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k\Downloads\"/>
    </mc:Choice>
  </mc:AlternateContent>
  <xr:revisionPtr revIDLastSave="0" documentId="13_ncr:1_{FD3B1F64-92BD-4DA7-B9DC-3BA15F336A29}" xr6:coauthVersionLast="41" xr6:coauthVersionMax="41" xr10:uidLastSave="{00000000-0000-0000-0000-000000000000}"/>
  <bookViews>
    <workbookView xWindow="-120" yWindow="-120" windowWidth="29040" windowHeight="15840" tabRatio="596" xr2:uid="{00000000-000D-0000-FFFF-FFFF00000000}"/>
  </bookViews>
  <sheets>
    <sheet name="Input" sheetId="1" r:id="rId1"/>
    <sheet name="Forest Plot" sheetId="3" r:id="rId2"/>
    <sheet name="Subgroup analysis" sheetId="6" r:id="rId3"/>
    <sheet name="Moderator Analysis" sheetId="8" r:id="rId4"/>
    <sheet name="Publication Bias Analysis" sheetId="7" r:id="rId5"/>
    <sheet name="Calculations" sheetId="5" r:id="rId6"/>
  </sheets>
  <definedNames>
    <definedName name="Additional_confidence_level">'Publication Bias Analysis'!$B$4</definedName>
    <definedName name="Additional_effect_size_measure">'Publication Bias Analysis'!$B$2</definedName>
    <definedName name="Additional_model">'Publication Bias Analysis'!$B$3</definedName>
    <definedName name="Between_subgroup_weighting">'Subgroup analysis'!$B$3</definedName>
    <definedName name="CICES_LL">'Forest Plot'!$B$13</definedName>
    <definedName name="CICES_UL">'Forest Plot'!$B$14</definedName>
    <definedName name="Cohens_d" localSheetId="0">Input!$N:$N</definedName>
    <definedName name="Cohens_d">Calculations!$J:$J</definedName>
    <definedName name="Combined_Effect_Size">'Forest Plot'!$B$11</definedName>
    <definedName name="Combined_Effect_Sizef">Calculations!$CO$2</definedName>
    <definedName name="Confidence_level">'Forest Plot'!$B$4</definedName>
    <definedName name="Effect_size_measure">'Forest Plot'!$B$3</definedName>
    <definedName name="Entry_number">Input!$A:$A</definedName>
    <definedName name="F_value">Input!$M:$M</definedName>
    <definedName name="Hedges_g" localSheetId="0">Input!$O:$O</definedName>
    <definedName name="Hedges_g">Calculations!$L:$L</definedName>
    <definedName name="I2_">'Forest Plot'!$B$28</definedName>
    <definedName name="Include_study?">Input!$C:$C</definedName>
    <definedName name="Inverse_standard_error">Calculations!$CW:$CW</definedName>
    <definedName name="Inverse_standard_error_plot">Calculations!$FC:$FC</definedName>
    <definedName name="J_">Calculations!$K:$K</definedName>
    <definedName name="k_">'Forest Plot'!$B$23</definedName>
    <definedName name="Lookup_Table">Calculations!$C:$T</definedName>
    <definedName name="Lookup_table_subgroup">Calculations!$AE:$AN</definedName>
    <definedName name="M1_">Input!$D:$D</definedName>
    <definedName name="M2_">Input!$E:$E</definedName>
    <definedName name="M2_M1" localSheetId="0">Input!$F:$F</definedName>
    <definedName name="M2_M1">Calculations!$F:$F</definedName>
    <definedName name="Meta_analysis_model">'Forest Plot'!$B$2</definedName>
    <definedName name="Moderator">Input!$R:$R</definedName>
    <definedName name="Moderator_confidence_level">'Moderator Analysis'!$B$4</definedName>
    <definedName name="Moderator_k">Calculations!$CO$8</definedName>
    <definedName name="Moderator_model">'Moderator Analysis'!$B$3</definedName>
    <definedName name="Moderator_regression_measure">'Moderator Analysis'!$B$2</definedName>
    <definedName name="N_">Input!$J:$J</definedName>
    <definedName name="Number">'Forest Plot'!$D:$D</definedName>
    <definedName name="Number_of_subgroups">'Subgroup analysis'!$B$17</definedName>
    <definedName name="Number_of_subjects">Calculations!$I:$I</definedName>
    <definedName name="Number_of_subjects_if_included">'Forest Plot'!$B$22</definedName>
    <definedName name="Order">'Forest Plot'!$B$8</definedName>
    <definedName name="PICES_LL">'Forest Plot'!$B$15</definedName>
    <definedName name="PICES_UL">'Forest Plot'!$B$16</definedName>
    <definedName name="pq">'Forest Plot'!$B$27</definedName>
    <definedName name="Q_">'Forest Plot'!$B$26</definedName>
    <definedName name="r_">Input!$K:$K</definedName>
    <definedName name="Residual">Calculations!$U:$U</definedName>
    <definedName name="SD1_">Input!$G:$G</definedName>
    <definedName name="SD2_">Input!$H:$H</definedName>
    <definedName name="Sdiff" localSheetId="0">Input!$I:$I</definedName>
    <definedName name="Sdiff">Calculations!$G:$G</definedName>
    <definedName name="SE">Calculations!$O:$O</definedName>
    <definedName name="SECES">'Forest Plot'!$B$12</definedName>
    <definedName name="Sort_By">'Forest Plot'!$B$7</definedName>
    <definedName name="Spooled">Calculations!$H:$H</definedName>
    <definedName name="Standardized_residual">'Publication Bias Analysis'!$W:$W</definedName>
    <definedName name="Study_name" localSheetId="0">Input!$B:$B</definedName>
    <definedName name="Study_name">Calculations!$E:$E</definedName>
    <definedName name="Study_z_score">Calculations!$FB:$FB</definedName>
    <definedName name="Subgroup">Input!$Q:$Q</definedName>
    <definedName name="Subgroup_confidence_level">'Subgroup analysis'!$B$5</definedName>
    <definedName name="Subgroup_effect_size_measure">'Subgroup analysis'!$B$2</definedName>
    <definedName name="Subgroup_k">'Subgroup analysis'!$B$16</definedName>
    <definedName name="Subgroup_number">'Subgroup analysis'!$F:$F</definedName>
    <definedName name="Subgroup_Weightf">Calculations!$AJ:$AJ</definedName>
    <definedName name="Subgroup_weightr">Calculations!$AK:$AK</definedName>
    <definedName name="Sufficient_data">Input!$P:$P</definedName>
    <definedName name="T_">'Forest Plot'!$B$30</definedName>
    <definedName name="t_value">Input!$L:$L</definedName>
    <definedName name="T2_">'Forest Plot'!$B$29</definedName>
    <definedName name="Trim_and_fill">'Publication Bias Analysis'!$L$36</definedName>
    <definedName name="Variance_d">Calculations!$M:$M</definedName>
    <definedName name="Variance_g">Calculations!$N:$N</definedName>
    <definedName name="Weight">Calculations!$T:$T</definedName>
    <definedName name="Weightf">Calculations!$P:$P</definedName>
    <definedName name="Weightr">Calculations!$Q:$Q</definedName>
    <definedName name="Within_subgroup_weighting">'Subgroup analysis'!$B$4</definedName>
    <definedName name="Z_score">Calculations!$CX:$CX</definedName>
    <definedName name="Z_score_individual_studies">Calculations!$CX:$CX</definedName>
    <definedName name="Z_value">'Forest Plot'!$B$18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2" i="1" l="1"/>
  <c r="F2" i="5"/>
  <c r="G2" i="5"/>
  <c r="H2" i="5"/>
  <c r="J2" i="5"/>
  <c r="M2" i="5"/>
  <c r="K2" i="5"/>
  <c r="N2" i="5"/>
  <c r="F2" i="7"/>
  <c r="CU2" i="5"/>
  <c r="P3" i="1"/>
  <c r="F3" i="5"/>
  <c r="G3" i="5"/>
  <c r="H3" i="5"/>
  <c r="J3" i="5"/>
  <c r="M3" i="5"/>
  <c r="K3" i="5"/>
  <c r="N3" i="5"/>
  <c r="F3" i="7"/>
  <c r="CU3" i="5"/>
  <c r="P4" i="1"/>
  <c r="F4" i="5"/>
  <c r="G4" i="5"/>
  <c r="H4" i="5"/>
  <c r="J4" i="5"/>
  <c r="M4" i="5"/>
  <c r="K4" i="5"/>
  <c r="N4" i="5"/>
  <c r="F4" i="7"/>
  <c r="CU4" i="5"/>
  <c r="P5" i="1"/>
  <c r="F5" i="5"/>
  <c r="G5" i="5"/>
  <c r="H5" i="5"/>
  <c r="J5" i="5"/>
  <c r="M5" i="5"/>
  <c r="K5" i="5"/>
  <c r="N5" i="5"/>
  <c r="F5" i="7"/>
  <c r="CU5" i="5"/>
  <c r="P6" i="1"/>
  <c r="J6" i="5"/>
  <c r="M6" i="5"/>
  <c r="K6" i="5"/>
  <c r="N6" i="5"/>
  <c r="F6" i="7"/>
  <c r="CU6" i="5"/>
  <c r="P7" i="1"/>
  <c r="J7" i="5"/>
  <c r="M7" i="5"/>
  <c r="K7" i="5"/>
  <c r="N7" i="5"/>
  <c r="F7" i="7"/>
  <c r="CU7" i="5"/>
  <c r="P8" i="1"/>
  <c r="J8" i="5"/>
  <c r="M8" i="5"/>
  <c r="K8" i="5"/>
  <c r="N8" i="5"/>
  <c r="F8" i="7"/>
  <c r="CU8" i="5"/>
  <c r="P9" i="1"/>
  <c r="J9" i="5"/>
  <c r="M9" i="5"/>
  <c r="K9" i="5"/>
  <c r="N9" i="5"/>
  <c r="F9" i="7"/>
  <c r="CU9" i="5"/>
  <c r="P10" i="1"/>
  <c r="K10" i="5"/>
  <c r="J10" i="5"/>
  <c r="M10" i="5"/>
  <c r="N10" i="5"/>
  <c r="F10" i="7"/>
  <c r="CU10" i="5"/>
  <c r="P11" i="1"/>
  <c r="K11" i="5"/>
  <c r="J11" i="5"/>
  <c r="M11" i="5"/>
  <c r="N11" i="5"/>
  <c r="F11" i="7"/>
  <c r="CU11" i="5"/>
  <c r="P12" i="1"/>
  <c r="J12" i="5"/>
  <c r="M12" i="5"/>
  <c r="K12" i="5"/>
  <c r="N12" i="5"/>
  <c r="F12" i="7"/>
  <c r="CU12" i="5"/>
  <c r="P13" i="1"/>
  <c r="J13" i="5"/>
  <c r="M13" i="5"/>
  <c r="K13" i="5"/>
  <c r="N13" i="5"/>
  <c r="F13" i="7"/>
  <c r="CU13" i="5"/>
  <c r="P14" i="1"/>
  <c r="CU14" i="5"/>
  <c r="P15" i="1"/>
  <c r="CU15" i="5"/>
  <c r="P16" i="1"/>
  <c r="CU16" i="5"/>
  <c r="P17" i="1"/>
  <c r="CU17" i="5"/>
  <c r="P18" i="1"/>
  <c r="CU18" i="5"/>
  <c r="P19" i="1"/>
  <c r="CU19" i="5"/>
  <c r="P20" i="1"/>
  <c r="CU20" i="5"/>
  <c r="P21" i="1"/>
  <c r="CU21" i="5"/>
  <c r="P22" i="1"/>
  <c r="CU22" i="5"/>
  <c r="P23" i="1"/>
  <c r="CU23" i="5"/>
  <c r="P24" i="1"/>
  <c r="CU24" i="5"/>
  <c r="P25" i="1"/>
  <c r="CU25" i="5"/>
  <c r="P26" i="1"/>
  <c r="CU26" i="5"/>
  <c r="P27" i="1"/>
  <c r="CU27" i="5"/>
  <c r="P28" i="1"/>
  <c r="CU28" i="5"/>
  <c r="P29" i="1"/>
  <c r="CU29" i="5"/>
  <c r="P30" i="1"/>
  <c r="CU30" i="5"/>
  <c r="P31" i="1"/>
  <c r="CU31" i="5"/>
  <c r="P32" i="1"/>
  <c r="CU32" i="5"/>
  <c r="P33" i="1"/>
  <c r="CU33" i="5"/>
  <c r="P34" i="1"/>
  <c r="CU34" i="5"/>
  <c r="P35" i="1"/>
  <c r="CU35" i="5"/>
  <c r="P36" i="1"/>
  <c r="CU36" i="5"/>
  <c r="P37" i="1"/>
  <c r="CU37" i="5"/>
  <c r="P38" i="1"/>
  <c r="CU38" i="5"/>
  <c r="P39" i="1"/>
  <c r="CU39" i="5"/>
  <c r="P40" i="1"/>
  <c r="CU40" i="5"/>
  <c r="P41" i="1"/>
  <c r="CU41" i="5"/>
  <c r="P42" i="1"/>
  <c r="CU42" i="5"/>
  <c r="P43" i="1"/>
  <c r="CU43" i="5"/>
  <c r="P44" i="1"/>
  <c r="CU44" i="5"/>
  <c r="P45" i="1"/>
  <c r="CU45" i="5"/>
  <c r="P46" i="1"/>
  <c r="CU46" i="5"/>
  <c r="P47" i="1"/>
  <c r="CU47" i="5"/>
  <c r="P48" i="1"/>
  <c r="CU48" i="5"/>
  <c r="P49" i="1"/>
  <c r="CU49" i="5"/>
  <c r="P50" i="1"/>
  <c r="CU50" i="5"/>
  <c r="P51" i="1"/>
  <c r="CU51" i="5"/>
  <c r="P52" i="1"/>
  <c r="CU52" i="5"/>
  <c r="P53" i="1"/>
  <c r="CU53" i="5"/>
  <c r="P54" i="1"/>
  <c r="CU54" i="5"/>
  <c r="P55" i="1"/>
  <c r="CU55" i="5"/>
  <c r="P56" i="1"/>
  <c r="CU56" i="5"/>
  <c r="P57" i="1"/>
  <c r="CU57" i="5"/>
  <c r="P58" i="1"/>
  <c r="CU58" i="5"/>
  <c r="P59" i="1"/>
  <c r="CU59" i="5"/>
  <c r="P60" i="1"/>
  <c r="CU60" i="5"/>
  <c r="P61" i="1"/>
  <c r="CU61" i="5"/>
  <c r="P62" i="1"/>
  <c r="CU62" i="5"/>
  <c r="P63" i="1"/>
  <c r="CU63" i="5"/>
  <c r="P64" i="1"/>
  <c r="CU64" i="5"/>
  <c r="P65" i="1"/>
  <c r="CU65" i="5"/>
  <c r="P66" i="1"/>
  <c r="CU66" i="5"/>
  <c r="P67" i="1"/>
  <c r="CU67" i="5"/>
  <c r="P68" i="1"/>
  <c r="CU68" i="5"/>
  <c r="P69" i="1"/>
  <c r="CU69" i="5"/>
  <c r="P70" i="1"/>
  <c r="CU70" i="5"/>
  <c r="P71" i="1"/>
  <c r="CU71" i="5"/>
  <c r="P72" i="1"/>
  <c r="CU72" i="5"/>
  <c r="P73" i="1"/>
  <c r="CU73" i="5"/>
  <c r="P74" i="1"/>
  <c r="CU74" i="5"/>
  <c r="P75" i="1"/>
  <c r="CU75" i="5"/>
  <c r="P76" i="1"/>
  <c r="CU76" i="5"/>
  <c r="P77" i="1"/>
  <c r="CU77" i="5"/>
  <c r="P78" i="1"/>
  <c r="CU78" i="5"/>
  <c r="P79" i="1"/>
  <c r="CU79" i="5"/>
  <c r="P80" i="1"/>
  <c r="CU80" i="5"/>
  <c r="P81" i="1"/>
  <c r="CU81" i="5"/>
  <c r="P82" i="1"/>
  <c r="CU82" i="5"/>
  <c r="P83" i="1"/>
  <c r="CU83" i="5"/>
  <c r="P84" i="1"/>
  <c r="CU84" i="5"/>
  <c r="P85" i="1"/>
  <c r="CU85" i="5"/>
  <c r="P86" i="1"/>
  <c r="CU86" i="5"/>
  <c r="P87" i="1"/>
  <c r="CU87" i="5"/>
  <c r="P88" i="1"/>
  <c r="CU88" i="5"/>
  <c r="P89" i="1"/>
  <c r="CU89" i="5"/>
  <c r="P90" i="1"/>
  <c r="CU90" i="5"/>
  <c r="P91" i="1"/>
  <c r="CU91" i="5"/>
  <c r="P92" i="1"/>
  <c r="CU92" i="5"/>
  <c r="P93" i="1"/>
  <c r="CU93" i="5"/>
  <c r="P94" i="1"/>
  <c r="CU94" i="5"/>
  <c r="P95" i="1"/>
  <c r="CU95" i="5"/>
  <c r="P96" i="1"/>
  <c r="CU96" i="5"/>
  <c r="P97" i="1"/>
  <c r="CU97" i="5"/>
  <c r="P98" i="1"/>
  <c r="CU98" i="5"/>
  <c r="P99" i="1"/>
  <c r="CU99" i="5"/>
  <c r="P100" i="1"/>
  <c r="CU100" i="5"/>
  <c r="P101" i="1"/>
  <c r="CU101" i="5"/>
  <c r="P102" i="1"/>
  <c r="CU102" i="5"/>
  <c r="P103" i="1"/>
  <c r="CU103" i="5"/>
  <c r="P104" i="1"/>
  <c r="CU104" i="5"/>
  <c r="P105" i="1"/>
  <c r="CU105" i="5"/>
  <c r="P106" i="1"/>
  <c r="CU106" i="5"/>
  <c r="P107" i="1"/>
  <c r="CU107" i="5"/>
  <c r="P108" i="1"/>
  <c r="CU108" i="5"/>
  <c r="P109" i="1"/>
  <c r="CU109" i="5"/>
  <c r="P110" i="1"/>
  <c r="CU110" i="5"/>
  <c r="P111" i="1"/>
  <c r="CU111" i="5"/>
  <c r="P112" i="1"/>
  <c r="CU112" i="5"/>
  <c r="P113" i="1"/>
  <c r="CU113" i="5"/>
  <c r="P114" i="1"/>
  <c r="CU114" i="5"/>
  <c r="P115" i="1"/>
  <c r="CU115" i="5"/>
  <c r="P116" i="1"/>
  <c r="CU116" i="5"/>
  <c r="P117" i="1"/>
  <c r="CU117" i="5"/>
  <c r="P118" i="1"/>
  <c r="CU118" i="5"/>
  <c r="P119" i="1"/>
  <c r="CU119" i="5"/>
  <c r="P120" i="1"/>
  <c r="CU120" i="5"/>
  <c r="P121" i="1"/>
  <c r="CU121" i="5"/>
  <c r="P122" i="1"/>
  <c r="CU122" i="5"/>
  <c r="P123" i="1"/>
  <c r="CU123" i="5"/>
  <c r="P124" i="1"/>
  <c r="CU124" i="5"/>
  <c r="P125" i="1"/>
  <c r="CU125" i="5"/>
  <c r="P126" i="1"/>
  <c r="CU126" i="5"/>
  <c r="P127" i="1"/>
  <c r="CU127" i="5"/>
  <c r="P128" i="1"/>
  <c r="CU128" i="5"/>
  <c r="P129" i="1"/>
  <c r="CU129" i="5"/>
  <c r="P130" i="1"/>
  <c r="CU130" i="5"/>
  <c r="P131" i="1"/>
  <c r="CU131" i="5"/>
  <c r="P132" i="1"/>
  <c r="CU132" i="5"/>
  <c r="P133" i="1"/>
  <c r="CU133" i="5"/>
  <c r="P134" i="1"/>
  <c r="CU134" i="5"/>
  <c r="P135" i="1"/>
  <c r="CU135" i="5"/>
  <c r="P136" i="1"/>
  <c r="CU136" i="5"/>
  <c r="P137" i="1"/>
  <c r="CU137" i="5"/>
  <c r="P138" i="1"/>
  <c r="CU138" i="5"/>
  <c r="P139" i="1"/>
  <c r="CU139" i="5"/>
  <c r="P140" i="1"/>
  <c r="CU140" i="5"/>
  <c r="P141" i="1"/>
  <c r="CU141" i="5"/>
  <c r="P142" i="1"/>
  <c r="CU142" i="5"/>
  <c r="P143" i="1"/>
  <c r="CU143" i="5"/>
  <c r="P144" i="1"/>
  <c r="CU144" i="5"/>
  <c r="P145" i="1"/>
  <c r="CU145" i="5"/>
  <c r="P146" i="1"/>
  <c r="CU146" i="5"/>
  <c r="P147" i="1"/>
  <c r="CU147" i="5"/>
  <c r="P148" i="1"/>
  <c r="CU148" i="5"/>
  <c r="P149" i="1"/>
  <c r="CU149" i="5"/>
  <c r="P150" i="1"/>
  <c r="CU150" i="5"/>
  <c r="P151" i="1"/>
  <c r="CU151" i="5"/>
  <c r="P152" i="1"/>
  <c r="CU152" i="5"/>
  <c r="P153" i="1"/>
  <c r="CU153" i="5"/>
  <c r="P154" i="1"/>
  <c r="CU154" i="5"/>
  <c r="P155" i="1"/>
  <c r="CU155" i="5"/>
  <c r="P156" i="1"/>
  <c r="CU156" i="5"/>
  <c r="P157" i="1"/>
  <c r="CU157" i="5"/>
  <c r="P158" i="1"/>
  <c r="CU158" i="5"/>
  <c r="P159" i="1"/>
  <c r="CU159" i="5"/>
  <c r="P160" i="1"/>
  <c r="CU160" i="5"/>
  <c r="P161" i="1"/>
  <c r="CU161" i="5"/>
  <c r="P162" i="1"/>
  <c r="CU162" i="5"/>
  <c r="P163" i="1"/>
  <c r="CU163" i="5"/>
  <c r="P164" i="1"/>
  <c r="CU164" i="5"/>
  <c r="P165" i="1"/>
  <c r="CU165" i="5"/>
  <c r="P166" i="1"/>
  <c r="CU166" i="5"/>
  <c r="P167" i="1"/>
  <c r="CU167" i="5"/>
  <c r="P168" i="1"/>
  <c r="CU168" i="5"/>
  <c r="P169" i="1"/>
  <c r="CU169" i="5"/>
  <c r="P170" i="1"/>
  <c r="CU170" i="5"/>
  <c r="P171" i="1"/>
  <c r="CU171" i="5"/>
  <c r="P172" i="1"/>
  <c r="CU172" i="5"/>
  <c r="P173" i="1"/>
  <c r="CU173" i="5"/>
  <c r="P174" i="1"/>
  <c r="CU174" i="5"/>
  <c r="P175" i="1"/>
  <c r="CU175" i="5"/>
  <c r="P176" i="1"/>
  <c r="CU176" i="5"/>
  <c r="P177" i="1"/>
  <c r="CU177" i="5"/>
  <c r="P178" i="1"/>
  <c r="CU178" i="5"/>
  <c r="P179" i="1"/>
  <c r="CU179" i="5"/>
  <c r="P180" i="1"/>
  <c r="CU180" i="5"/>
  <c r="P181" i="1"/>
  <c r="CU181" i="5"/>
  <c r="P182" i="1"/>
  <c r="CU182" i="5"/>
  <c r="P183" i="1"/>
  <c r="CU183" i="5"/>
  <c r="P184" i="1"/>
  <c r="CU184" i="5"/>
  <c r="P185" i="1"/>
  <c r="CU185" i="5"/>
  <c r="P186" i="1"/>
  <c r="CU186" i="5"/>
  <c r="P187" i="1"/>
  <c r="CU187" i="5"/>
  <c r="P188" i="1"/>
  <c r="CU188" i="5"/>
  <c r="P189" i="1"/>
  <c r="CU189" i="5"/>
  <c r="P190" i="1"/>
  <c r="CU190" i="5"/>
  <c r="P191" i="1"/>
  <c r="CU191" i="5"/>
  <c r="P192" i="1"/>
  <c r="CU192" i="5"/>
  <c r="P193" i="1"/>
  <c r="CU193" i="5"/>
  <c r="P194" i="1"/>
  <c r="CU194" i="5"/>
  <c r="P195" i="1"/>
  <c r="CU195" i="5"/>
  <c r="P196" i="1"/>
  <c r="CU196" i="5"/>
  <c r="P197" i="1"/>
  <c r="CU197" i="5"/>
  <c r="P198" i="1"/>
  <c r="CU198" i="5"/>
  <c r="P199" i="1"/>
  <c r="CU199" i="5"/>
  <c r="P200" i="1"/>
  <c r="CU200" i="5"/>
  <c r="P201" i="1"/>
  <c r="CU201" i="5"/>
  <c r="E1" i="7"/>
  <c r="L2" i="5"/>
  <c r="E2" i="7"/>
  <c r="L3" i="5"/>
  <c r="E3" i="7"/>
  <c r="L4" i="5"/>
  <c r="E4" i="7"/>
  <c r="L5" i="5"/>
  <c r="E5" i="7"/>
  <c r="L6" i="5"/>
  <c r="E6" i="7"/>
  <c r="L7" i="5"/>
  <c r="E7" i="7"/>
  <c r="L8" i="5"/>
  <c r="E8" i="7"/>
  <c r="L9" i="5"/>
  <c r="E9" i="7"/>
  <c r="L10" i="5"/>
  <c r="E10" i="7"/>
  <c r="L11" i="5"/>
  <c r="E11" i="7"/>
  <c r="L12" i="5"/>
  <c r="E12" i="7"/>
  <c r="L13" i="5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CT2" i="5"/>
  <c r="CT3" i="5"/>
  <c r="CT4" i="5"/>
  <c r="CT5" i="5"/>
  <c r="CT6" i="5"/>
  <c r="CT7" i="5"/>
  <c r="CT8" i="5"/>
  <c r="CT9" i="5"/>
  <c r="CT10" i="5"/>
  <c r="CT11" i="5"/>
  <c r="CT12" i="5"/>
  <c r="CT13" i="5"/>
  <c r="CT14" i="5"/>
  <c r="CT15" i="5"/>
  <c r="CT16" i="5"/>
  <c r="CT17" i="5"/>
  <c r="CT18" i="5"/>
  <c r="CT19" i="5"/>
  <c r="CT20" i="5"/>
  <c r="CT21" i="5"/>
  <c r="CT22" i="5"/>
  <c r="CT23" i="5"/>
  <c r="CT24" i="5"/>
  <c r="CT25" i="5"/>
  <c r="CT26" i="5"/>
  <c r="CT27" i="5"/>
  <c r="CT28" i="5"/>
  <c r="CT29" i="5"/>
  <c r="CT30" i="5"/>
  <c r="CT31" i="5"/>
  <c r="CT32" i="5"/>
  <c r="CT33" i="5"/>
  <c r="CT34" i="5"/>
  <c r="CT35" i="5"/>
  <c r="CT36" i="5"/>
  <c r="CT37" i="5"/>
  <c r="CT38" i="5"/>
  <c r="CT39" i="5"/>
  <c r="CT40" i="5"/>
  <c r="CT41" i="5"/>
  <c r="CT42" i="5"/>
  <c r="CT43" i="5"/>
  <c r="CT44" i="5"/>
  <c r="CT45" i="5"/>
  <c r="CT46" i="5"/>
  <c r="CT47" i="5"/>
  <c r="CT48" i="5"/>
  <c r="CT49" i="5"/>
  <c r="CT50" i="5"/>
  <c r="CT51" i="5"/>
  <c r="CT52" i="5"/>
  <c r="CT53" i="5"/>
  <c r="CT54" i="5"/>
  <c r="CT55" i="5"/>
  <c r="CT56" i="5"/>
  <c r="CT57" i="5"/>
  <c r="CT58" i="5"/>
  <c r="CT59" i="5"/>
  <c r="CT60" i="5"/>
  <c r="CT61" i="5"/>
  <c r="CT62" i="5"/>
  <c r="CT63" i="5"/>
  <c r="CT64" i="5"/>
  <c r="CT65" i="5"/>
  <c r="CT66" i="5"/>
  <c r="CT67" i="5"/>
  <c r="CT68" i="5"/>
  <c r="CT69" i="5"/>
  <c r="CT70" i="5"/>
  <c r="CT71" i="5"/>
  <c r="CT72" i="5"/>
  <c r="CT73" i="5"/>
  <c r="CT74" i="5"/>
  <c r="CT75" i="5"/>
  <c r="CT76" i="5"/>
  <c r="CT77" i="5"/>
  <c r="CT78" i="5"/>
  <c r="CT79" i="5"/>
  <c r="CT80" i="5"/>
  <c r="CT81" i="5"/>
  <c r="CT82" i="5"/>
  <c r="CT83" i="5"/>
  <c r="CT84" i="5"/>
  <c r="CT85" i="5"/>
  <c r="CT86" i="5"/>
  <c r="CT87" i="5"/>
  <c r="CT88" i="5"/>
  <c r="CT89" i="5"/>
  <c r="CT90" i="5"/>
  <c r="CT91" i="5"/>
  <c r="CT92" i="5"/>
  <c r="CT93" i="5"/>
  <c r="CT94" i="5"/>
  <c r="CT95" i="5"/>
  <c r="CT96" i="5"/>
  <c r="CT97" i="5"/>
  <c r="CT98" i="5"/>
  <c r="CT99" i="5"/>
  <c r="CT100" i="5"/>
  <c r="CT101" i="5"/>
  <c r="CT102" i="5"/>
  <c r="CT103" i="5"/>
  <c r="CT104" i="5"/>
  <c r="CT105" i="5"/>
  <c r="CT106" i="5"/>
  <c r="CT107" i="5"/>
  <c r="CT108" i="5"/>
  <c r="CT109" i="5"/>
  <c r="CT110" i="5"/>
  <c r="CT111" i="5"/>
  <c r="CT112" i="5"/>
  <c r="CT113" i="5"/>
  <c r="CT114" i="5"/>
  <c r="CT115" i="5"/>
  <c r="CT116" i="5"/>
  <c r="CT117" i="5"/>
  <c r="CT118" i="5"/>
  <c r="CT119" i="5"/>
  <c r="CT120" i="5"/>
  <c r="CT121" i="5"/>
  <c r="CT122" i="5"/>
  <c r="CT123" i="5"/>
  <c r="CT124" i="5"/>
  <c r="CT125" i="5"/>
  <c r="CT126" i="5"/>
  <c r="CT127" i="5"/>
  <c r="CT128" i="5"/>
  <c r="CT129" i="5"/>
  <c r="CT130" i="5"/>
  <c r="CT131" i="5"/>
  <c r="CT132" i="5"/>
  <c r="CT133" i="5"/>
  <c r="CT134" i="5"/>
  <c r="CT135" i="5"/>
  <c r="CT136" i="5"/>
  <c r="CT137" i="5"/>
  <c r="CT138" i="5"/>
  <c r="CT139" i="5"/>
  <c r="CT140" i="5"/>
  <c r="CT141" i="5"/>
  <c r="CT142" i="5"/>
  <c r="CT143" i="5"/>
  <c r="CT144" i="5"/>
  <c r="CT145" i="5"/>
  <c r="CT146" i="5"/>
  <c r="CT147" i="5"/>
  <c r="CT148" i="5"/>
  <c r="CT149" i="5"/>
  <c r="CT150" i="5"/>
  <c r="CT151" i="5"/>
  <c r="CT152" i="5"/>
  <c r="CT153" i="5"/>
  <c r="CT154" i="5"/>
  <c r="CT155" i="5"/>
  <c r="CT156" i="5"/>
  <c r="CT157" i="5"/>
  <c r="CT158" i="5"/>
  <c r="CT159" i="5"/>
  <c r="CT160" i="5"/>
  <c r="CT161" i="5"/>
  <c r="CT162" i="5"/>
  <c r="CT163" i="5"/>
  <c r="CT164" i="5"/>
  <c r="CT165" i="5"/>
  <c r="CT166" i="5"/>
  <c r="CT167" i="5"/>
  <c r="CT168" i="5"/>
  <c r="CT169" i="5"/>
  <c r="CT170" i="5"/>
  <c r="CT171" i="5"/>
  <c r="CT172" i="5"/>
  <c r="CT173" i="5"/>
  <c r="CT174" i="5"/>
  <c r="CT175" i="5"/>
  <c r="CT176" i="5"/>
  <c r="CT177" i="5"/>
  <c r="CT178" i="5"/>
  <c r="CT179" i="5"/>
  <c r="CT180" i="5"/>
  <c r="CT181" i="5"/>
  <c r="CT182" i="5"/>
  <c r="CT183" i="5"/>
  <c r="CT184" i="5"/>
  <c r="CT185" i="5"/>
  <c r="CT186" i="5"/>
  <c r="CT187" i="5"/>
  <c r="CT188" i="5"/>
  <c r="CT189" i="5"/>
  <c r="CT190" i="5"/>
  <c r="CT191" i="5"/>
  <c r="CT192" i="5"/>
  <c r="CT193" i="5"/>
  <c r="CT194" i="5"/>
  <c r="CT195" i="5"/>
  <c r="CT196" i="5"/>
  <c r="CT197" i="5"/>
  <c r="CT198" i="5"/>
  <c r="CT199" i="5"/>
  <c r="CT200" i="5"/>
  <c r="CT201" i="5"/>
  <c r="I29" i="7"/>
  <c r="L38" i="7"/>
  <c r="DK2" i="5"/>
  <c r="DL2" i="5"/>
  <c r="DK3" i="5"/>
  <c r="DL3" i="5"/>
  <c r="DK4" i="5"/>
  <c r="DL4" i="5"/>
  <c r="DK5" i="5"/>
  <c r="DL5" i="5"/>
  <c r="DK6" i="5"/>
  <c r="DL6" i="5"/>
  <c r="DK7" i="5"/>
  <c r="DL7" i="5"/>
  <c r="DK8" i="5"/>
  <c r="DL8" i="5"/>
  <c r="DK9" i="5"/>
  <c r="DL9" i="5"/>
  <c r="DK10" i="5"/>
  <c r="DL10" i="5"/>
  <c r="DK11" i="5"/>
  <c r="DL11" i="5"/>
  <c r="DK12" i="5"/>
  <c r="DL12" i="5"/>
  <c r="DK13" i="5"/>
  <c r="DL13" i="5"/>
  <c r="DL14" i="5"/>
  <c r="DL15" i="5"/>
  <c r="DL16" i="5"/>
  <c r="DL17" i="5"/>
  <c r="DL18" i="5"/>
  <c r="DL19" i="5"/>
  <c r="DL20" i="5"/>
  <c r="DL21" i="5"/>
  <c r="DL22" i="5"/>
  <c r="DL23" i="5"/>
  <c r="DL24" i="5"/>
  <c r="DL25" i="5"/>
  <c r="DL26" i="5"/>
  <c r="DL27" i="5"/>
  <c r="DL28" i="5"/>
  <c r="DL29" i="5"/>
  <c r="DL30" i="5"/>
  <c r="DL31" i="5"/>
  <c r="DL32" i="5"/>
  <c r="DL33" i="5"/>
  <c r="DL34" i="5"/>
  <c r="DL35" i="5"/>
  <c r="DL36" i="5"/>
  <c r="DL37" i="5"/>
  <c r="DL38" i="5"/>
  <c r="DL39" i="5"/>
  <c r="DL40" i="5"/>
  <c r="DL41" i="5"/>
  <c r="DL42" i="5"/>
  <c r="DL43" i="5"/>
  <c r="DL44" i="5"/>
  <c r="DL45" i="5"/>
  <c r="DL46" i="5"/>
  <c r="DL47" i="5"/>
  <c r="DL48" i="5"/>
  <c r="DL49" i="5"/>
  <c r="DL50" i="5"/>
  <c r="DL51" i="5"/>
  <c r="DL52" i="5"/>
  <c r="DL53" i="5"/>
  <c r="DL54" i="5"/>
  <c r="DL55" i="5"/>
  <c r="DL56" i="5"/>
  <c r="DL57" i="5"/>
  <c r="DL58" i="5"/>
  <c r="DL59" i="5"/>
  <c r="DL60" i="5"/>
  <c r="DL61" i="5"/>
  <c r="DL62" i="5"/>
  <c r="DL63" i="5"/>
  <c r="DL64" i="5"/>
  <c r="DL65" i="5"/>
  <c r="DL66" i="5"/>
  <c r="DL67" i="5"/>
  <c r="DL68" i="5"/>
  <c r="DL69" i="5"/>
  <c r="DL70" i="5"/>
  <c r="DL71" i="5"/>
  <c r="DL72" i="5"/>
  <c r="DL73" i="5"/>
  <c r="DL74" i="5"/>
  <c r="DL75" i="5"/>
  <c r="DL76" i="5"/>
  <c r="DL77" i="5"/>
  <c r="DL78" i="5"/>
  <c r="DL79" i="5"/>
  <c r="DL80" i="5"/>
  <c r="DL81" i="5"/>
  <c r="DL82" i="5"/>
  <c r="DL83" i="5"/>
  <c r="DL84" i="5"/>
  <c r="DL85" i="5"/>
  <c r="DL86" i="5"/>
  <c r="DL87" i="5"/>
  <c r="DL88" i="5"/>
  <c r="DL89" i="5"/>
  <c r="DL90" i="5"/>
  <c r="DL91" i="5"/>
  <c r="DL92" i="5"/>
  <c r="DL93" i="5"/>
  <c r="DL94" i="5"/>
  <c r="DL95" i="5"/>
  <c r="DL96" i="5"/>
  <c r="DL97" i="5"/>
  <c r="DL98" i="5"/>
  <c r="DL99" i="5"/>
  <c r="DL100" i="5"/>
  <c r="DL101" i="5"/>
  <c r="DL102" i="5"/>
  <c r="DL103" i="5"/>
  <c r="DL104" i="5"/>
  <c r="DL105" i="5"/>
  <c r="DL106" i="5"/>
  <c r="DL107" i="5"/>
  <c r="DL108" i="5"/>
  <c r="DL109" i="5"/>
  <c r="DL110" i="5"/>
  <c r="DL111" i="5"/>
  <c r="DL112" i="5"/>
  <c r="DL113" i="5"/>
  <c r="DL114" i="5"/>
  <c r="DL115" i="5"/>
  <c r="DL116" i="5"/>
  <c r="DL117" i="5"/>
  <c r="DL118" i="5"/>
  <c r="DL119" i="5"/>
  <c r="DL120" i="5"/>
  <c r="DL121" i="5"/>
  <c r="DL122" i="5"/>
  <c r="DL123" i="5"/>
  <c r="DL124" i="5"/>
  <c r="DL125" i="5"/>
  <c r="DL126" i="5"/>
  <c r="DL127" i="5"/>
  <c r="DL128" i="5"/>
  <c r="DL129" i="5"/>
  <c r="DL130" i="5"/>
  <c r="DL131" i="5"/>
  <c r="DL132" i="5"/>
  <c r="DL133" i="5"/>
  <c r="DL134" i="5"/>
  <c r="DL135" i="5"/>
  <c r="DL136" i="5"/>
  <c r="DL137" i="5"/>
  <c r="DL138" i="5"/>
  <c r="DL139" i="5"/>
  <c r="DL140" i="5"/>
  <c r="DL141" i="5"/>
  <c r="DL142" i="5"/>
  <c r="DL143" i="5"/>
  <c r="DL144" i="5"/>
  <c r="DL145" i="5"/>
  <c r="DL146" i="5"/>
  <c r="DL147" i="5"/>
  <c r="DL148" i="5"/>
  <c r="DL149" i="5"/>
  <c r="DL150" i="5"/>
  <c r="DL151" i="5"/>
  <c r="DL152" i="5"/>
  <c r="DL153" i="5"/>
  <c r="DL154" i="5"/>
  <c r="DL155" i="5"/>
  <c r="DL156" i="5"/>
  <c r="DL157" i="5"/>
  <c r="DL158" i="5"/>
  <c r="DL159" i="5"/>
  <c r="DL160" i="5"/>
  <c r="DL161" i="5"/>
  <c r="DL162" i="5"/>
  <c r="DL163" i="5"/>
  <c r="DL164" i="5"/>
  <c r="DL165" i="5"/>
  <c r="DL166" i="5"/>
  <c r="DL167" i="5"/>
  <c r="DL168" i="5"/>
  <c r="DL169" i="5"/>
  <c r="DL170" i="5"/>
  <c r="DL171" i="5"/>
  <c r="DL172" i="5"/>
  <c r="DL173" i="5"/>
  <c r="DL174" i="5"/>
  <c r="DL175" i="5"/>
  <c r="DL176" i="5"/>
  <c r="DL177" i="5"/>
  <c r="DL178" i="5"/>
  <c r="DL179" i="5"/>
  <c r="DL180" i="5"/>
  <c r="DL181" i="5"/>
  <c r="DL182" i="5"/>
  <c r="DL183" i="5"/>
  <c r="DL184" i="5"/>
  <c r="DL185" i="5"/>
  <c r="DL186" i="5"/>
  <c r="DL187" i="5"/>
  <c r="DL188" i="5"/>
  <c r="DL189" i="5"/>
  <c r="DL190" i="5"/>
  <c r="DL191" i="5"/>
  <c r="DL192" i="5"/>
  <c r="DL193" i="5"/>
  <c r="DL194" i="5"/>
  <c r="DL195" i="5"/>
  <c r="DL196" i="5"/>
  <c r="DL197" i="5"/>
  <c r="DL198" i="5"/>
  <c r="DL199" i="5"/>
  <c r="DL200" i="5"/>
  <c r="DL201" i="5"/>
  <c r="CY2" i="5"/>
  <c r="CZ2" i="5"/>
  <c r="CY3" i="5"/>
  <c r="CZ3" i="5"/>
  <c r="CY4" i="5"/>
  <c r="CZ4" i="5"/>
  <c r="CY5" i="5"/>
  <c r="CZ5" i="5"/>
  <c r="CY6" i="5"/>
  <c r="CZ6" i="5"/>
  <c r="CY7" i="5"/>
  <c r="CZ7" i="5"/>
  <c r="CY8" i="5"/>
  <c r="CZ8" i="5"/>
  <c r="CY9" i="5"/>
  <c r="CZ9" i="5"/>
  <c r="CY10" i="5"/>
  <c r="CZ10" i="5"/>
  <c r="CY11" i="5"/>
  <c r="CZ11" i="5"/>
  <c r="CY12" i="5"/>
  <c r="CZ12" i="5"/>
  <c r="CY13" i="5"/>
  <c r="CZ13" i="5"/>
  <c r="CZ14" i="5"/>
  <c r="CZ15" i="5"/>
  <c r="CZ16" i="5"/>
  <c r="CZ17" i="5"/>
  <c r="CZ18" i="5"/>
  <c r="CZ19" i="5"/>
  <c r="CZ20" i="5"/>
  <c r="CZ21" i="5"/>
  <c r="CZ22" i="5"/>
  <c r="CZ23" i="5"/>
  <c r="CZ24" i="5"/>
  <c r="CZ25" i="5"/>
  <c r="CZ26" i="5"/>
  <c r="CZ27" i="5"/>
  <c r="CZ28" i="5"/>
  <c r="CZ29" i="5"/>
  <c r="CZ30" i="5"/>
  <c r="CZ31" i="5"/>
  <c r="CZ32" i="5"/>
  <c r="CZ33" i="5"/>
  <c r="CZ34" i="5"/>
  <c r="CZ35" i="5"/>
  <c r="CZ36" i="5"/>
  <c r="CZ37" i="5"/>
  <c r="CZ38" i="5"/>
  <c r="CZ39" i="5"/>
  <c r="CZ40" i="5"/>
  <c r="CZ41" i="5"/>
  <c r="CZ42" i="5"/>
  <c r="CZ43" i="5"/>
  <c r="CZ44" i="5"/>
  <c r="CZ45" i="5"/>
  <c r="CZ46" i="5"/>
  <c r="CZ47" i="5"/>
  <c r="CZ48" i="5"/>
  <c r="CZ49" i="5"/>
  <c r="CZ50" i="5"/>
  <c r="CZ51" i="5"/>
  <c r="CZ52" i="5"/>
  <c r="CZ53" i="5"/>
  <c r="CZ54" i="5"/>
  <c r="CZ55" i="5"/>
  <c r="CZ56" i="5"/>
  <c r="CZ57" i="5"/>
  <c r="CZ58" i="5"/>
  <c r="CZ59" i="5"/>
  <c r="CZ60" i="5"/>
  <c r="CZ61" i="5"/>
  <c r="CZ62" i="5"/>
  <c r="CZ63" i="5"/>
  <c r="CZ64" i="5"/>
  <c r="CZ65" i="5"/>
  <c r="CZ66" i="5"/>
  <c r="CZ67" i="5"/>
  <c r="CZ68" i="5"/>
  <c r="CZ69" i="5"/>
  <c r="CZ70" i="5"/>
  <c r="CZ71" i="5"/>
  <c r="CZ72" i="5"/>
  <c r="CZ73" i="5"/>
  <c r="CZ74" i="5"/>
  <c r="CZ75" i="5"/>
  <c r="CZ76" i="5"/>
  <c r="CZ77" i="5"/>
  <c r="CZ78" i="5"/>
  <c r="CZ79" i="5"/>
  <c r="CZ80" i="5"/>
  <c r="CZ81" i="5"/>
  <c r="CZ82" i="5"/>
  <c r="CZ83" i="5"/>
  <c r="CZ84" i="5"/>
  <c r="CZ85" i="5"/>
  <c r="CZ86" i="5"/>
  <c r="CZ87" i="5"/>
  <c r="CZ88" i="5"/>
  <c r="CZ89" i="5"/>
  <c r="CZ90" i="5"/>
  <c r="CZ91" i="5"/>
  <c r="CZ92" i="5"/>
  <c r="CZ93" i="5"/>
  <c r="CZ94" i="5"/>
  <c r="CZ95" i="5"/>
  <c r="CZ96" i="5"/>
  <c r="CZ97" i="5"/>
  <c r="CZ98" i="5"/>
  <c r="CZ99" i="5"/>
  <c r="CZ100" i="5"/>
  <c r="CZ101" i="5"/>
  <c r="CZ102" i="5"/>
  <c r="CZ103" i="5"/>
  <c r="CZ104" i="5"/>
  <c r="CZ105" i="5"/>
  <c r="CZ106" i="5"/>
  <c r="CZ107" i="5"/>
  <c r="CZ108" i="5"/>
  <c r="CZ109" i="5"/>
  <c r="CZ110" i="5"/>
  <c r="CZ111" i="5"/>
  <c r="CZ112" i="5"/>
  <c r="CZ113" i="5"/>
  <c r="CZ114" i="5"/>
  <c r="CZ115" i="5"/>
  <c r="CZ116" i="5"/>
  <c r="CZ117" i="5"/>
  <c r="CZ118" i="5"/>
  <c r="CZ119" i="5"/>
  <c r="CZ120" i="5"/>
  <c r="CZ121" i="5"/>
  <c r="CZ122" i="5"/>
  <c r="CZ123" i="5"/>
  <c r="CZ124" i="5"/>
  <c r="CZ125" i="5"/>
  <c r="CZ126" i="5"/>
  <c r="CZ127" i="5"/>
  <c r="CZ128" i="5"/>
  <c r="CZ129" i="5"/>
  <c r="CZ130" i="5"/>
  <c r="CZ131" i="5"/>
  <c r="CZ132" i="5"/>
  <c r="CZ133" i="5"/>
  <c r="CZ134" i="5"/>
  <c r="CZ135" i="5"/>
  <c r="CZ136" i="5"/>
  <c r="CZ137" i="5"/>
  <c r="CZ138" i="5"/>
  <c r="CZ139" i="5"/>
  <c r="CZ140" i="5"/>
  <c r="CZ141" i="5"/>
  <c r="CZ142" i="5"/>
  <c r="CZ143" i="5"/>
  <c r="CZ144" i="5"/>
  <c r="CZ145" i="5"/>
  <c r="CZ146" i="5"/>
  <c r="CZ147" i="5"/>
  <c r="CZ148" i="5"/>
  <c r="CZ149" i="5"/>
  <c r="CZ150" i="5"/>
  <c r="CZ151" i="5"/>
  <c r="CZ152" i="5"/>
  <c r="CZ153" i="5"/>
  <c r="CZ154" i="5"/>
  <c r="CZ155" i="5"/>
  <c r="CZ156" i="5"/>
  <c r="CZ157" i="5"/>
  <c r="CZ158" i="5"/>
  <c r="CZ159" i="5"/>
  <c r="CZ160" i="5"/>
  <c r="CZ161" i="5"/>
  <c r="CZ162" i="5"/>
  <c r="CZ163" i="5"/>
  <c r="CZ164" i="5"/>
  <c r="CZ165" i="5"/>
  <c r="CZ166" i="5"/>
  <c r="CZ167" i="5"/>
  <c r="CZ168" i="5"/>
  <c r="CZ169" i="5"/>
  <c r="CZ170" i="5"/>
  <c r="CZ171" i="5"/>
  <c r="CZ172" i="5"/>
  <c r="CZ173" i="5"/>
  <c r="CZ174" i="5"/>
  <c r="CZ175" i="5"/>
  <c r="CZ176" i="5"/>
  <c r="CZ177" i="5"/>
  <c r="CZ178" i="5"/>
  <c r="CZ179" i="5"/>
  <c r="CZ180" i="5"/>
  <c r="CZ181" i="5"/>
  <c r="CZ182" i="5"/>
  <c r="CZ183" i="5"/>
  <c r="CZ184" i="5"/>
  <c r="CZ185" i="5"/>
  <c r="CZ186" i="5"/>
  <c r="CZ187" i="5"/>
  <c r="CZ188" i="5"/>
  <c r="CZ189" i="5"/>
  <c r="CZ190" i="5"/>
  <c r="CZ191" i="5"/>
  <c r="CZ192" i="5"/>
  <c r="CZ193" i="5"/>
  <c r="CZ194" i="5"/>
  <c r="CZ195" i="5"/>
  <c r="CZ196" i="5"/>
  <c r="CZ197" i="5"/>
  <c r="CZ198" i="5"/>
  <c r="CZ199" i="5"/>
  <c r="CZ200" i="5"/>
  <c r="CZ201" i="5"/>
  <c r="DV7" i="5"/>
  <c r="DM2" i="5"/>
  <c r="DM3" i="5"/>
  <c r="DM4" i="5"/>
  <c r="DM5" i="5"/>
  <c r="DM6" i="5"/>
  <c r="DM7" i="5"/>
  <c r="DM8" i="5"/>
  <c r="DM9" i="5"/>
  <c r="DM10" i="5"/>
  <c r="DM11" i="5"/>
  <c r="DM12" i="5"/>
  <c r="DM13" i="5"/>
  <c r="DM14" i="5"/>
  <c r="DM15" i="5"/>
  <c r="DM16" i="5"/>
  <c r="DM17" i="5"/>
  <c r="DM18" i="5"/>
  <c r="DM19" i="5"/>
  <c r="DM20" i="5"/>
  <c r="DM21" i="5"/>
  <c r="DM22" i="5"/>
  <c r="DM23" i="5"/>
  <c r="DM24" i="5"/>
  <c r="DM25" i="5"/>
  <c r="DM26" i="5"/>
  <c r="DM27" i="5"/>
  <c r="DM28" i="5"/>
  <c r="DM29" i="5"/>
  <c r="DM30" i="5"/>
  <c r="DM31" i="5"/>
  <c r="DM32" i="5"/>
  <c r="DM33" i="5"/>
  <c r="DM34" i="5"/>
  <c r="DM35" i="5"/>
  <c r="DM36" i="5"/>
  <c r="DM37" i="5"/>
  <c r="DM38" i="5"/>
  <c r="DM39" i="5"/>
  <c r="DM40" i="5"/>
  <c r="DM41" i="5"/>
  <c r="DM42" i="5"/>
  <c r="DM43" i="5"/>
  <c r="DM44" i="5"/>
  <c r="DM45" i="5"/>
  <c r="DM46" i="5"/>
  <c r="DM47" i="5"/>
  <c r="DM48" i="5"/>
  <c r="DM49" i="5"/>
  <c r="DM50" i="5"/>
  <c r="DM51" i="5"/>
  <c r="DM52" i="5"/>
  <c r="DM53" i="5"/>
  <c r="DM54" i="5"/>
  <c r="DM55" i="5"/>
  <c r="DM56" i="5"/>
  <c r="DM57" i="5"/>
  <c r="DM58" i="5"/>
  <c r="DM59" i="5"/>
  <c r="DM60" i="5"/>
  <c r="DM61" i="5"/>
  <c r="DM62" i="5"/>
  <c r="DM63" i="5"/>
  <c r="DM64" i="5"/>
  <c r="DM65" i="5"/>
  <c r="DM66" i="5"/>
  <c r="DM67" i="5"/>
  <c r="DM68" i="5"/>
  <c r="DM69" i="5"/>
  <c r="DM70" i="5"/>
  <c r="DM71" i="5"/>
  <c r="DM72" i="5"/>
  <c r="DM73" i="5"/>
  <c r="DM74" i="5"/>
  <c r="DM75" i="5"/>
  <c r="DM76" i="5"/>
  <c r="DM77" i="5"/>
  <c r="DM78" i="5"/>
  <c r="DM79" i="5"/>
  <c r="DM80" i="5"/>
  <c r="DM81" i="5"/>
  <c r="DM82" i="5"/>
  <c r="DM83" i="5"/>
  <c r="DM84" i="5"/>
  <c r="DM85" i="5"/>
  <c r="DM86" i="5"/>
  <c r="DM87" i="5"/>
  <c r="DM88" i="5"/>
  <c r="DM89" i="5"/>
  <c r="DM90" i="5"/>
  <c r="DM91" i="5"/>
  <c r="DM92" i="5"/>
  <c r="DM93" i="5"/>
  <c r="DM94" i="5"/>
  <c r="DM95" i="5"/>
  <c r="DM96" i="5"/>
  <c r="DM97" i="5"/>
  <c r="DM98" i="5"/>
  <c r="DM99" i="5"/>
  <c r="DM100" i="5"/>
  <c r="DM101" i="5"/>
  <c r="DM102" i="5"/>
  <c r="DM103" i="5"/>
  <c r="DM104" i="5"/>
  <c r="DM105" i="5"/>
  <c r="DM106" i="5"/>
  <c r="DM107" i="5"/>
  <c r="DM108" i="5"/>
  <c r="DM109" i="5"/>
  <c r="DM110" i="5"/>
  <c r="DM111" i="5"/>
  <c r="DM112" i="5"/>
  <c r="DM113" i="5"/>
  <c r="DM114" i="5"/>
  <c r="DM115" i="5"/>
  <c r="DM116" i="5"/>
  <c r="DM117" i="5"/>
  <c r="DM118" i="5"/>
  <c r="DM119" i="5"/>
  <c r="DM120" i="5"/>
  <c r="DM121" i="5"/>
  <c r="DM122" i="5"/>
  <c r="DM123" i="5"/>
  <c r="DM124" i="5"/>
  <c r="DM125" i="5"/>
  <c r="DM126" i="5"/>
  <c r="DM127" i="5"/>
  <c r="DM128" i="5"/>
  <c r="DM129" i="5"/>
  <c r="DM130" i="5"/>
  <c r="DM131" i="5"/>
  <c r="DM132" i="5"/>
  <c r="DM133" i="5"/>
  <c r="DM134" i="5"/>
  <c r="DM135" i="5"/>
  <c r="DM136" i="5"/>
  <c r="DM137" i="5"/>
  <c r="DM138" i="5"/>
  <c r="DM139" i="5"/>
  <c r="DM140" i="5"/>
  <c r="DM141" i="5"/>
  <c r="DM142" i="5"/>
  <c r="DM143" i="5"/>
  <c r="DM144" i="5"/>
  <c r="DM145" i="5"/>
  <c r="DM146" i="5"/>
  <c r="DM147" i="5"/>
  <c r="DM148" i="5"/>
  <c r="DM149" i="5"/>
  <c r="DM150" i="5"/>
  <c r="DM151" i="5"/>
  <c r="DM152" i="5"/>
  <c r="DM153" i="5"/>
  <c r="DM154" i="5"/>
  <c r="DM155" i="5"/>
  <c r="DM156" i="5"/>
  <c r="DM157" i="5"/>
  <c r="DM158" i="5"/>
  <c r="DM159" i="5"/>
  <c r="DM160" i="5"/>
  <c r="DM161" i="5"/>
  <c r="DM162" i="5"/>
  <c r="DM163" i="5"/>
  <c r="DM164" i="5"/>
  <c r="DM165" i="5"/>
  <c r="DM166" i="5"/>
  <c r="DM167" i="5"/>
  <c r="DM168" i="5"/>
  <c r="DM169" i="5"/>
  <c r="DM170" i="5"/>
  <c r="DM171" i="5"/>
  <c r="DM172" i="5"/>
  <c r="DM173" i="5"/>
  <c r="DM174" i="5"/>
  <c r="DM175" i="5"/>
  <c r="DM176" i="5"/>
  <c r="DM177" i="5"/>
  <c r="DM178" i="5"/>
  <c r="DM179" i="5"/>
  <c r="DM180" i="5"/>
  <c r="DM181" i="5"/>
  <c r="DM182" i="5"/>
  <c r="DM183" i="5"/>
  <c r="DM184" i="5"/>
  <c r="DM185" i="5"/>
  <c r="DM186" i="5"/>
  <c r="DM187" i="5"/>
  <c r="DM188" i="5"/>
  <c r="DM189" i="5"/>
  <c r="DM190" i="5"/>
  <c r="DM191" i="5"/>
  <c r="DM192" i="5"/>
  <c r="DM193" i="5"/>
  <c r="DM194" i="5"/>
  <c r="DM195" i="5"/>
  <c r="DM196" i="5"/>
  <c r="DM197" i="5"/>
  <c r="DM198" i="5"/>
  <c r="DM199" i="5"/>
  <c r="DM200" i="5"/>
  <c r="DM201" i="5"/>
  <c r="DV3" i="5"/>
  <c r="DN2" i="5"/>
  <c r="DO2" i="5"/>
  <c r="DN3" i="5"/>
  <c r="DO3" i="5"/>
  <c r="DN4" i="5"/>
  <c r="DO4" i="5"/>
  <c r="DN5" i="5"/>
  <c r="DO5" i="5"/>
  <c r="DN6" i="5"/>
  <c r="DO6" i="5"/>
  <c r="DN7" i="5"/>
  <c r="DO7" i="5"/>
  <c r="DN8" i="5"/>
  <c r="DO8" i="5"/>
  <c r="DN9" i="5"/>
  <c r="DO9" i="5"/>
  <c r="DN10" i="5"/>
  <c r="DO10" i="5"/>
  <c r="DN11" i="5"/>
  <c r="DO11" i="5"/>
  <c r="DN12" i="5"/>
  <c r="DO12" i="5"/>
  <c r="DN13" i="5"/>
  <c r="DO13" i="5"/>
  <c r="DN14" i="5"/>
  <c r="DO14" i="5"/>
  <c r="DN15" i="5"/>
  <c r="DO15" i="5"/>
  <c r="DN16" i="5"/>
  <c r="DO16" i="5"/>
  <c r="DN17" i="5"/>
  <c r="DO17" i="5"/>
  <c r="DN18" i="5"/>
  <c r="DO18" i="5"/>
  <c r="DN19" i="5"/>
  <c r="DO19" i="5"/>
  <c r="DN20" i="5"/>
  <c r="DO20" i="5"/>
  <c r="DN21" i="5"/>
  <c r="DO21" i="5"/>
  <c r="DN22" i="5"/>
  <c r="DO22" i="5"/>
  <c r="DN23" i="5"/>
  <c r="DO23" i="5"/>
  <c r="DN24" i="5"/>
  <c r="DO24" i="5"/>
  <c r="DN25" i="5"/>
  <c r="DO25" i="5"/>
  <c r="DN26" i="5"/>
  <c r="DO26" i="5"/>
  <c r="DN27" i="5"/>
  <c r="DO27" i="5"/>
  <c r="DN28" i="5"/>
  <c r="DO28" i="5"/>
  <c r="DN29" i="5"/>
  <c r="DO29" i="5"/>
  <c r="DN30" i="5"/>
  <c r="DO30" i="5"/>
  <c r="DN31" i="5"/>
  <c r="DO31" i="5"/>
  <c r="DN32" i="5"/>
  <c r="DO32" i="5"/>
  <c r="DN33" i="5"/>
  <c r="DO33" i="5"/>
  <c r="DN34" i="5"/>
  <c r="DO34" i="5"/>
  <c r="DN35" i="5"/>
  <c r="DO35" i="5"/>
  <c r="DN36" i="5"/>
  <c r="DO36" i="5"/>
  <c r="DN37" i="5"/>
  <c r="DO37" i="5"/>
  <c r="DN38" i="5"/>
  <c r="DO38" i="5"/>
  <c r="DN39" i="5"/>
  <c r="DO39" i="5"/>
  <c r="DN40" i="5"/>
  <c r="DO40" i="5"/>
  <c r="DN41" i="5"/>
  <c r="DO41" i="5"/>
  <c r="DN42" i="5"/>
  <c r="DO42" i="5"/>
  <c r="DN43" i="5"/>
  <c r="DO43" i="5"/>
  <c r="DN44" i="5"/>
  <c r="DO44" i="5"/>
  <c r="DN45" i="5"/>
  <c r="DO45" i="5"/>
  <c r="DN46" i="5"/>
  <c r="DO46" i="5"/>
  <c r="DN47" i="5"/>
  <c r="DO47" i="5"/>
  <c r="DN48" i="5"/>
  <c r="DO48" i="5"/>
  <c r="DN49" i="5"/>
  <c r="DO49" i="5"/>
  <c r="DN50" i="5"/>
  <c r="DO50" i="5"/>
  <c r="DN51" i="5"/>
  <c r="DO51" i="5"/>
  <c r="DN52" i="5"/>
  <c r="DO52" i="5"/>
  <c r="DN53" i="5"/>
  <c r="DO53" i="5"/>
  <c r="DN54" i="5"/>
  <c r="DO54" i="5"/>
  <c r="DN55" i="5"/>
  <c r="DO55" i="5"/>
  <c r="DN56" i="5"/>
  <c r="DO56" i="5"/>
  <c r="DN57" i="5"/>
  <c r="DO57" i="5"/>
  <c r="DN58" i="5"/>
  <c r="DO58" i="5"/>
  <c r="DN59" i="5"/>
  <c r="DO59" i="5"/>
  <c r="DN60" i="5"/>
  <c r="DO60" i="5"/>
  <c r="DN61" i="5"/>
  <c r="DO61" i="5"/>
  <c r="DN62" i="5"/>
  <c r="DO62" i="5"/>
  <c r="DN63" i="5"/>
  <c r="DO63" i="5"/>
  <c r="DN64" i="5"/>
  <c r="DO64" i="5"/>
  <c r="DN65" i="5"/>
  <c r="DO65" i="5"/>
  <c r="DN66" i="5"/>
  <c r="DO66" i="5"/>
  <c r="DN67" i="5"/>
  <c r="DO67" i="5"/>
  <c r="DN68" i="5"/>
  <c r="DO68" i="5"/>
  <c r="DN69" i="5"/>
  <c r="DO69" i="5"/>
  <c r="DN70" i="5"/>
  <c r="DO70" i="5"/>
  <c r="DN71" i="5"/>
  <c r="DO71" i="5"/>
  <c r="DN72" i="5"/>
  <c r="DO72" i="5"/>
  <c r="DN73" i="5"/>
  <c r="DO73" i="5"/>
  <c r="DN74" i="5"/>
  <c r="DO74" i="5"/>
  <c r="DN75" i="5"/>
  <c r="DO75" i="5"/>
  <c r="DN76" i="5"/>
  <c r="DO76" i="5"/>
  <c r="DN77" i="5"/>
  <c r="DO77" i="5"/>
  <c r="DN78" i="5"/>
  <c r="DO78" i="5"/>
  <c r="DN79" i="5"/>
  <c r="DO79" i="5"/>
  <c r="DN80" i="5"/>
  <c r="DO80" i="5"/>
  <c r="DN81" i="5"/>
  <c r="DO81" i="5"/>
  <c r="DN82" i="5"/>
  <c r="DO82" i="5"/>
  <c r="DN83" i="5"/>
  <c r="DO83" i="5"/>
  <c r="DN84" i="5"/>
  <c r="DO84" i="5"/>
  <c r="DN85" i="5"/>
  <c r="DO85" i="5"/>
  <c r="DN86" i="5"/>
  <c r="DO86" i="5"/>
  <c r="DN87" i="5"/>
  <c r="DO87" i="5"/>
  <c r="DN88" i="5"/>
  <c r="DO88" i="5"/>
  <c r="DN89" i="5"/>
  <c r="DO89" i="5"/>
  <c r="DN90" i="5"/>
  <c r="DO90" i="5"/>
  <c r="DN91" i="5"/>
  <c r="DO91" i="5"/>
  <c r="DN92" i="5"/>
  <c r="DO92" i="5"/>
  <c r="DN93" i="5"/>
  <c r="DO93" i="5"/>
  <c r="DN94" i="5"/>
  <c r="DO94" i="5"/>
  <c r="DN95" i="5"/>
  <c r="DO95" i="5"/>
  <c r="DN96" i="5"/>
  <c r="DO96" i="5"/>
  <c r="DN97" i="5"/>
  <c r="DO97" i="5"/>
  <c r="DN98" i="5"/>
  <c r="DO98" i="5"/>
  <c r="DN99" i="5"/>
  <c r="DO99" i="5"/>
  <c r="DN100" i="5"/>
  <c r="DO100" i="5"/>
  <c r="DN101" i="5"/>
  <c r="DO101" i="5"/>
  <c r="DN102" i="5"/>
  <c r="DO102" i="5"/>
  <c r="DN103" i="5"/>
  <c r="DO103" i="5"/>
  <c r="DN104" i="5"/>
  <c r="DO104" i="5"/>
  <c r="DN105" i="5"/>
  <c r="DO105" i="5"/>
  <c r="DN106" i="5"/>
  <c r="DO106" i="5"/>
  <c r="DN107" i="5"/>
  <c r="DO107" i="5"/>
  <c r="DN108" i="5"/>
  <c r="DO108" i="5"/>
  <c r="DN109" i="5"/>
  <c r="DO109" i="5"/>
  <c r="DN110" i="5"/>
  <c r="DO110" i="5"/>
  <c r="DN111" i="5"/>
  <c r="DO111" i="5"/>
  <c r="DN112" i="5"/>
  <c r="DO112" i="5"/>
  <c r="DN113" i="5"/>
  <c r="DO113" i="5"/>
  <c r="DN114" i="5"/>
  <c r="DO114" i="5"/>
  <c r="DN115" i="5"/>
  <c r="DO115" i="5"/>
  <c r="DN116" i="5"/>
  <c r="DO116" i="5"/>
  <c r="DN117" i="5"/>
  <c r="DO117" i="5"/>
  <c r="DN118" i="5"/>
  <c r="DO118" i="5"/>
  <c r="DN119" i="5"/>
  <c r="DO119" i="5"/>
  <c r="DN120" i="5"/>
  <c r="DO120" i="5"/>
  <c r="DN121" i="5"/>
  <c r="DO121" i="5"/>
  <c r="DN122" i="5"/>
  <c r="DO122" i="5"/>
  <c r="DN123" i="5"/>
  <c r="DO123" i="5"/>
  <c r="DN124" i="5"/>
  <c r="DO124" i="5"/>
  <c r="DN125" i="5"/>
  <c r="DO125" i="5"/>
  <c r="DN126" i="5"/>
  <c r="DO126" i="5"/>
  <c r="DN127" i="5"/>
  <c r="DO127" i="5"/>
  <c r="DN128" i="5"/>
  <c r="DO128" i="5"/>
  <c r="DN129" i="5"/>
  <c r="DO129" i="5"/>
  <c r="DN130" i="5"/>
  <c r="DO130" i="5"/>
  <c r="DN131" i="5"/>
  <c r="DO131" i="5"/>
  <c r="DN132" i="5"/>
  <c r="DO132" i="5"/>
  <c r="DN133" i="5"/>
  <c r="DO133" i="5"/>
  <c r="DN134" i="5"/>
  <c r="DO134" i="5"/>
  <c r="DN135" i="5"/>
  <c r="DO135" i="5"/>
  <c r="DN136" i="5"/>
  <c r="DO136" i="5"/>
  <c r="DN137" i="5"/>
  <c r="DO137" i="5"/>
  <c r="DN138" i="5"/>
  <c r="DO138" i="5"/>
  <c r="DN139" i="5"/>
  <c r="DO139" i="5"/>
  <c r="DN140" i="5"/>
  <c r="DO140" i="5"/>
  <c r="DN141" i="5"/>
  <c r="DO141" i="5"/>
  <c r="DN142" i="5"/>
  <c r="DO142" i="5"/>
  <c r="DN143" i="5"/>
  <c r="DO143" i="5"/>
  <c r="DN144" i="5"/>
  <c r="DO144" i="5"/>
  <c r="DN145" i="5"/>
  <c r="DO145" i="5"/>
  <c r="DN146" i="5"/>
  <c r="DO146" i="5"/>
  <c r="DN147" i="5"/>
  <c r="DO147" i="5"/>
  <c r="DN148" i="5"/>
  <c r="DO148" i="5"/>
  <c r="DN149" i="5"/>
  <c r="DO149" i="5"/>
  <c r="DN150" i="5"/>
  <c r="DO150" i="5"/>
  <c r="DN151" i="5"/>
  <c r="DO151" i="5"/>
  <c r="DN152" i="5"/>
  <c r="DO152" i="5"/>
  <c r="DN153" i="5"/>
  <c r="DO153" i="5"/>
  <c r="DN154" i="5"/>
  <c r="DO154" i="5"/>
  <c r="DN155" i="5"/>
  <c r="DO155" i="5"/>
  <c r="DN156" i="5"/>
  <c r="DO156" i="5"/>
  <c r="DN157" i="5"/>
  <c r="DO157" i="5"/>
  <c r="DN158" i="5"/>
  <c r="DO158" i="5"/>
  <c r="DN159" i="5"/>
  <c r="DO159" i="5"/>
  <c r="DN160" i="5"/>
  <c r="DO160" i="5"/>
  <c r="DN161" i="5"/>
  <c r="DO161" i="5"/>
  <c r="DN162" i="5"/>
  <c r="DO162" i="5"/>
  <c r="DN163" i="5"/>
  <c r="DO163" i="5"/>
  <c r="DN164" i="5"/>
  <c r="DO164" i="5"/>
  <c r="DN165" i="5"/>
  <c r="DO165" i="5"/>
  <c r="DN166" i="5"/>
  <c r="DO166" i="5"/>
  <c r="DN167" i="5"/>
  <c r="DO167" i="5"/>
  <c r="DN168" i="5"/>
  <c r="DO168" i="5"/>
  <c r="DN169" i="5"/>
  <c r="DO169" i="5"/>
  <c r="DN170" i="5"/>
  <c r="DO170" i="5"/>
  <c r="DN171" i="5"/>
  <c r="DO171" i="5"/>
  <c r="DN172" i="5"/>
  <c r="DO172" i="5"/>
  <c r="DN173" i="5"/>
  <c r="DO173" i="5"/>
  <c r="DN174" i="5"/>
  <c r="DO174" i="5"/>
  <c r="DN175" i="5"/>
  <c r="DO175" i="5"/>
  <c r="DN176" i="5"/>
  <c r="DO176" i="5"/>
  <c r="DN177" i="5"/>
  <c r="DO177" i="5"/>
  <c r="DN178" i="5"/>
  <c r="DO178" i="5"/>
  <c r="DN179" i="5"/>
  <c r="DO179" i="5"/>
  <c r="DN180" i="5"/>
  <c r="DO180" i="5"/>
  <c r="DN181" i="5"/>
  <c r="DO181" i="5"/>
  <c r="DN182" i="5"/>
  <c r="DO182" i="5"/>
  <c r="DN183" i="5"/>
  <c r="DO183" i="5"/>
  <c r="DN184" i="5"/>
  <c r="DO184" i="5"/>
  <c r="DN185" i="5"/>
  <c r="DO185" i="5"/>
  <c r="DN186" i="5"/>
  <c r="DO186" i="5"/>
  <c r="DN187" i="5"/>
  <c r="DO187" i="5"/>
  <c r="DN188" i="5"/>
  <c r="DO188" i="5"/>
  <c r="DN189" i="5"/>
  <c r="DO189" i="5"/>
  <c r="DN190" i="5"/>
  <c r="DO190" i="5"/>
  <c r="DN191" i="5"/>
  <c r="DO191" i="5"/>
  <c r="DN192" i="5"/>
  <c r="DO192" i="5"/>
  <c r="DN193" i="5"/>
  <c r="DO193" i="5"/>
  <c r="DN194" i="5"/>
  <c r="DO194" i="5"/>
  <c r="DN195" i="5"/>
  <c r="DO195" i="5"/>
  <c r="DN196" i="5"/>
  <c r="DO196" i="5"/>
  <c r="DN197" i="5"/>
  <c r="DO197" i="5"/>
  <c r="DN198" i="5"/>
  <c r="DO198" i="5"/>
  <c r="DN199" i="5"/>
  <c r="DO199" i="5"/>
  <c r="DN200" i="5"/>
  <c r="DO200" i="5"/>
  <c r="DN201" i="5"/>
  <c r="DO201" i="5"/>
  <c r="DA2" i="5"/>
  <c r="DA3" i="5"/>
  <c r="DA4" i="5"/>
  <c r="DA5" i="5"/>
  <c r="DA6" i="5"/>
  <c r="DA7" i="5"/>
  <c r="DA8" i="5"/>
  <c r="DA9" i="5"/>
  <c r="DA10" i="5"/>
  <c r="DA11" i="5"/>
  <c r="DA12" i="5"/>
  <c r="DA13" i="5"/>
  <c r="DA14" i="5"/>
  <c r="DA15" i="5"/>
  <c r="DA16" i="5"/>
  <c r="DA17" i="5"/>
  <c r="DA18" i="5"/>
  <c r="DA19" i="5"/>
  <c r="DA20" i="5"/>
  <c r="DA21" i="5"/>
  <c r="DA22" i="5"/>
  <c r="DA23" i="5"/>
  <c r="DA24" i="5"/>
  <c r="DA25" i="5"/>
  <c r="DA26" i="5"/>
  <c r="DA27" i="5"/>
  <c r="DA28" i="5"/>
  <c r="DA29" i="5"/>
  <c r="DA30" i="5"/>
  <c r="DA31" i="5"/>
  <c r="DA32" i="5"/>
  <c r="DA33" i="5"/>
  <c r="DA34" i="5"/>
  <c r="DA35" i="5"/>
  <c r="DA36" i="5"/>
  <c r="DA37" i="5"/>
  <c r="DA38" i="5"/>
  <c r="DA39" i="5"/>
  <c r="DA40" i="5"/>
  <c r="DA41" i="5"/>
  <c r="DA42" i="5"/>
  <c r="DA43" i="5"/>
  <c r="DA44" i="5"/>
  <c r="DA45" i="5"/>
  <c r="DA46" i="5"/>
  <c r="DA47" i="5"/>
  <c r="DA48" i="5"/>
  <c r="DA49" i="5"/>
  <c r="DA50" i="5"/>
  <c r="DA51" i="5"/>
  <c r="DA52" i="5"/>
  <c r="DA53" i="5"/>
  <c r="DA54" i="5"/>
  <c r="DA55" i="5"/>
  <c r="DA56" i="5"/>
  <c r="DA57" i="5"/>
  <c r="DA58" i="5"/>
  <c r="DA59" i="5"/>
  <c r="DA60" i="5"/>
  <c r="DA61" i="5"/>
  <c r="DA62" i="5"/>
  <c r="DA63" i="5"/>
  <c r="DA64" i="5"/>
  <c r="DA65" i="5"/>
  <c r="DA66" i="5"/>
  <c r="DA67" i="5"/>
  <c r="DA68" i="5"/>
  <c r="DA69" i="5"/>
  <c r="DA70" i="5"/>
  <c r="DA71" i="5"/>
  <c r="DA72" i="5"/>
  <c r="DA73" i="5"/>
  <c r="DA74" i="5"/>
  <c r="DA75" i="5"/>
  <c r="DA76" i="5"/>
  <c r="DA77" i="5"/>
  <c r="DA78" i="5"/>
  <c r="DA79" i="5"/>
  <c r="DA80" i="5"/>
  <c r="DA81" i="5"/>
  <c r="DA82" i="5"/>
  <c r="DA83" i="5"/>
  <c r="DA84" i="5"/>
  <c r="DA85" i="5"/>
  <c r="DA86" i="5"/>
  <c r="DA87" i="5"/>
  <c r="DA88" i="5"/>
  <c r="DA89" i="5"/>
  <c r="DA90" i="5"/>
  <c r="DA91" i="5"/>
  <c r="DA92" i="5"/>
  <c r="DA93" i="5"/>
  <c r="DA94" i="5"/>
  <c r="DA95" i="5"/>
  <c r="DA96" i="5"/>
  <c r="DA97" i="5"/>
  <c r="DA98" i="5"/>
  <c r="DA99" i="5"/>
  <c r="DA100" i="5"/>
  <c r="DA101" i="5"/>
  <c r="DA102" i="5"/>
  <c r="DA103" i="5"/>
  <c r="DA104" i="5"/>
  <c r="DA105" i="5"/>
  <c r="DA106" i="5"/>
  <c r="DA107" i="5"/>
  <c r="DA108" i="5"/>
  <c r="DA109" i="5"/>
  <c r="DA110" i="5"/>
  <c r="DA111" i="5"/>
  <c r="DA112" i="5"/>
  <c r="DA113" i="5"/>
  <c r="DA114" i="5"/>
  <c r="DA115" i="5"/>
  <c r="DA116" i="5"/>
  <c r="DA117" i="5"/>
  <c r="DA118" i="5"/>
  <c r="DA119" i="5"/>
  <c r="DA120" i="5"/>
  <c r="DA121" i="5"/>
  <c r="DA122" i="5"/>
  <c r="DA123" i="5"/>
  <c r="DA124" i="5"/>
  <c r="DA125" i="5"/>
  <c r="DA126" i="5"/>
  <c r="DA127" i="5"/>
  <c r="DA128" i="5"/>
  <c r="DA129" i="5"/>
  <c r="DA130" i="5"/>
  <c r="DA131" i="5"/>
  <c r="DA132" i="5"/>
  <c r="DA133" i="5"/>
  <c r="DA134" i="5"/>
  <c r="DA135" i="5"/>
  <c r="DA136" i="5"/>
  <c r="DA137" i="5"/>
  <c r="DA138" i="5"/>
  <c r="DA139" i="5"/>
  <c r="DA140" i="5"/>
  <c r="DA141" i="5"/>
  <c r="DA142" i="5"/>
  <c r="DA143" i="5"/>
  <c r="DA144" i="5"/>
  <c r="DA145" i="5"/>
  <c r="DA146" i="5"/>
  <c r="DA147" i="5"/>
  <c r="DA148" i="5"/>
  <c r="DA149" i="5"/>
  <c r="DA150" i="5"/>
  <c r="DA151" i="5"/>
  <c r="DA152" i="5"/>
  <c r="DA153" i="5"/>
  <c r="DA154" i="5"/>
  <c r="DA155" i="5"/>
  <c r="DA156" i="5"/>
  <c r="DA157" i="5"/>
  <c r="DA158" i="5"/>
  <c r="DA159" i="5"/>
  <c r="DA160" i="5"/>
  <c r="DA161" i="5"/>
  <c r="DA162" i="5"/>
  <c r="DA163" i="5"/>
  <c r="DA164" i="5"/>
  <c r="DA165" i="5"/>
  <c r="DA166" i="5"/>
  <c r="DA167" i="5"/>
  <c r="DA168" i="5"/>
  <c r="DA169" i="5"/>
  <c r="DA170" i="5"/>
  <c r="DA171" i="5"/>
  <c r="DA172" i="5"/>
  <c r="DA173" i="5"/>
  <c r="DA174" i="5"/>
  <c r="DA175" i="5"/>
  <c r="DA176" i="5"/>
  <c r="DA177" i="5"/>
  <c r="DA178" i="5"/>
  <c r="DA179" i="5"/>
  <c r="DA180" i="5"/>
  <c r="DA181" i="5"/>
  <c r="DA182" i="5"/>
  <c r="DA183" i="5"/>
  <c r="DA184" i="5"/>
  <c r="DA185" i="5"/>
  <c r="DA186" i="5"/>
  <c r="DA187" i="5"/>
  <c r="DA188" i="5"/>
  <c r="DA189" i="5"/>
  <c r="DA190" i="5"/>
  <c r="DA191" i="5"/>
  <c r="DA192" i="5"/>
  <c r="DA193" i="5"/>
  <c r="DA194" i="5"/>
  <c r="DA195" i="5"/>
  <c r="DA196" i="5"/>
  <c r="DA197" i="5"/>
  <c r="DA198" i="5"/>
  <c r="DA199" i="5"/>
  <c r="DA200" i="5"/>
  <c r="DA201" i="5"/>
  <c r="DV14" i="5"/>
  <c r="DP2" i="5"/>
  <c r="DP3" i="5"/>
  <c r="DP4" i="5"/>
  <c r="DP5" i="5"/>
  <c r="DP6" i="5"/>
  <c r="DP7" i="5"/>
  <c r="DP8" i="5"/>
  <c r="DP9" i="5"/>
  <c r="DP10" i="5"/>
  <c r="DP11" i="5"/>
  <c r="DP12" i="5"/>
  <c r="DP13" i="5"/>
  <c r="DP14" i="5"/>
  <c r="DP15" i="5"/>
  <c r="DP16" i="5"/>
  <c r="DP17" i="5"/>
  <c r="DP18" i="5"/>
  <c r="DP19" i="5"/>
  <c r="DP20" i="5"/>
  <c r="DP21" i="5"/>
  <c r="DP22" i="5"/>
  <c r="DP23" i="5"/>
  <c r="DP24" i="5"/>
  <c r="DP25" i="5"/>
  <c r="DP26" i="5"/>
  <c r="DP27" i="5"/>
  <c r="DP28" i="5"/>
  <c r="DP29" i="5"/>
  <c r="DP30" i="5"/>
  <c r="DP31" i="5"/>
  <c r="DP32" i="5"/>
  <c r="DP33" i="5"/>
  <c r="DP34" i="5"/>
  <c r="DP35" i="5"/>
  <c r="DP36" i="5"/>
  <c r="DP37" i="5"/>
  <c r="DP38" i="5"/>
  <c r="DP39" i="5"/>
  <c r="DP40" i="5"/>
  <c r="DP41" i="5"/>
  <c r="DP42" i="5"/>
  <c r="DP43" i="5"/>
  <c r="DP44" i="5"/>
  <c r="DP45" i="5"/>
  <c r="DP46" i="5"/>
  <c r="DP47" i="5"/>
  <c r="DP48" i="5"/>
  <c r="DP49" i="5"/>
  <c r="DP50" i="5"/>
  <c r="DP51" i="5"/>
  <c r="DP52" i="5"/>
  <c r="DP53" i="5"/>
  <c r="DP54" i="5"/>
  <c r="DP55" i="5"/>
  <c r="DP56" i="5"/>
  <c r="DP57" i="5"/>
  <c r="DP58" i="5"/>
  <c r="DP59" i="5"/>
  <c r="DP60" i="5"/>
  <c r="DP61" i="5"/>
  <c r="DP62" i="5"/>
  <c r="DP63" i="5"/>
  <c r="DP64" i="5"/>
  <c r="DP65" i="5"/>
  <c r="DP66" i="5"/>
  <c r="DP67" i="5"/>
  <c r="DP68" i="5"/>
  <c r="DP69" i="5"/>
  <c r="DP70" i="5"/>
  <c r="DP71" i="5"/>
  <c r="DP72" i="5"/>
  <c r="DP73" i="5"/>
  <c r="DP74" i="5"/>
  <c r="DP75" i="5"/>
  <c r="DP76" i="5"/>
  <c r="DP77" i="5"/>
  <c r="DP78" i="5"/>
  <c r="DP79" i="5"/>
  <c r="DP80" i="5"/>
  <c r="DP81" i="5"/>
  <c r="DP82" i="5"/>
  <c r="DP83" i="5"/>
  <c r="DP84" i="5"/>
  <c r="DP85" i="5"/>
  <c r="DP86" i="5"/>
  <c r="DP87" i="5"/>
  <c r="DP88" i="5"/>
  <c r="DP89" i="5"/>
  <c r="DP90" i="5"/>
  <c r="DP91" i="5"/>
  <c r="DP92" i="5"/>
  <c r="DP93" i="5"/>
  <c r="DP94" i="5"/>
  <c r="DP95" i="5"/>
  <c r="DP96" i="5"/>
  <c r="DP97" i="5"/>
  <c r="DP98" i="5"/>
  <c r="DP99" i="5"/>
  <c r="DP100" i="5"/>
  <c r="DP101" i="5"/>
  <c r="DP102" i="5"/>
  <c r="DP103" i="5"/>
  <c r="DP104" i="5"/>
  <c r="DP105" i="5"/>
  <c r="DP106" i="5"/>
  <c r="DP107" i="5"/>
  <c r="DP108" i="5"/>
  <c r="DP109" i="5"/>
  <c r="DP110" i="5"/>
  <c r="DP111" i="5"/>
  <c r="DP112" i="5"/>
  <c r="DP113" i="5"/>
  <c r="DP114" i="5"/>
  <c r="DP115" i="5"/>
  <c r="DP116" i="5"/>
  <c r="DP117" i="5"/>
  <c r="DP118" i="5"/>
  <c r="DP119" i="5"/>
  <c r="DP120" i="5"/>
  <c r="DP121" i="5"/>
  <c r="DP122" i="5"/>
  <c r="DP123" i="5"/>
  <c r="DP124" i="5"/>
  <c r="DP125" i="5"/>
  <c r="DP126" i="5"/>
  <c r="DP127" i="5"/>
  <c r="DP128" i="5"/>
  <c r="DP129" i="5"/>
  <c r="DP130" i="5"/>
  <c r="DP131" i="5"/>
  <c r="DP132" i="5"/>
  <c r="DP133" i="5"/>
  <c r="DP134" i="5"/>
  <c r="DP135" i="5"/>
  <c r="DP136" i="5"/>
  <c r="DP137" i="5"/>
  <c r="DP138" i="5"/>
  <c r="DP139" i="5"/>
  <c r="DP140" i="5"/>
  <c r="DP141" i="5"/>
  <c r="DP142" i="5"/>
  <c r="DP143" i="5"/>
  <c r="DP144" i="5"/>
  <c r="DP145" i="5"/>
  <c r="DP146" i="5"/>
  <c r="DP147" i="5"/>
  <c r="DP148" i="5"/>
  <c r="DP149" i="5"/>
  <c r="DP150" i="5"/>
  <c r="DP151" i="5"/>
  <c r="DP152" i="5"/>
  <c r="DP153" i="5"/>
  <c r="DP154" i="5"/>
  <c r="DP155" i="5"/>
  <c r="DP156" i="5"/>
  <c r="DP157" i="5"/>
  <c r="DP158" i="5"/>
  <c r="DP159" i="5"/>
  <c r="DP160" i="5"/>
  <c r="DP161" i="5"/>
  <c r="DP162" i="5"/>
  <c r="DP163" i="5"/>
  <c r="DP164" i="5"/>
  <c r="DP165" i="5"/>
  <c r="DP166" i="5"/>
  <c r="DP167" i="5"/>
  <c r="DP168" i="5"/>
  <c r="DP169" i="5"/>
  <c r="DP170" i="5"/>
  <c r="DP171" i="5"/>
  <c r="DP172" i="5"/>
  <c r="DP173" i="5"/>
  <c r="DP174" i="5"/>
  <c r="DP175" i="5"/>
  <c r="DP176" i="5"/>
  <c r="DP177" i="5"/>
  <c r="DP178" i="5"/>
  <c r="DP179" i="5"/>
  <c r="DP180" i="5"/>
  <c r="DP181" i="5"/>
  <c r="DP182" i="5"/>
  <c r="DP183" i="5"/>
  <c r="DP184" i="5"/>
  <c r="DP185" i="5"/>
  <c r="DP186" i="5"/>
  <c r="DP187" i="5"/>
  <c r="DP188" i="5"/>
  <c r="DP189" i="5"/>
  <c r="DP190" i="5"/>
  <c r="DP191" i="5"/>
  <c r="DP192" i="5"/>
  <c r="DP193" i="5"/>
  <c r="DP194" i="5"/>
  <c r="DP195" i="5"/>
  <c r="DP196" i="5"/>
  <c r="DP197" i="5"/>
  <c r="DP198" i="5"/>
  <c r="DP199" i="5"/>
  <c r="DP200" i="5"/>
  <c r="DP201" i="5"/>
  <c r="DV10" i="5"/>
  <c r="DQ2" i="5"/>
  <c r="DR2" i="5"/>
  <c r="DQ3" i="5"/>
  <c r="DR3" i="5"/>
  <c r="DQ4" i="5"/>
  <c r="DR4" i="5"/>
  <c r="DQ5" i="5"/>
  <c r="DR5" i="5"/>
  <c r="DQ6" i="5"/>
  <c r="DR6" i="5"/>
  <c r="DQ7" i="5"/>
  <c r="DR7" i="5"/>
  <c r="DQ8" i="5"/>
  <c r="DR8" i="5"/>
  <c r="DQ9" i="5"/>
  <c r="DR9" i="5"/>
  <c r="DQ10" i="5"/>
  <c r="DR10" i="5"/>
  <c r="DQ11" i="5"/>
  <c r="DR11" i="5"/>
  <c r="DQ12" i="5"/>
  <c r="DR12" i="5"/>
  <c r="DQ13" i="5"/>
  <c r="DR13" i="5"/>
  <c r="DQ14" i="5"/>
  <c r="DR14" i="5"/>
  <c r="DQ15" i="5"/>
  <c r="DR15" i="5"/>
  <c r="DQ16" i="5"/>
  <c r="DR16" i="5"/>
  <c r="DQ17" i="5"/>
  <c r="DR17" i="5"/>
  <c r="DQ18" i="5"/>
  <c r="DR18" i="5"/>
  <c r="DQ19" i="5"/>
  <c r="DR19" i="5"/>
  <c r="DQ20" i="5"/>
  <c r="DR20" i="5"/>
  <c r="DQ21" i="5"/>
  <c r="DR21" i="5"/>
  <c r="DQ22" i="5"/>
  <c r="DR22" i="5"/>
  <c r="DQ23" i="5"/>
  <c r="DR23" i="5"/>
  <c r="DQ24" i="5"/>
  <c r="DR24" i="5"/>
  <c r="DQ25" i="5"/>
  <c r="DR25" i="5"/>
  <c r="DQ26" i="5"/>
  <c r="DR26" i="5"/>
  <c r="DQ27" i="5"/>
  <c r="DR27" i="5"/>
  <c r="DQ28" i="5"/>
  <c r="DR28" i="5"/>
  <c r="DQ29" i="5"/>
  <c r="DR29" i="5"/>
  <c r="DQ30" i="5"/>
  <c r="DR30" i="5"/>
  <c r="DQ31" i="5"/>
  <c r="DR31" i="5"/>
  <c r="DQ32" i="5"/>
  <c r="DR32" i="5"/>
  <c r="DQ33" i="5"/>
  <c r="DR33" i="5"/>
  <c r="DQ34" i="5"/>
  <c r="DR34" i="5"/>
  <c r="DQ35" i="5"/>
  <c r="DR35" i="5"/>
  <c r="DQ36" i="5"/>
  <c r="DR36" i="5"/>
  <c r="DQ37" i="5"/>
  <c r="DR37" i="5"/>
  <c r="DQ38" i="5"/>
  <c r="DR38" i="5"/>
  <c r="DQ39" i="5"/>
  <c r="DR39" i="5"/>
  <c r="DQ40" i="5"/>
  <c r="DR40" i="5"/>
  <c r="DQ41" i="5"/>
  <c r="DR41" i="5"/>
  <c r="DQ42" i="5"/>
  <c r="DR42" i="5"/>
  <c r="DQ43" i="5"/>
  <c r="DR43" i="5"/>
  <c r="DQ44" i="5"/>
  <c r="DR44" i="5"/>
  <c r="DQ45" i="5"/>
  <c r="DR45" i="5"/>
  <c r="DQ46" i="5"/>
  <c r="DR46" i="5"/>
  <c r="DQ47" i="5"/>
  <c r="DR47" i="5"/>
  <c r="DQ48" i="5"/>
  <c r="DR48" i="5"/>
  <c r="DQ49" i="5"/>
  <c r="DR49" i="5"/>
  <c r="DQ50" i="5"/>
  <c r="DR50" i="5"/>
  <c r="DQ51" i="5"/>
  <c r="DR51" i="5"/>
  <c r="DQ52" i="5"/>
  <c r="DR52" i="5"/>
  <c r="DQ53" i="5"/>
  <c r="DR53" i="5"/>
  <c r="DQ54" i="5"/>
  <c r="DR54" i="5"/>
  <c r="DQ55" i="5"/>
  <c r="DR55" i="5"/>
  <c r="DQ56" i="5"/>
  <c r="DR56" i="5"/>
  <c r="DQ57" i="5"/>
  <c r="DR57" i="5"/>
  <c r="DQ58" i="5"/>
  <c r="DR58" i="5"/>
  <c r="DQ59" i="5"/>
  <c r="DR59" i="5"/>
  <c r="DQ60" i="5"/>
  <c r="DR60" i="5"/>
  <c r="DQ61" i="5"/>
  <c r="DR61" i="5"/>
  <c r="DQ62" i="5"/>
  <c r="DR62" i="5"/>
  <c r="DQ63" i="5"/>
  <c r="DR63" i="5"/>
  <c r="DQ64" i="5"/>
  <c r="DR64" i="5"/>
  <c r="DQ65" i="5"/>
  <c r="DR65" i="5"/>
  <c r="DQ66" i="5"/>
  <c r="DR66" i="5"/>
  <c r="DQ67" i="5"/>
  <c r="DR67" i="5"/>
  <c r="DQ68" i="5"/>
  <c r="DR68" i="5"/>
  <c r="DQ69" i="5"/>
  <c r="DR69" i="5"/>
  <c r="DQ70" i="5"/>
  <c r="DR70" i="5"/>
  <c r="DQ71" i="5"/>
  <c r="DR71" i="5"/>
  <c r="DQ72" i="5"/>
  <c r="DR72" i="5"/>
  <c r="DQ73" i="5"/>
  <c r="DR73" i="5"/>
  <c r="DQ74" i="5"/>
  <c r="DR74" i="5"/>
  <c r="DQ75" i="5"/>
  <c r="DR75" i="5"/>
  <c r="DQ76" i="5"/>
  <c r="DR76" i="5"/>
  <c r="DQ77" i="5"/>
  <c r="DR77" i="5"/>
  <c r="DQ78" i="5"/>
  <c r="DR78" i="5"/>
  <c r="DQ79" i="5"/>
  <c r="DR79" i="5"/>
  <c r="DQ80" i="5"/>
  <c r="DR80" i="5"/>
  <c r="DQ81" i="5"/>
  <c r="DR81" i="5"/>
  <c r="DQ82" i="5"/>
  <c r="DR82" i="5"/>
  <c r="DQ83" i="5"/>
  <c r="DR83" i="5"/>
  <c r="DQ84" i="5"/>
  <c r="DR84" i="5"/>
  <c r="DQ85" i="5"/>
  <c r="DR85" i="5"/>
  <c r="DQ86" i="5"/>
  <c r="DR86" i="5"/>
  <c r="DQ87" i="5"/>
  <c r="DR87" i="5"/>
  <c r="DQ88" i="5"/>
  <c r="DR88" i="5"/>
  <c r="DQ89" i="5"/>
  <c r="DR89" i="5"/>
  <c r="DQ90" i="5"/>
  <c r="DR90" i="5"/>
  <c r="DQ91" i="5"/>
  <c r="DR91" i="5"/>
  <c r="DQ92" i="5"/>
  <c r="DR92" i="5"/>
  <c r="DQ93" i="5"/>
  <c r="DR93" i="5"/>
  <c r="DQ94" i="5"/>
  <c r="DR94" i="5"/>
  <c r="DQ95" i="5"/>
  <c r="DR95" i="5"/>
  <c r="DQ96" i="5"/>
  <c r="DR96" i="5"/>
  <c r="DQ97" i="5"/>
  <c r="DR97" i="5"/>
  <c r="DQ98" i="5"/>
  <c r="DR98" i="5"/>
  <c r="DQ99" i="5"/>
  <c r="DR99" i="5"/>
  <c r="DQ100" i="5"/>
  <c r="DR100" i="5"/>
  <c r="DQ101" i="5"/>
  <c r="DR101" i="5"/>
  <c r="DQ102" i="5"/>
  <c r="DR102" i="5"/>
  <c r="DQ103" i="5"/>
  <c r="DR103" i="5"/>
  <c r="DQ104" i="5"/>
  <c r="DR104" i="5"/>
  <c r="DQ105" i="5"/>
  <c r="DR105" i="5"/>
  <c r="DQ106" i="5"/>
  <c r="DR106" i="5"/>
  <c r="DQ107" i="5"/>
  <c r="DR107" i="5"/>
  <c r="DQ108" i="5"/>
  <c r="DR108" i="5"/>
  <c r="DQ109" i="5"/>
  <c r="DR109" i="5"/>
  <c r="DQ110" i="5"/>
  <c r="DR110" i="5"/>
  <c r="DQ111" i="5"/>
  <c r="DR111" i="5"/>
  <c r="DQ112" i="5"/>
  <c r="DR112" i="5"/>
  <c r="DQ113" i="5"/>
  <c r="DR113" i="5"/>
  <c r="DQ114" i="5"/>
  <c r="DR114" i="5"/>
  <c r="DQ115" i="5"/>
  <c r="DR115" i="5"/>
  <c r="DQ116" i="5"/>
  <c r="DR116" i="5"/>
  <c r="DQ117" i="5"/>
  <c r="DR117" i="5"/>
  <c r="DQ118" i="5"/>
  <c r="DR118" i="5"/>
  <c r="DQ119" i="5"/>
  <c r="DR119" i="5"/>
  <c r="DQ120" i="5"/>
  <c r="DR120" i="5"/>
  <c r="DQ121" i="5"/>
  <c r="DR121" i="5"/>
  <c r="DQ122" i="5"/>
  <c r="DR122" i="5"/>
  <c r="DQ123" i="5"/>
  <c r="DR123" i="5"/>
  <c r="DQ124" i="5"/>
  <c r="DR124" i="5"/>
  <c r="DQ125" i="5"/>
  <c r="DR125" i="5"/>
  <c r="DQ126" i="5"/>
  <c r="DR126" i="5"/>
  <c r="DQ127" i="5"/>
  <c r="DR127" i="5"/>
  <c r="DQ128" i="5"/>
  <c r="DR128" i="5"/>
  <c r="DQ129" i="5"/>
  <c r="DR129" i="5"/>
  <c r="DQ130" i="5"/>
  <c r="DR130" i="5"/>
  <c r="DQ131" i="5"/>
  <c r="DR131" i="5"/>
  <c r="DQ132" i="5"/>
  <c r="DR132" i="5"/>
  <c r="DQ133" i="5"/>
  <c r="DR133" i="5"/>
  <c r="DQ134" i="5"/>
  <c r="DR134" i="5"/>
  <c r="DQ135" i="5"/>
  <c r="DR135" i="5"/>
  <c r="DQ136" i="5"/>
  <c r="DR136" i="5"/>
  <c r="DQ137" i="5"/>
  <c r="DR137" i="5"/>
  <c r="DQ138" i="5"/>
  <c r="DR138" i="5"/>
  <c r="DQ139" i="5"/>
  <c r="DR139" i="5"/>
  <c r="DQ140" i="5"/>
  <c r="DR140" i="5"/>
  <c r="DQ141" i="5"/>
  <c r="DR141" i="5"/>
  <c r="DQ142" i="5"/>
  <c r="DR142" i="5"/>
  <c r="DQ143" i="5"/>
  <c r="DR143" i="5"/>
  <c r="DQ144" i="5"/>
  <c r="DR144" i="5"/>
  <c r="DQ145" i="5"/>
  <c r="DR145" i="5"/>
  <c r="DQ146" i="5"/>
  <c r="DR146" i="5"/>
  <c r="DQ147" i="5"/>
  <c r="DR147" i="5"/>
  <c r="DQ148" i="5"/>
  <c r="DR148" i="5"/>
  <c r="DQ149" i="5"/>
  <c r="DR149" i="5"/>
  <c r="DQ150" i="5"/>
  <c r="DR150" i="5"/>
  <c r="DQ151" i="5"/>
  <c r="DR151" i="5"/>
  <c r="DQ152" i="5"/>
  <c r="DR152" i="5"/>
  <c r="DQ153" i="5"/>
  <c r="DR153" i="5"/>
  <c r="DQ154" i="5"/>
  <c r="DR154" i="5"/>
  <c r="DQ155" i="5"/>
  <c r="DR155" i="5"/>
  <c r="DQ156" i="5"/>
  <c r="DR156" i="5"/>
  <c r="DQ157" i="5"/>
  <c r="DR157" i="5"/>
  <c r="DQ158" i="5"/>
  <c r="DR158" i="5"/>
  <c r="DQ159" i="5"/>
  <c r="DR159" i="5"/>
  <c r="DQ160" i="5"/>
  <c r="DR160" i="5"/>
  <c r="DQ161" i="5"/>
  <c r="DR161" i="5"/>
  <c r="DQ162" i="5"/>
  <c r="DR162" i="5"/>
  <c r="DQ163" i="5"/>
  <c r="DR163" i="5"/>
  <c r="DQ164" i="5"/>
  <c r="DR164" i="5"/>
  <c r="DQ165" i="5"/>
  <c r="DR165" i="5"/>
  <c r="DQ166" i="5"/>
  <c r="DR166" i="5"/>
  <c r="DQ167" i="5"/>
  <c r="DR167" i="5"/>
  <c r="DQ168" i="5"/>
  <c r="DR168" i="5"/>
  <c r="DQ169" i="5"/>
  <c r="DR169" i="5"/>
  <c r="DQ170" i="5"/>
  <c r="DR170" i="5"/>
  <c r="DQ171" i="5"/>
  <c r="DR171" i="5"/>
  <c r="DQ172" i="5"/>
  <c r="DR172" i="5"/>
  <c r="DQ173" i="5"/>
  <c r="DR173" i="5"/>
  <c r="DQ174" i="5"/>
  <c r="DR174" i="5"/>
  <c r="DQ175" i="5"/>
  <c r="DR175" i="5"/>
  <c r="DQ176" i="5"/>
  <c r="DR176" i="5"/>
  <c r="DQ177" i="5"/>
  <c r="DR177" i="5"/>
  <c r="DQ178" i="5"/>
  <c r="DR178" i="5"/>
  <c r="DQ179" i="5"/>
  <c r="DR179" i="5"/>
  <c r="DQ180" i="5"/>
  <c r="DR180" i="5"/>
  <c r="DQ181" i="5"/>
  <c r="DR181" i="5"/>
  <c r="DQ182" i="5"/>
  <c r="DR182" i="5"/>
  <c r="DQ183" i="5"/>
  <c r="DR183" i="5"/>
  <c r="DQ184" i="5"/>
  <c r="DR184" i="5"/>
  <c r="DQ185" i="5"/>
  <c r="DR185" i="5"/>
  <c r="DQ186" i="5"/>
  <c r="DR186" i="5"/>
  <c r="DQ187" i="5"/>
  <c r="DR187" i="5"/>
  <c r="DQ188" i="5"/>
  <c r="DR188" i="5"/>
  <c r="DQ189" i="5"/>
  <c r="DR189" i="5"/>
  <c r="DQ190" i="5"/>
  <c r="DR190" i="5"/>
  <c r="DQ191" i="5"/>
  <c r="DR191" i="5"/>
  <c r="DQ192" i="5"/>
  <c r="DR192" i="5"/>
  <c r="DQ193" i="5"/>
  <c r="DR193" i="5"/>
  <c r="DQ194" i="5"/>
  <c r="DR194" i="5"/>
  <c r="DQ195" i="5"/>
  <c r="DR195" i="5"/>
  <c r="DQ196" i="5"/>
  <c r="DR196" i="5"/>
  <c r="DQ197" i="5"/>
  <c r="DR197" i="5"/>
  <c r="DQ198" i="5"/>
  <c r="DR198" i="5"/>
  <c r="DQ199" i="5"/>
  <c r="DR199" i="5"/>
  <c r="DQ200" i="5"/>
  <c r="DR200" i="5"/>
  <c r="DQ201" i="5"/>
  <c r="DR201" i="5"/>
  <c r="DB2" i="5"/>
  <c r="DB3" i="5"/>
  <c r="DB4" i="5"/>
  <c r="DB5" i="5"/>
  <c r="DB6" i="5"/>
  <c r="DB7" i="5"/>
  <c r="DB8" i="5"/>
  <c r="DB9" i="5"/>
  <c r="DB10" i="5"/>
  <c r="DB11" i="5"/>
  <c r="DB12" i="5"/>
  <c r="DB13" i="5"/>
  <c r="DB14" i="5"/>
  <c r="DB15" i="5"/>
  <c r="DB16" i="5"/>
  <c r="DB17" i="5"/>
  <c r="DB18" i="5"/>
  <c r="DB19" i="5"/>
  <c r="DB20" i="5"/>
  <c r="DB21" i="5"/>
  <c r="DB22" i="5"/>
  <c r="DB23" i="5"/>
  <c r="DB24" i="5"/>
  <c r="DB25" i="5"/>
  <c r="DB26" i="5"/>
  <c r="DB27" i="5"/>
  <c r="DB28" i="5"/>
  <c r="DB29" i="5"/>
  <c r="DB30" i="5"/>
  <c r="DB31" i="5"/>
  <c r="DB32" i="5"/>
  <c r="DB33" i="5"/>
  <c r="DB34" i="5"/>
  <c r="DB35" i="5"/>
  <c r="DB36" i="5"/>
  <c r="DB37" i="5"/>
  <c r="DB38" i="5"/>
  <c r="DB39" i="5"/>
  <c r="DB40" i="5"/>
  <c r="DB41" i="5"/>
  <c r="DB42" i="5"/>
  <c r="DB43" i="5"/>
  <c r="DB44" i="5"/>
  <c r="DB45" i="5"/>
  <c r="DB46" i="5"/>
  <c r="DB47" i="5"/>
  <c r="DB48" i="5"/>
  <c r="DB49" i="5"/>
  <c r="DB50" i="5"/>
  <c r="DB51" i="5"/>
  <c r="DB52" i="5"/>
  <c r="DB53" i="5"/>
  <c r="DB54" i="5"/>
  <c r="DB55" i="5"/>
  <c r="DB56" i="5"/>
  <c r="DB57" i="5"/>
  <c r="DB58" i="5"/>
  <c r="DB59" i="5"/>
  <c r="DB60" i="5"/>
  <c r="DB61" i="5"/>
  <c r="DB62" i="5"/>
  <c r="DB63" i="5"/>
  <c r="DB64" i="5"/>
  <c r="DB65" i="5"/>
  <c r="DB66" i="5"/>
  <c r="DB67" i="5"/>
  <c r="DB68" i="5"/>
  <c r="DB69" i="5"/>
  <c r="DB70" i="5"/>
  <c r="DB71" i="5"/>
  <c r="DB72" i="5"/>
  <c r="DB73" i="5"/>
  <c r="DB74" i="5"/>
  <c r="DB75" i="5"/>
  <c r="DB76" i="5"/>
  <c r="DB77" i="5"/>
  <c r="DB78" i="5"/>
  <c r="DB79" i="5"/>
  <c r="DB80" i="5"/>
  <c r="DB81" i="5"/>
  <c r="DB82" i="5"/>
  <c r="DB83" i="5"/>
  <c r="DB84" i="5"/>
  <c r="DB85" i="5"/>
  <c r="DB86" i="5"/>
  <c r="DB87" i="5"/>
  <c r="DB88" i="5"/>
  <c r="DB89" i="5"/>
  <c r="DB90" i="5"/>
  <c r="DB91" i="5"/>
  <c r="DB92" i="5"/>
  <c r="DB93" i="5"/>
  <c r="DB94" i="5"/>
  <c r="DB95" i="5"/>
  <c r="DB96" i="5"/>
  <c r="DB97" i="5"/>
  <c r="DB98" i="5"/>
  <c r="DB99" i="5"/>
  <c r="DB100" i="5"/>
  <c r="DB101" i="5"/>
  <c r="DB102" i="5"/>
  <c r="DB103" i="5"/>
  <c r="DB104" i="5"/>
  <c r="DB105" i="5"/>
  <c r="DB106" i="5"/>
  <c r="DB107" i="5"/>
  <c r="DB108" i="5"/>
  <c r="DB109" i="5"/>
  <c r="DB110" i="5"/>
  <c r="DB111" i="5"/>
  <c r="DB112" i="5"/>
  <c r="DB113" i="5"/>
  <c r="DB114" i="5"/>
  <c r="DB115" i="5"/>
  <c r="DB116" i="5"/>
  <c r="DB117" i="5"/>
  <c r="DB118" i="5"/>
  <c r="DB119" i="5"/>
  <c r="DB120" i="5"/>
  <c r="DB121" i="5"/>
  <c r="DB122" i="5"/>
  <c r="DB123" i="5"/>
  <c r="DB124" i="5"/>
  <c r="DB125" i="5"/>
  <c r="DB126" i="5"/>
  <c r="DB127" i="5"/>
  <c r="DB128" i="5"/>
  <c r="DB129" i="5"/>
  <c r="DB130" i="5"/>
  <c r="DB131" i="5"/>
  <c r="DB132" i="5"/>
  <c r="DB133" i="5"/>
  <c r="DB134" i="5"/>
  <c r="DB135" i="5"/>
  <c r="DB136" i="5"/>
  <c r="DB137" i="5"/>
  <c r="DB138" i="5"/>
  <c r="DB139" i="5"/>
  <c r="DB140" i="5"/>
  <c r="DB141" i="5"/>
  <c r="DB142" i="5"/>
  <c r="DB143" i="5"/>
  <c r="DB144" i="5"/>
  <c r="DB145" i="5"/>
  <c r="DB146" i="5"/>
  <c r="DB147" i="5"/>
  <c r="DB148" i="5"/>
  <c r="DB149" i="5"/>
  <c r="DB150" i="5"/>
  <c r="DB151" i="5"/>
  <c r="DB152" i="5"/>
  <c r="DB153" i="5"/>
  <c r="DB154" i="5"/>
  <c r="DB155" i="5"/>
  <c r="DB156" i="5"/>
  <c r="DB157" i="5"/>
  <c r="DB158" i="5"/>
  <c r="DB159" i="5"/>
  <c r="DB160" i="5"/>
  <c r="DB161" i="5"/>
  <c r="DB162" i="5"/>
  <c r="DB163" i="5"/>
  <c r="DB164" i="5"/>
  <c r="DB165" i="5"/>
  <c r="DB166" i="5"/>
  <c r="DB167" i="5"/>
  <c r="DB168" i="5"/>
  <c r="DB169" i="5"/>
  <c r="DB170" i="5"/>
  <c r="DB171" i="5"/>
  <c r="DB172" i="5"/>
  <c r="DB173" i="5"/>
  <c r="DB174" i="5"/>
  <c r="DB175" i="5"/>
  <c r="DB176" i="5"/>
  <c r="DB177" i="5"/>
  <c r="DB178" i="5"/>
  <c r="DB179" i="5"/>
  <c r="DB180" i="5"/>
  <c r="DB181" i="5"/>
  <c r="DB182" i="5"/>
  <c r="DB183" i="5"/>
  <c r="DB184" i="5"/>
  <c r="DB185" i="5"/>
  <c r="DB186" i="5"/>
  <c r="DB187" i="5"/>
  <c r="DB188" i="5"/>
  <c r="DB189" i="5"/>
  <c r="DB190" i="5"/>
  <c r="DB191" i="5"/>
  <c r="DB192" i="5"/>
  <c r="DB193" i="5"/>
  <c r="DB194" i="5"/>
  <c r="DB195" i="5"/>
  <c r="DB196" i="5"/>
  <c r="DB197" i="5"/>
  <c r="DB198" i="5"/>
  <c r="DB199" i="5"/>
  <c r="DB200" i="5"/>
  <c r="DB201" i="5"/>
  <c r="DV21" i="5"/>
  <c r="DY2" i="5"/>
  <c r="EC2" i="5"/>
  <c r="DY3" i="5"/>
  <c r="EC3" i="5"/>
  <c r="DY4" i="5"/>
  <c r="EC4" i="5"/>
  <c r="DY5" i="5"/>
  <c r="EC5" i="5"/>
  <c r="DY6" i="5"/>
  <c r="EC6" i="5"/>
  <c r="DY7" i="5"/>
  <c r="EC7" i="5"/>
  <c r="DY8" i="5"/>
  <c r="EC8" i="5"/>
  <c r="DY9" i="5"/>
  <c r="EC9" i="5"/>
  <c r="DY10" i="5"/>
  <c r="EC10" i="5"/>
  <c r="DY11" i="5"/>
  <c r="EC11" i="5"/>
  <c r="DY12" i="5"/>
  <c r="EC12" i="5"/>
  <c r="DY13" i="5"/>
  <c r="EC13" i="5"/>
  <c r="DY14" i="5"/>
  <c r="EC14" i="5"/>
  <c r="DY15" i="5"/>
  <c r="EC15" i="5"/>
  <c r="DY16" i="5"/>
  <c r="EC16" i="5"/>
  <c r="DY17" i="5"/>
  <c r="EC17" i="5"/>
  <c r="DY18" i="5"/>
  <c r="EC18" i="5"/>
  <c r="DY19" i="5"/>
  <c r="EC19" i="5"/>
  <c r="DY20" i="5"/>
  <c r="EC20" i="5"/>
  <c r="DY21" i="5"/>
  <c r="EC21" i="5"/>
  <c r="DY22" i="5"/>
  <c r="EC22" i="5"/>
  <c r="DY23" i="5"/>
  <c r="EC23" i="5"/>
  <c r="DY24" i="5"/>
  <c r="EC24" i="5"/>
  <c r="DY25" i="5"/>
  <c r="EC25" i="5"/>
  <c r="DY26" i="5"/>
  <c r="EC26" i="5"/>
  <c r="DY27" i="5"/>
  <c r="EC27" i="5"/>
  <c r="DY28" i="5"/>
  <c r="EC28" i="5"/>
  <c r="DY29" i="5"/>
  <c r="EC29" i="5"/>
  <c r="DY30" i="5"/>
  <c r="EC30" i="5"/>
  <c r="DY31" i="5"/>
  <c r="EC31" i="5"/>
  <c r="DY32" i="5"/>
  <c r="EC32" i="5"/>
  <c r="DY33" i="5"/>
  <c r="EC33" i="5"/>
  <c r="DY34" i="5"/>
  <c r="EC34" i="5"/>
  <c r="DY35" i="5"/>
  <c r="EC35" i="5"/>
  <c r="DY36" i="5"/>
  <c r="EC36" i="5"/>
  <c r="DY37" i="5"/>
  <c r="EC37" i="5"/>
  <c r="DY38" i="5"/>
  <c r="EC38" i="5"/>
  <c r="DY39" i="5"/>
  <c r="EC39" i="5"/>
  <c r="DY40" i="5"/>
  <c r="EC40" i="5"/>
  <c r="DY41" i="5"/>
  <c r="EC41" i="5"/>
  <c r="DZ1" i="5"/>
  <c r="DZ2" i="5"/>
  <c r="DZ3" i="5"/>
  <c r="DZ4" i="5"/>
  <c r="DZ5" i="5"/>
  <c r="DZ6" i="5"/>
  <c r="DZ7" i="5"/>
  <c r="DZ8" i="5"/>
  <c r="DZ9" i="5"/>
  <c r="DZ10" i="5"/>
  <c r="DZ11" i="5"/>
  <c r="DZ12" i="5"/>
  <c r="DZ13" i="5"/>
  <c r="DZ14" i="5"/>
  <c r="DZ15" i="5"/>
  <c r="DZ16" i="5"/>
  <c r="DZ17" i="5"/>
  <c r="DZ18" i="5"/>
  <c r="DZ19" i="5"/>
  <c r="DZ20" i="5"/>
  <c r="DZ21" i="5"/>
  <c r="DZ22" i="5"/>
  <c r="DZ23" i="5"/>
  <c r="DZ24" i="5"/>
  <c r="DZ25" i="5"/>
  <c r="DZ26" i="5"/>
  <c r="DZ27" i="5"/>
  <c r="DZ28" i="5"/>
  <c r="DZ29" i="5"/>
  <c r="DZ30" i="5"/>
  <c r="DZ31" i="5"/>
  <c r="DZ32" i="5"/>
  <c r="DZ33" i="5"/>
  <c r="DZ34" i="5"/>
  <c r="DZ35" i="5"/>
  <c r="DZ36" i="5"/>
  <c r="DZ37" i="5"/>
  <c r="DZ38" i="5"/>
  <c r="DZ39" i="5"/>
  <c r="DZ40" i="5"/>
  <c r="DZ41" i="5"/>
  <c r="I37" i="7"/>
  <c r="O2" i="5"/>
  <c r="P2" i="5"/>
  <c r="O3" i="5"/>
  <c r="P3" i="5"/>
  <c r="O4" i="5"/>
  <c r="P4" i="5"/>
  <c r="O5" i="5"/>
  <c r="P5" i="5"/>
  <c r="O6" i="5"/>
  <c r="P6" i="5"/>
  <c r="O7" i="5"/>
  <c r="P7" i="5"/>
  <c r="O8" i="5"/>
  <c r="P8" i="5"/>
  <c r="O9" i="5"/>
  <c r="P9" i="5"/>
  <c r="O10" i="5"/>
  <c r="P10" i="5"/>
  <c r="O11" i="5"/>
  <c r="P11" i="5"/>
  <c r="O12" i="5"/>
  <c r="P12" i="5"/>
  <c r="O13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P81" i="5"/>
  <c r="P82" i="5"/>
  <c r="P83" i="5"/>
  <c r="P84" i="5"/>
  <c r="P85" i="5"/>
  <c r="P86" i="5"/>
  <c r="P87" i="5"/>
  <c r="P88" i="5"/>
  <c r="P89" i="5"/>
  <c r="P90" i="5"/>
  <c r="P91" i="5"/>
  <c r="P92" i="5"/>
  <c r="P93" i="5"/>
  <c r="P94" i="5"/>
  <c r="P95" i="5"/>
  <c r="P96" i="5"/>
  <c r="P97" i="5"/>
  <c r="P98" i="5"/>
  <c r="P99" i="5"/>
  <c r="P100" i="5"/>
  <c r="P101" i="5"/>
  <c r="P102" i="5"/>
  <c r="P103" i="5"/>
  <c r="P104" i="5"/>
  <c r="P105" i="5"/>
  <c r="P106" i="5"/>
  <c r="P107" i="5"/>
  <c r="P108" i="5"/>
  <c r="P109" i="5"/>
  <c r="P110" i="5"/>
  <c r="P111" i="5"/>
  <c r="P112" i="5"/>
  <c r="P113" i="5"/>
  <c r="P114" i="5"/>
  <c r="P115" i="5"/>
  <c r="P116" i="5"/>
  <c r="P117" i="5"/>
  <c r="P118" i="5"/>
  <c r="P119" i="5"/>
  <c r="P120" i="5"/>
  <c r="P121" i="5"/>
  <c r="P122" i="5"/>
  <c r="P123" i="5"/>
  <c r="P124" i="5"/>
  <c r="P125" i="5"/>
  <c r="P126" i="5"/>
  <c r="P127" i="5"/>
  <c r="P128" i="5"/>
  <c r="P129" i="5"/>
  <c r="P130" i="5"/>
  <c r="P131" i="5"/>
  <c r="P132" i="5"/>
  <c r="P133" i="5"/>
  <c r="P134" i="5"/>
  <c r="P135" i="5"/>
  <c r="P136" i="5"/>
  <c r="P137" i="5"/>
  <c r="P138" i="5"/>
  <c r="P139" i="5"/>
  <c r="P140" i="5"/>
  <c r="P141" i="5"/>
  <c r="P142" i="5"/>
  <c r="P143" i="5"/>
  <c r="P144" i="5"/>
  <c r="P145" i="5"/>
  <c r="P146" i="5"/>
  <c r="P147" i="5"/>
  <c r="P148" i="5"/>
  <c r="P149" i="5"/>
  <c r="P150" i="5"/>
  <c r="P151" i="5"/>
  <c r="P152" i="5"/>
  <c r="P153" i="5"/>
  <c r="P154" i="5"/>
  <c r="P155" i="5"/>
  <c r="P156" i="5"/>
  <c r="P157" i="5"/>
  <c r="P158" i="5"/>
  <c r="P159" i="5"/>
  <c r="P160" i="5"/>
  <c r="P161" i="5"/>
  <c r="P162" i="5"/>
  <c r="P163" i="5"/>
  <c r="P164" i="5"/>
  <c r="P165" i="5"/>
  <c r="P166" i="5"/>
  <c r="P167" i="5"/>
  <c r="P168" i="5"/>
  <c r="P169" i="5"/>
  <c r="P170" i="5"/>
  <c r="P171" i="5"/>
  <c r="P172" i="5"/>
  <c r="P173" i="5"/>
  <c r="P174" i="5"/>
  <c r="P175" i="5"/>
  <c r="P176" i="5"/>
  <c r="P177" i="5"/>
  <c r="P178" i="5"/>
  <c r="P179" i="5"/>
  <c r="P180" i="5"/>
  <c r="P181" i="5"/>
  <c r="P182" i="5"/>
  <c r="P183" i="5"/>
  <c r="P184" i="5"/>
  <c r="P185" i="5"/>
  <c r="P186" i="5"/>
  <c r="P187" i="5"/>
  <c r="P188" i="5"/>
  <c r="P189" i="5"/>
  <c r="P190" i="5"/>
  <c r="P191" i="5"/>
  <c r="P192" i="5"/>
  <c r="P193" i="5"/>
  <c r="P194" i="5"/>
  <c r="P195" i="5"/>
  <c r="P196" i="5"/>
  <c r="P197" i="5"/>
  <c r="P198" i="5"/>
  <c r="P199" i="5"/>
  <c r="P200" i="5"/>
  <c r="P201" i="5"/>
  <c r="B23" i="3"/>
  <c r="L39" i="7"/>
  <c r="CS2" i="5"/>
  <c r="CS3" i="5"/>
  <c r="CS4" i="5"/>
  <c r="CS5" i="5"/>
  <c r="CS6" i="5"/>
  <c r="CS7" i="5"/>
  <c r="CS8" i="5"/>
  <c r="CS9" i="5"/>
  <c r="CS10" i="5"/>
  <c r="CS11" i="5"/>
  <c r="CS12" i="5"/>
  <c r="CS13" i="5"/>
  <c r="CS14" i="5"/>
  <c r="CS15" i="5"/>
  <c r="CS16" i="5"/>
  <c r="CS17" i="5"/>
  <c r="CS18" i="5"/>
  <c r="CS19" i="5"/>
  <c r="CS20" i="5"/>
  <c r="CS21" i="5"/>
  <c r="CS22" i="5"/>
  <c r="CS23" i="5"/>
  <c r="CS24" i="5"/>
  <c r="CS25" i="5"/>
  <c r="CS26" i="5"/>
  <c r="CS27" i="5"/>
  <c r="CS28" i="5"/>
  <c r="CS29" i="5"/>
  <c r="CS30" i="5"/>
  <c r="CS31" i="5"/>
  <c r="CS32" i="5"/>
  <c r="CS33" i="5"/>
  <c r="CS34" i="5"/>
  <c r="CS35" i="5"/>
  <c r="CS36" i="5"/>
  <c r="CS37" i="5"/>
  <c r="CS38" i="5"/>
  <c r="CS39" i="5"/>
  <c r="CS40" i="5"/>
  <c r="CS41" i="5"/>
  <c r="CS42" i="5"/>
  <c r="CS43" i="5"/>
  <c r="CS44" i="5"/>
  <c r="CS45" i="5"/>
  <c r="CS46" i="5"/>
  <c r="CS47" i="5"/>
  <c r="CS48" i="5"/>
  <c r="CS49" i="5"/>
  <c r="CS50" i="5"/>
  <c r="CS51" i="5"/>
  <c r="CS52" i="5"/>
  <c r="CS53" i="5"/>
  <c r="CS54" i="5"/>
  <c r="CS55" i="5"/>
  <c r="CS56" i="5"/>
  <c r="CS57" i="5"/>
  <c r="CS58" i="5"/>
  <c r="CS59" i="5"/>
  <c r="CS60" i="5"/>
  <c r="CS61" i="5"/>
  <c r="CS62" i="5"/>
  <c r="CS63" i="5"/>
  <c r="CS64" i="5"/>
  <c r="CS65" i="5"/>
  <c r="CS66" i="5"/>
  <c r="CS67" i="5"/>
  <c r="CS68" i="5"/>
  <c r="CS69" i="5"/>
  <c r="CS70" i="5"/>
  <c r="CS71" i="5"/>
  <c r="CS72" i="5"/>
  <c r="CS73" i="5"/>
  <c r="CS74" i="5"/>
  <c r="CS75" i="5"/>
  <c r="CS76" i="5"/>
  <c r="CS77" i="5"/>
  <c r="CS78" i="5"/>
  <c r="CS79" i="5"/>
  <c r="CS80" i="5"/>
  <c r="CS81" i="5"/>
  <c r="CS82" i="5"/>
  <c r="CS83" i="5"/>
  <c r="CS84" i="5"/>
  <c r="CS85" i="5"/>
  <c r="CS86" i="5"/>
  <c r="CS87" i="5"/>
  <c r="CS88" i="5"/>
  <c r="CS89" i="5"/>
  <c r="CS90" i="5"/>
  <c r="CS91" i="5"/>
  <c r="CS92" i="5"/>
  <c r="CS93" i="5"/>
  <c r="CS94" i="5"/>
  <c r="CS95" i="5"/>
  <c r="CS96" i="5"/>
  <c r="CS97" i="5"/>
  <c r="CS98" i="5"/>
  <c r="CS99" i="5"/>
  <c r="CS100" i="5"/>
  <c r="CS101" i="5"/>
  <c r="CS102" i="5"/>
  <c r="CS103" i="5"/>
  <c r="CS104" i="5"/>
  <c r="CS105" i="5"/>
  <c r="CS106" i="5"/>
  <c r="CS107" i="5"/>
  <c r="CS108" i="5"/>
  <c r="CS109" i="5"/>
  <c r="CS110" i="5"/>
  <c r="CS111" i="5"/>
  <c r="CS112" i="5"/>
  <c r="CS113" i="5"/>
  <c r="CS114" i="5"/>
  <c r="CS115" i="5"/>
  <c r="CS116" i="5"/>
  <c r="CS117" i="5"/>
  <c r="CS118" i="5"/>
  <c r="CS119" i="5"/>
  <c r="CS120" i="5"/>
  <c r="CS121" i="5"/>
  <c r="CS122" i="5"/>
  <c r="CS123" i="5"/>
  <c r="CS124" i="5"/>
  <c r="CS125" i="5"/>
  <c r="CS126" i="5"/>
  <c r="CS127" i="5"/>
  <c r="CS128" i="5"/>
  <c r="CS129" i="5"/>
  <c r="CS130" i="5"/>
  <c r="CS131" i="5"/>
  <c r="CS132" i="5"/>
  <c r="CS133" i="5"/>
  <c r="CS134" i="5"/>
  <c r="CS135" i="5"/>
  <c r="CS136" i="5"/>
  <c r="CS137" i="5"/>
  <c r="CS138" i="5"/>
  <c r="CS139" i="5"/>
  <c r="CS140" i="5"/>
  <c r="CS141" i="5"/>
  <c r="CS142" i="5"/>
  <c r="CS143" i="5"/>
  <c r="CS144" i="5"/>
  <c r="CS145" i="5"/>
  <c r="CS146" i="5"/>
  <c r="CS147" i="5"/>
  <c r="CS148" i="5"/>
  <c r="CS149" i="5"/>
  <c r="CS150" i="5"/>
  <c r="CS151" i="5"/>
  <c r="CS152" i="5"/>
  <c r="CS153" i="5"/>
  <c r="CS154" i="5"/>
  <c r="CS155" i="5"/>
  <c r="CS156" i="5"/>
  <c r="CS157" i="5"/>
  <c r="CS158" i="5"/>
  <c r="CS159" i="5"/>
  <c r="CS160" i="5"/>
  <c r="CS161" i="5"/>
  <c r="CS162" i="5"/>
  <c r="CS163" i="5"/>
  <c r="CS164" i="5"/>
  <c r="CS165" i="5"/>
  <c r="CS166" i="5"/>
  <c r="CS167" i="5"/>
  <c r="CS168" i="5"/>
  <c r="CS169" i="5"/>
  <c r="CS170" i="5"/>
  <c r="CS171" i="5"/>
  <c r="CS172" i="5"/>
  <c r="CS173" i="5"/>
  <c r="CS174" i="5"/>
  <c r="CS175" i="5"/>
  <c r="CS176" i="5"/>
  <c r="CS177" i="5"/>
  <c r="CS178" i="5"/>
  <c r="CS179" i="5"/>
  <c r="CS180" i="5"/>
  <c r="CS181" i="5"/>
  <c r="CS182" i="5"/>
  <c r="CS183" i="5"/>
  <c r="CS184" i="5"/>
  <c r="CS185" i="5"/>
  <c r="CS186" i="5"/>
  <c r="CS187" i="5"/>
  <c r="CS188" i="5"/>
  <c r="CS189" i="5"/>
  <c r="CS190" i="5"/>
  <c r="CS191" i="5"/>
  <c r="CS192" i="5"/>
  <c r="CS193" i="5"/>
  <c r="CS194" i="5"/>
  <c r="CS195" i="5"/>
  <c r="CS196" i="5"/>
  <c r="CS197" i="5"/>
  <c r="CS198" i="5"/>
  <c r="CS199" i="5"/>
  <c r="CS200" i="5"/>
  <c r="CS201" i="5"/>
  <c r="EB2" i="5"/>
  <c r="EB3" i="5"/>
  <c r="EB4" i="5"/>
  <c r="EB5" i="5"/>
  <c r="EB6" i="5"/>
  <c r="EB7" i="5"/>
  <c r="EB8" i="5"/>
  <c r="EB9" i="5"/>
  <c r="EB10" i="5"/>
  <c r="EB11" i="5"/>
  <c r="EB12" i="5"/>
  <c r="EB13" i="5"/>
  <c r="EB14" i="5"/>
  <c r="EB15" i="5"/>
  <c r="EB16" i="5"/>
  <c r="EB17" i="5"/>
  <c r="EB18" i="5"/>
  <c r="EB19" i="5"/>
  <c r="EB20" i="5"/>
  <c r="EB21" i="5"/>
  <c r="EB22" i="5"/>
  <c r="EB23" i="5"/>
  <c r="EB24" i="5"/>
  <c r="EB25" i="5"/>
  <c r="EB26" i="5"/>
  <c r="EB27" i="5"/>
  <c r="EB28" i="5"/>
  <c r="EB29" i="5"/>
  <c r="EB30" i="5"/>
  <c r="EB31" i="5"/>
  <c r="EB32" i="5"/>
  <c r="EB33" i="5"/>
  <c r="EB34" i="5"/>
  <c r="EB35" i="5"/>
  <c r="EB36" i="5"/>
  <c r="EB37" i="5"/>
  <c r="EB38" i="5"/>
  <c r="EB39" i="5"/>
  <c r="EB40" i="5"/>
  <c r="EB41" i="5"/>
  <c r="L29" i="7"/>
  <c r="L32" i="7"/>
  <c r="I38" i="7"/>
  <c r="I42" i="7"/>
  <c r="I41" i="7"/>
  <c r="I40" i="7"/>
  <c r="I39" i="7"/>
  <c r="W2" i="7"/>
  <c r="W3" i="7"/>
  <c r="W4" i="7"/>
  <c r="W5" i="7"/>
  <c r="W6" i="7"/>
  <c r="W7" i="7"/>
  <c r="W8" i="7"/>
  <c r="W9" i="7"/>
  <c r="W10" i="7"/>
  <c r="W11" i="7"/>
  <c r="W12" i="7"/>
  <c r="W13" i="7"/>
  <c r="W14" i="7"/>
  <c r="W15" i="7"/>
  <c r="W16" i="7"/>
  <c r="W17" i="7"/>
  <c r="W18" i="7"/>
  <c r="W19" i="7"/>
  <c r="W20" i="7"/>
  <c r="W21" i="7"/>
  <c r="W22" i="7"/>
  <c r="W23" i="7"/>
  <c r="W24" i="7"/>
  <c r="W25" i="7"/>
  <c r="W26" i="7"/>
  <c r="W27" i="7"/>
  <c r="W28" i="7"/>
  <c r="W29" i="7"/>
  <c r="W30" i="7"/>
  <c r="W31" i="7"/>
  <c r="W32" i="7"/>
  <c r="W33" i="7"/>
  <c r="W34" i="7"/>
  <c r="W35" i="7"/>
  <c r="W36" i="7"/>
  <c r="W37" i="7"/>
  <c r="W38" i="7"/>
  <c r="W39" i="7"/>
  <c r="W40" i="7"/>
  <c r="W41" i="7"/>
  <c r="W42" i="7"/>
  <c r="W43" i="7"/>
  <c r="W44" i="7"/>
  <c r="W45" i="7"/>
  <c r="W46" i="7"/>
  <c r="W47" i="7"/>
  <c r="W48" i="7"/>
  <c r="W49" i="7"/>
  <c r="W50" i="7"/>
  <c r="W51" i="7"/>
  <c r="W52" i="7"/>
  <c r="W53" i="7"/>
  <c r="W54" i="7"/>
  <c r="W55" i="7"/>
  <c r="W56" i="7"/>
  <c r="W57" i="7"/>
  <c r="W58" i="7"/>
  <c r="W59" i="7"/>
  <c r="W60" i="7"/>
  <c r="W61" i="7"/>
  <c r="W62" i="7"/>
  <c r="W63" i="7"/>
  <c r="W64" i="7"/>
  <c r="W65" i="7"/>
  <c r="W66" i="7"/>
  <c r="W67" i="7"/>
  <c r="W68" i="7"/>
  <c r="W69" i="7"/>
  <c r="W70" i="7"/>
  <c r="W71" i="7"/>
  <c r="W72" i="7"/>
  <c r="W73" i="7"/>
  <c r="W74" i="7"/>
  <c r="W75" i="7"/>
  <c r="W76" i="7"/>
  <c r="W77" i="7"/>
  <c r="W78" i="7"/>
  <c r="W79" i="7"/>
  <c r="W80" i="7"/>
  <c r="W81" i="7"/>
  <c r="W82" i="7"/>
  <c r="W83" i="7"/>
  <c r="W84" i="7"/>
  <c r="W85" i="7"/>
  <c r="W86" i="7"/>
  <c r="W87" i="7"/>
  <c r="W88" i="7"/>
  <c r="W89" i="7"/>
  <c r="W90" i="7"/>
  <c r="W91" i="7"/>
  <c r="W92" i="7"/>
  <c r="W93" i="7"/>
  <c r="W94" i="7"/>
  <c r="W95" i="7"/>
  <c r="W96" i="7"/>
  <c r="W97" i="7"/>
  <c r="W98" i="7"/>
  <c r="W99" i="7"/>
  <c r="W100" i="7"/>
  <c r="W101" i="7"/>
  <c r="W102" i="7"/>
  <c r="W103" i="7"/>
  <c r="W104" i="7"/>
  <c r="W105" i="7"/>
  <c r="W106" i="7"/>
  <c r="W107" i="7"/>
  <c r="W108" i="7"/>
  <c r="W109" i="7"/>
  <c r="W110" i="7"/>
  <c r="W111" i="7"/>
  <c r="W112" i="7"/>
  <c r="W113" i="7"/>
  <c r="W114" i="7"/>
  <c r="W115" i="7"/>
  <c r="W116" i="7"/>
  <c r="W117" i="7"/>
  <c r="W118" i="7"/>
  <c r="W119" i="7"/>
  <c r="W120" i="7"/>
  <c r="W121" i="7"/>
  <c r="W122" i="7"/>
  <c r="W123" i="7"/>
  <c r="W124" i="7"/>
  <c r="W125" i="7"/>
  <c r="W126" i="7"/>
  <c r="W127" i="7"/>
  <c r="W128" i="7"/>
  <c r="W129" i="7"/>
  <c r="W130" i="7"/>
  <c r="W131" i="7"/>
  <c r="W132" i="7"/>
  <c r="W133" i="7"/>
  <c r="W134" i="7"/>
  <c r="W135" i="7"/>
  <c r="W136" i="7"/>
  <c r="W137" i="7"/>
  <c r="W138" i="7"/>
  <c r="W139" i="7"/>
  <c r="W140" i="7"/>
  <c r="W141" i="7"/>
  <c r="W142" i="7"/>
  <c r="W143" i="7"/>
  <c r="W144" i="7"/>
  <c r="W145" i="7"/>
  <c r="W146" i="7"/>
  <c r="W147" i="7"/>
  <c r="W148" i="7"/>
  <c r="W149" i="7"/>
  <c r="W150" i="7"/>
  <c r="W151" i="7"/>
  <c r="W152" i="7"/>
  <c r="W153" i="7"/>
  <c r="W154" i="7"/>
  <c r="W155" i="7"/>
  <c r="W156" i="7"/>
  <c r="W157" i="7"/>
  <c r="W158" i="7"/>
  <c r="W159" i="7"/>
  <c r="W160" i="7"/>
  <c r="W161" i="7"/>
  <c r="W162" i="7"/>
  <c r="W163" i="7"/>
  <c r="W164" i="7"/>
  <c r="W165" i="7"/>
  <c r="W166" i="7"/>
  <c r="W167" i="7"/>
  <c r="W168" i="7"/>
  <c r="W169" i="7"/>
  <c r="W170" i="7"/>
  <c r="W171" i="7"/>
  <c r="W172" i="7"/>
  <c r="W173" i="7"/>
  <c r="W174" i="7"/>
  <c r="W175" i="7"/>
  <c r="W176" i="7"/>
  <c r="W177" i="7"/>
  <c r="W178" i="7"/>
  <c r="W179" i="7"/>
  <c r="W180" i="7"/>
  <c r="W181" i="7"/>
  <c r="W182" i="7"/>
  <c r="W183" i="7"/>
  <c r="W184" i="7"/>
  <c r="W185" i="7"/>
  <c r="W186" i="7"/>
  <c r="W187" i="7"/>
  <c r="W188" i="7"/>
  <c r="W189" i="7"/>
  <c r="W190" i="7"/>
  <c r="W191" i="7"/>
  <c r="W192" i="7"/>
  <c r="W193" i="7"/>
  <c r="W194" i="7"/>
  <c r="W195" i="7"/>
  <c r="W196" i="7"/>
  <c r="W197" i="7"/>
  <c r="W198" i="7"/>
  <c r="W199" i="7"/>
  <c r="W200" i="7"/>
  <c r="W201" i="7"/>
  <c r="EY14" i="5"/>
  <c r="EY15" i="5"/>
  <c r="EY7" i="5"/>
  <c r="EY8" i="5"/>
  <c r="EY9" i="5"/>
  <c r="EY10" i="5"/>
  <c r="EX11" i="5"/>
  <c r="Y38" i="7"/>
  <c r="EY6" i="5"/>
  <c r="EY5" i="5"/>
  <c r="EY4" i="5"/>
  <c r="EY3" i="5"/>
  <c r="Y30" i="7"/>
  <c r="EX5" i="5"/>
  <c r="Y32" i="7"/>
  <c r="EX6" i="5"/>
  <c r="Y33" i="7"/>
  <c r="EX7" i="5"/>
  <c r="Y34" i="7"/>
  <c r="EX8" i="5"/>
  <c r="Y35" i="7"/>
  <c r="EX9" i="5"/>
  <c r="Y36" i="7"/>
  <c r="EX10" i="5"/>
  <c r="Y37" i="7"/>
  <c r="EX4" i="5"/>
  <c r="Y31" i="7"/>
  <c r="BN1" i="5"/>
  <c r="AI7" i="5"/>
  <c r="AJ7" i="5"/>
  <c r="AH2" i="5"/>
  <c r="AH3" i="5"/>
  <c r="AH4" i="5"/>
  <c r="AH5" i="5"/>
  <c r="AH6" i="5"/>
  <c r="AH7" i="5"/>
  <c r="AH8" i="5"/>
  <c r="AH9" i="5"/>
  <c r="AH10" i="5"/>
  <c r="AH11" i="5"/>
  <c r="AH12" i="5"/>
  <c r="AH13" i="5"/>
  <c r="AH14" i="5"/>
  <c r="AH15" i="5"/>
  <c r="AH16" i="5"/>
  <c r="AH17" i="5"/>
  <c r="AH18" i="5"/>
  <c r="AH19" i="5"/>
  <c r="AH20" i="5"/>
  <c r="AH21" i="5"/>
  <c r="AH22" i="5"/>
  <c r="AH23" i="5"/>
  <c r="AH24" i="5"/>
  <c r="AH25" i="5"/>
  <c r="AH26" i="5"/>
  <c r="AH27" i="5"/>
  <c r="AH28" i="5"/>
  <c r="AH29" i="5"/>
  <c r="AH30" i="5"/>
  <c r="AH31" i="5"/>
  <c r="AH32" i="5"/>
  <c r="AH33" i="5"/>
  <c r="AH34" i="5"/>
  <c r="AH35" i="5"/>
  <c r="AH36" i="5"/>
  <c r="AH37" i="5"/>
  <c r="AH38" i="5"/>
  <c r="AH39" i="5"/>
  <c r="AH40" i="5"/>
  <c r="AH41" i="5"/>
  <c r="AH42" i="5"/>
  <c r="AH43" i="5"/>
  <c r="AH44" i="5"/>
  <c r="AH45" i="5"/>
  <c r="AH46" i="5"/>
  <c r="AH47" i="5"/>
  <c r="AH48" i="5"/>
  <c r="AH49" i="5"/>
  <c r="AH50" i="5"/>
  <c r="AH51" i="5"/>
  <c r="AH52" i="5"/>
  <c r="AH53" i="5"/>
  <c r="AH54" i="5"/>
  <c r="AH55" i="5"/>
  <c r="AH56" i="5"/>
  <c r="AH57" i="5"/>
  <c r="AH58" i="5"/>
  <c r="AH59" i="5"/>
  <c r="AH60" i="5"/>
  <c r="AH61" i="5"/>
  <c r="AH62" i="5"/>
  <c r="AH63" i="5"/>
  <c r="AH64" i="5"/>
  <c r="AH65" i="5"/>
  <c r="AH66" i="5"/>
  <c r="AH67" i="5"/>
  <c r="AH68" i="5"/>
  <c r="AH69" i="5"/>
  <c r="AH70" i="5"/>
  <c r="AH71" i="5"/>
  <c r="AH72" i="5"/>
  <c r="AH73" i="5"/>
  <c r="AH74" i="5"/>
  <c r="AH75" i="5"/>
  <c r="AH76" i="5"/>
  <c r="AH77" i="5"/>
  <c r="AH78" i="5"/>
  <c r="AH79" i="5"/>
  <c r="AH80" i="5"/>
  <c r="AH81" i="5"/>
  <c r="AH82" i="5"/>
  <c r="AH83" i="5"/>
  <c r="AH84" i="5"/>
  <c r="AH85" i="5"/>
  <c r="AH86" i="5"/>
  <c r="AH87" i="5"/>
  <c r="AH88" i="5"/>
  <c r="AH89" i="5"/>
  <c r="AH90" i="5"/>
  <c r="AH91" i="5"/>
  <c r="AH92" i="5"/>
  <c r="AH93" i="5"/>
  <c r="AH94" i="5"/>
  <c r="AH95" i="5"/>
  <c r="AH96" i="5"/>
  <c r="AH97" i="5"/>
  <c r="AH98" i="5"/>
  <c r="AH99" i="5"/>
  <c r="AH100" i="5"/>
  <c r="AH101" i="5"/>
  <c r="AH102" i="5"/>
  <c r="AH103" i="5"/>
  <c r="AH104" i="5"/>
  <c r="AH105" i="5"/>
  <c r="AH106" i="5"/>
  <c r="AH107" i="5"/>
  <c r="AH108" i="5"/>
  <c r="AH109" i="5"/>
  <c r="AH110" i="5"/>
  <c r="AH111" i="5"/>
  <c r="AH112" i="5"/>
  <c r="AH113" i="5"/>
  <c r="AH114" i="5"/>
  <c r="AH115" i="5"/>
  <c r="AH116" i="5"/>
  <c r="AH117" i="5"/>
  <c r="AH118" i="5"/>
  <c r="AH119" i="5"/>
  <c r="AH120" i="5"/>
  <c r="AH121" i="5"/>
  <c r="AH122" i="5"/>
  <c r="AH123" i="5"/>
  <c r="AH124" i="5"/>
  <c r="AH125" i="5"/>
  <c r="AH126" i="5"/>
  <c r="AH127" i="5"/>
  <c r="AH128" i="5"/>
  <c r="AH129" i="5"/>
  <c r="AH130" i="5"/>
  <c r="AH131" i="5"/>
  <c r="AH132" i="5"/>
  <c r="AH133" i="5"/>
  <c r="AH134" i="5"/>
  <c r="AH135" i="5"/>
  <c r="AH136" i="5"/>
  <c r="AH137" i="5"/>
  <c r="AH138" i="5"/>
  <c r="AH139" i="5"/>
  <c r="AH140" i="5"/>
  <c r="AH141" i="5"/>
  <c r="AH142" i="5"/>
  <c r="AH143" i="5"/>
  <c r="AH144" i="5"/>
  <c r="AH145" i="5"/>
  <c r="AH146" i="5"/>
  <c r="AH147" i="5"/>
  <c r="AH148" i="5"/>
  <c r="AH149" i="5"/>
  <c r="AH150" i="5"/>
  <c r="AH151" i="5"/>
  <c r="AH152" i="5"/>
  <c r="AH153" i="5"/>
  <c r="AH154" i="5"/>
  <c r="AH155" i="5"/>
  <c r="AH156" i="5"/>
  <c r="AH157" i="5"/>
  <c r="AH158" i="5"/>
  <c r="AH159" i="5"/>
  <c r="AH160" i="5"/>
  <c r="AH161" i="5"/>
  <c r="AH162" i="5"/>
  <c r="AH163" i="5"/>
  <c r="AH164" i="5"/>
  <c r="AH165" i="5"/>
  <c r="AH166" i="5"/>
  <c r="AH167" i="5"/>
  <c r="AH168" i="5"/>
  <c r="AH169" i="5"/>
  <c r="AH170" i="5"/>
  <c r="AH171" i="5"/>
  <c r="AH172" i="5"/>
  <c r="AH173" i="5"/>
  <c r="AH174" i="5"/>
  <c r="AH175" i="5"/>
  <c r="AH176" i="5"/>
  <c r="AH177" i="5"/>
  <c r="AH178" i="5"/>
  <c r="AH179" i="5"/>
  <c r="AH180" i="5"/>
  <c r="AH181" i="5"/>
  <c r="AH182" i="5"/>
  <c r="AH183" i="5"/>
  <c r="AH184" i="5"/>
  <c r="AH185" i="5"/>
  <c r="AH186" i="5"/>
  <c r="AH187" i="5"/>
  <c r="AH188" i="5"/>
  <c r="AH189" i="5"/>
  <c r="AH190" i="5"/>
  <c r="AH191" i="5"/>
  <c r="AH192" i="5"/>
  <c r="AH193" i="5"/>
  <c r="AH194" i="5"/>
  <c r="AH195" i="5"/>
  <c r="AH196" i="5"/>
  <c r="AH197" i="5"/>
  <c r="AH198" i="5"/>
  <c r="AH199" i="5"/>
  <c r="AH200" i="5"/>
  <c r="AH201" i="5"/>
  <c r="AI2" i="5"/>
  <c r="AJ2" i="5"/>
  <c r="AI3" i="5"/>
  <c r="AJ3" i="5"/>
  <c r="AI4" i="5"/>
  <c r="AJ4" i="5"/>
  <c r="AI5" i="5"/>
  <c r="AJ5" i="5"/>
  <c r="AI6" i="5"/>
  <c r="AJ6" i="5"/>
  <c r="AI8" i="5"/>
  <c r="AJ8" i="5"/>
  <c r="AI9" i="5"/>
  <c r="AJ9" i="5"/>
  <c r="AI10" i="5"/>
  <c r="AJ10" i="5"/>
  <c r="AI11" i="5"/>
  <c r="AJ11" i="5"/>
  <c r="AI12" i="5"/>
  <c r="AJ12" i="5"/>
  <c r="AI13" i="5"/>
  <c r="AJ13" i="5"/>
  <c r="AJ14" i="5"/>
  <c r="AJ15" i="5"/>
  <c r="AJ16" i="5"/>
  <c r="AJ17" i="5"/>
  <c r="AJ18" i="5"/>
  <c r="AJ19" i="5"/>
  <c r="AJ20" i="5"/>
  <c r="AJ21" i="5"/>
  <c r="AJ22" i="5"/>
  <c r="AJ23" i="5"/>
  <c r="AJ24" i="5"/>
  <c r="AJ25" i="5"/>
  <c r="AJ26" i="5"/>
  <c r="AJ27" i="5"/>
  <c r="AJ28" i="5"/>
  <c r="AJ29" i="5"/>
  <c r="AJ30" i="5"/>
  <c r="AJ31" i="5"/>
  <c r="AJ32" i="5"/>
  <c r="AJ33" i="5"/>
  <c r="AJ34" i="5"/>
  <c r="AJ35" i="5"/>
  <c r="AJ36" i="5"/>
  <c r="AJ37" i="5"/>
  <c r="AJ38" i="5"/>
  <c r="AJ39" i="5"/>
  <c r="AJ40" i="5"/>
  <c r="AJ41" i="5"/>
  <c r="AJ42" i="5"/>
  <c r="AJ43" i="5"/>
  <c r="AJ44" i="5"/>
  <c r="AJ45" i="5"/>
  <c r="AJ46" i="5"/>
  <c r="AJ47" i="5"/>
  <c r="AJ48" i="5"/>
  <c r="AJ49" i="5"/>
  <c r="AJ50" i="5"/>
  <c r="AJ51" i="5"/>
  <c r="AJ52" i="5"/>
  <c r="AJ53" i="5"/>
  <c r="AJ54" i="5"/>
  <c r="AJ55" i="5"/>
  <c r="AJ56" i="5"/>
  <c r="AJ57" i="5"/>
  <c r="AJ58" i="5"/>
  <c r="AJ59" i="5"/>
  <c r="AJ60" i="5"/>
  <c r="AJ61" i="5"/>
  <c r="AJ62" i="5"/>
  <c r="AJ63" i="5"/>
  <c r="AJ64" i="5"/>
  <c r="AJ65" i="5"/>
  <c r="AJ66" i="5"/>
  <c r="AJ67" i="5"/>
  <c r="AJ68" i="5"/>
  <c r="AJ69" i="5"/>
  <c r="AJ70" i="5"/>
  <c r="AJ71" i="5"/>
  <c r="AJ72" i="5"/>
  <c r="AJ73" i="5"/>
  <c r="AJ74" i="5"/>
  <c r="AJ75" i="5"/>
  <c r="AJ76" i="5"/>
  <c r="AJ77" i="5"/>
  <c r="AJ78" i="5"/>
  <c r="AJ79" i="5"/>
  <c r="AJ80" i="5"/>
  <c r="AJ81" i="5"/>
  <c r="AJ82" i="5"/>
  <c r="AJ83" i="5"/>
  <c r="AJ84" i="5"/>
  <c r="AJ85" i="5"/>
  <c r="AJ86" i="5"/>
  <c r="AJ87" i="5"/>
  <c r="AJ88" i="5"/>
  <c r="AJ89" i="5"/>
  <c r="AJ90" i="5"/>
  <c r="AJ91" i="5"/>
  <c r="AJ92" i="5"/>
  <c r="AJ93" i="5"/>
  <c r="AJ94" i="5"/>
  <c r="AJ95" i="5"/>
  <c r="AJ96" i="5"/>
  <c r="AJ97" i="5"/>
  <c r="AJ98" i="5"/>
  <c r="AJ99" i="5"/>
  <c r="AJ100" i="5"/>
  <c r="AJ101" i="5"/>
  <c r="AJ102" i="5"/>
  <c r="AJ103" i="5"/>
  <c r="AJ104" i="5"/>
  <c r="AJ105" i="5"/>
  <c r="AJ106" i="5"/>
  <c r="AJ107" i="5"/>
  <c r="AJ108" i="5"/>
  <c r="AJ109" i="5"/>
  <c r="AJ110" i="5"/>
  <c r="AJ111" i="5"/>
  <c r="AJ112" i="5"/>
  <c r="AJ113" i="5"/>
  <c r="AJ114" i="5"/>
  <c r="AJ115" i="5"/>
  <c r="AJ116" i="5"/>
  <c r="AJ117" i="5"/>
  <c r="AJ118" i="5"/>
  <c r="AJ119" i="5"/>
  <c r="AJ120" i="5"/>
  <c r="AJ121" i="5"/>
  <c r="AJ122" i="5"/>
  <c r="AJ123" i="5"/>
  <c r="AJ124" i="5"/>
  <c r="AJ125" i="5"/>
  <c r="AJ126" i="5"/>
  <c r="AJ127" i="5"/>
  <c r="AJ128" i="5"/>
  <c r="AJ129" i="5"/>
  <c r="AJ130" i="5"/>
  <c r="AJ131" i="5"/>
  <c r="AJ132" i="5"/>
  <c r="AJ133" i="5"/>
  <c r="AJ134" i="5"/>
  <c r="AJ135" i="5"/>
  <c r="AJ136" i="5"/>
  <c r="AJ137" i="5"/>
  <c r="AJ138" i="5"/>
  <c r="AJ139" i="5"/>
  <c r="AJ140" i="5"/>
  <c r="AJ141" i="5"/>
  <c r="AJ142" i="5"/>
  <c r="AJ143" i="5"/>
  <c r="AJ144" i="5"/>
  <c r="AJ145" i="5"/>
  <c r="AJ146" i="5"/>
  <c r="AJ147" i="5"/>
  <c r="AJ148" i="5"/>
  <c r="AJ149" i="5"/>
  <c r="AJ150" i="5"/>
  <c r="AJ151" i="5"/>
  <c r="AJ152" i="5"/>
  <c r="AJ153" i="5"/>
  <c r="AJ154" i="5"/>
  <c r="AJ155" i="5"/>
  <c r="AJ156" i="5"/>
  <c r="AJ157" i="5"/>
  <c r="AJ158" i="5"/>
  <c r="AJ159" i="5"/>
  <c r="AJ160" i="5"/>
  <c r="AJ161" i="5"/>
  <c r="AJ162" i="5"/>
  <c r="AJ163" i="5"/>
  <c r="AJ164" i="5"/>
  <c r="AJ165" i="5"/>
  <c r="AJ166" i="5"/>
  <c r="AJ167" i="5"/>
  <c r="AJ168" i="5"/>
  <c r="AJ169" i="5"/>
  <c r="AJ170" i="5"/>
  <c r="AJ171" i="5"/>
  <c r="AJ172" i="5"/>
  <c r="AJ173" i="5"/>
  <c r="AJ174" i="5"/>
  <c r="AJ175" i="5"/>
  <c r="AJ176" i="5"/>
  <c r="AJ177" i="5"/>
  <c r="AJ178" i="5"/>
  <c r="AJ179" i="5"/>
  <c r="AJ180" i="5"/>
  <c r="AJ181" i="5"/>
  <c r="AJ182" i="5"/>
  <c r="AJ183" i="5"/>
  <c r="AJ184" i="5"/>
  <c r="AJ185" i="5"/>
  <c r="AJ186" i="5"/>
  <c r="AJ187" i="5"/>
  <c r="AJ188" i="5"/>
  <c r="AJ189" i="5"/>
  <c r="AJ190" i="5"/>
  <c r="AJ191" i="5"/>
  <c r="AJ192" i="5"/>
  <c r="AJ193" i="5"/>
  <c r="AJ194" i="5"/>
  <c r="AJ195" i="5"/>
  <c r="AJ196" i="5"/>
  <c r="AJ197" i="5"/>
  <c r="AJ198" i="5"/>
  <c r="AJ199" i="5"/>
  <c r="AJ200" i="5"/>
  <c r="AJ201" i="5"/>
  <c r="AV2" i="5"/>
  <c r="AH1" i="5"/>
  <c r="AY2" i="5"/>
  <c r="AX2" i="5"/>
  <c r="BB2" i="5"/>
  <c r="BC2" i="5"/>
  <c r="AK2" i="5"/>
  <c r="AK3" i="5"/>
  <c r="AK4" i="5"/>
  <c r="AK5" i="5"/>
  <c r="AV6" i="5"/>
  <c r="AY6" i="5"/>
  <c r="AX6" i="5"/>
  <c r="BB6" i="5"/>
  <c r="BC6" i="5"/>
  <c r="AV3" i="5"/>
  <c r="AV4" i="5"/>
  <c r="AV5" i="5"/>
  <c r="AK6" i="5"/>
  <c r="AK7" i="5"/>
  <c r="AK8" i="5"/>
  <c r="AK9" i="5"/>
  <c r="AK10" i="5"/>
  <c r="AK11" i="5"/>
  <c r="AK12" i="5"/>
  <c r="AK13" i="5"/>
  <c r="AK14" i="5"/>
  <c r="AK15" i="5"/>
  <c r="AK16" i="5"/>
  <c r="AK17" i="5"/>
  <c r="AK18" i="5"/>
  <c r="AK19" i="5"/>
  <c r="AK20" i="5"/>
  <c r="AK21" i="5"/>
  <c r="AK22" i="5"/>
  <c r="AK23" i="5"/>
  <c r="AK24" i="5"/>
  <c r="AK25" i="5"/>
  <c r="AK26" i="5"/>
  <c r="AK27" i="5"/>
  <c r="AK28" i="5"/>
  <c r="AK29" i="5"/>
  <c r="AK30" i="5"/>
  <c r="AK31" i="5"/>
  <c r="AK32" i="5"/>
  <c r="AK33" i="5"/>
  <c r="AK34" i="5"/>
  <c r="AK35" i="5"/>
  <c r="AK36" i="5"/>
  <c r="AK37" i="5"/>
  <c r="AK38" i="5"/>
  <c r="AK39" i="5"/>
  <c r="AK40" i="5"/>
  <c r="AK41" i="5"/>
  <c r="AK42" i="5"/>
  <c r="AK43" i="5"/>
  <c r="AK44" i="5"/>
  <c r="AK45" i="5"/>
  <c r="AK46" i="5"/>
  <c r="AK47" i="5"/>
  <c r="AK48" i="5"/>
  <c r="AK49" i="5"/>
  <c r="AK50" i="5"/>
  <c r="AK51" i="5"/>
  <c r="AK52" i="5"/>
  <c r="AK53" i="5"/>
  <c r="AK54" i="5"/>
  <c r="AK55" i="5"/>
  <c r="AK56" i="5"/>
  <c r="AK57" i="5"/>
  <c r="AK58" i="5"/>
  <c r="AK59" i="5"/>
  <c r="AK60" i="5"/>
  <c r="AK61" i="5"/>
  <c r="AK62" i="5"/>
  <c r="AK63" i="5"/>
  <c r="AK64" i="5"/>
  <c r="AK65" i="5"/>
  <c r="AK66" i="5"/>
  <c r="AK67" i="5"/>
  <c r="AK68" i="5"/>
  <c r="AK69" i="5"/>
  <c r="AK70" i="5"/>
  <c r="AK71" i="5"/>
  <c r="AK72" i="5"/>
  <c r="AK73" i="5"/>
  <c r="AK74" i="5"/>
  <c r="AK75" i="5"/>
  <c r="AK76" i="5"/>
  <c r="AK77" i="5"/>
  <c r="AK78" i="5"/>
  <c r="AK79" i="5"/>
  <c r="AK80" i="5"/>
  <c r="AK81" i="5"/>
  <c r="AK82" i="5"/>
  <c r="AK83" i="5"/>
  <c r="AK84" i="5"/>
  <c r="AK85" i="5"/>
  <c r="AK86" i="5"/>
  <c r="AK87" i="5"/>
  <c r="AK88" i="5"/>
  <c r="AK89" i="5"/>
  <c r="AK90" i="5"/>
  <c r="AK91" i="5"/>
  <c r="AK92" i="5"/>
  <c r="AK93" i="5"/>
  <c r="AK94" i="5"/>
  <c r="AK95" i="5"/>
  <c r="AK96" i="5"/>
  <c r="AK97" i="5"/>
  <c r="AK98" i="5"/>
  <c r="AK99" i="5"/>
  <c r="AK100" i="5"/>
  <c r="AK101" i="5"/>
  <c r="AK102" i="5"/>
  <c r="AK103" i="5"/>
  <c r="AK104" i="5"/>
  <c r="AK105" i="5"/>
  <c r="AK106" i="5"/>
  <c r="AK107" i="5"/>
  <c r="AK108" i="5"/>
  <c r="AK109" i="5"/>
  <c r="AK110" i="5"/>
  <c r="AK111" i="5"/>
  <c r="AK112" i="5"/>
  <c r="AK113" i="5"/>
  <c r="AK114" i="5"/>
  <c r="AK115" i="5"/>
  <c r="AK116" i="5"/>
  <c r="AK117" i="5"/>
  <c r="AK118" i="5"/>
  <c r="AK119" i="5"/>
  <c r="AK120" i="5"/>
  <c r="AK121" i="5"/>
  <c r="AK122" i="5"/>
  <c r="AK123" i="5"/>
  <c r="AK124" i="5"/>
  <c r="AK125" i="5"/>
  <c r="AK126" i="5"/>
  <c r="AK127" i="5"/>
  <c r="AK128" i="5"/>
  <c r="AK129" i="5"/>
  <c r="AK130" i="5"/>
  <c r="AK131" i="5"/>
  <c r="AK132" i="5"/>
  <c r="AK133" i="5"/>
  <c r="AK134" i="5"/>
  <c r="AK135" i="5"/>
  <c r="AK136" i="5"/>
  <c r="AK137" i="5"/>
  <c r="AK138" i="5"/>
  <c r="AK139" i="5"/>
  <c r="AK140" i="5"/>
  <c r="AK141" i="5"/>
  <c r="AK142" i="5"/>
  <c r="AK143" i="5"/>
  <c r="AK144" i="5"/>
  <c r="AK145" i="5"/>
  <c r="AK146" i="5"/>
  <c r="AK147" i="5"/>
  <c r="AK148" i="5"/>
  <c r="AK149" i="5"/>
  <c r="AK150" i="5"/>
  <c r="AK151" i="5"/>
  <c r="AK152" i="5"/>
  <c r="AK153" i="5"/>
  <c r="AK154" i="5"/>
  <c r="AK155" i="5"/>
  <c r="AK156" i="5"/>
  <c r="AK157" i="5"/>
  <c r="AK158" i="5"/>
  <c r="AK159" i="5"/>
  <c r="AK160" i="5"/>
  <c r="AK161" i="5"/>
  <c r="AK162" i="5"/>
  <c r="AK163" i="5"/>
  <c r="AK164" i="5"/>
  <c r="AK165" i="5"/>
  <c r="AK166" i="5"/>
  <c r="AK167" i="5"/>
  <c r="AK168" i="5"/>
  <c r="AK169" i="5"/>
  <c r="AK170" i="5"/>
  <c r="AK171" i="5"/>
  <c r="AK172" i="5"/>
  <c r="AK173" i="5"/>
  <c r="AK174" i="5"/>
  <c r="AK175" i="5"/>
  <c r="AK176" i="5"/>
  <c r="AK177" i="5"/>
  <c r="AK178" i="5"/>
  <c r="AK179" i="5"/>
  <c r="AK180" i="5"/>
  <c r="AK181" i="5"/>
  <c r="AK182" i="5"/>
  <c r="AK183" i="5"/>
  <c r="AK184" i="5"/>
  <c r="AK185" i="5"/>
  <c r="AK186" i="5"/>
  <c r="AK187" i="5"/>
  <c r="AK188" i="5"/>
  <c r="AK189" i="5"/>
  <c r="AK190" i="5"/>
  <c r="AK191" i="5"/>
  <c r="AK192" i="5"/>
  <c r="AK193" i="5"/>
  <c r="AK194" i="5"/>
  <c r="AK195" i="5"/>
  <c r="AK196" i="5"/>
  <c r="AK197" i="5"/>
  <c r="AK198" i="5"/>
  <c r="AK199" i="5"/>
  <c r="AK200" i="5"/>
  <c r="AK201" i="5"/>
  <c r="B22" i="6"/>
  <c r="AY3" i="5"/>
  <c r="AY4" i="5"/>
  <c r="AY5" i="5"/>
  <c r="AV7" i="5"/>
  <c r="AY7" i="5"/>
  <c r="AX3" i="5"/>
  <c r="AX4" i="5"/>
  <c r="AX5" i="5"/>
  <c r="AX7" i="5"/>
  <c r="AV8" i="5"/>
  <c r="AX8" i="5"/>
  <c r="AV9" i="5"/>
  <c r="AX9" i="5"/>
  <c r="AV10" i="5"/>
  <c r="AX10" i="5"/>
  <c r="AV11" i="5"/>
  <c r="AX11" i="5"/>
  <c r="AV12" i="5"/>
  <c r="AX12" i="5"/>
  <c r="AV13" i="5"/>
  <c r="AX13" i="5"/>
  <c r="AV14" i="5"/>
  <c r="AX14" i="5"/>
  <c r="AV15" i="5"/>
  <c r="AX15" i="5"/>
  <c r="AV16" i="5"/>
  <c r="AX16" i="5"/>
  <c r="AV17" i="5"/>
  <c r="AX17" i="5"/>
  <c r="AV18" i="5"/>
  <c r="AX18" i="5"/>
  <c r="AV19" i="5"/>
  <c r="AX19" i="5"/>
  <c r="AV20" i="5"/>
  <c r="AX20" i="5"/>
  <c r="AV21" i="5"/>
  <c r="AX21" i="5"/>
  <c r="AV22" i="5"/>
  <c r="AX22" i="5"/>
  <c r="AV23" i="5"/>
  <c r="AX23" i="5"/>
  <c r="AV24" i="5"/>
  <c r="AX24" i="5"/>
  <c r="AV25" i="5"/>
  <c r="AX25" i="5"/>
  <c r="AV26" i="5"/>
  <c r="AX26" i="5"/>
  <c r="AV27" i="5"/>
  <c r="AX27" i="5"/>
  <c r="AV28" i="5"/>
  <c r="AX28" i="5"/>
  <c r="AV29" i="5"/>
  <c r="AX29" i="5"/>
  <c r="AV30" i="5"/>
  <c r="AX30" i="5"/>
  <c r="AV31" i="5"/>
  <c r="AX31" i="5"/>
  <c r="AV32" i="5"/>
  <c r="AX32" i="5"/>
  <c r="AV33" i="5"/>
  <c r="AX33" i="5"/>
  <c r="AV34" i="5"/>
  <c r="AX34" i="5"/>
  <c r="AV35" i="5"/>
  <c r="AX35" i="5"/>
  <c r="AV36" i="5"/>
  <c r="AX36" i="5"/>
  <c r="AV37" i="5"/>
  <c r="AX37" i="5"/>
  <c r="AV38" i="5"/>
  <c r="AX38" i="5"/>
  <c r="AV39" i="5"/>
  <c r="AX39" i="5"/>
  <c r="AV40" i="5"/>
  <c r="AX40" i="5"/>
  <c r="AV41" i="5"/>
  <c r="AX41" i="5"/>
  <c r="AV42" i="5"/>
  <c r="AX42" i="5"/>
  <c r="AV43" i="5"/>
  <c r="AX43" i="5"/>
  <c r="AV44" i="5"/>
  <c r="AX44" i="5"/>
  <c r="AV45" i="5"/>
  <c r="AX45" i="5"/>
  <c r="AV46" i="5"/>
  <c r="AX46" i="5"/>
  <c r="AV47" i="5"/>
  <c r="AX47" i="5"/>
  <c r="AV48" i="5"/>
  <c r="AX48" i="5"/>
  <c r="AV49" i="5"/>
  <c r="AX49" i="5"/>
  <c r="AV50" i="5"/>
  <c r="AX50" i="5"/>
  <c r="AV51" i="5"/>
  <c r="AX51" i="5"/>
  <c r="AV52" i="5"/>
  <c r="AX52" i="5"/>
  <c r="AV53" i="5"/>
  <c r="AX53" i="5"/>
  <c r="AV54" i="5"/>
  <c r="AX54" i="5"/>
  <c r="AV55" i="5"/>
  <c r="AX55" i="5"/>
  <c r="AV56" i="5"/>
  <c r="AX56" i="5"/>
  <c r="AV57" i="5"/>
  <c r="AX57" i="5"/>
  <c r="AV58" i="5"/>
  <c r="AX58" i="5"/>
  <c r="AV59" i="5"/>
  <c r="AX59" i="5"/>
  <c r="AV60" i="5"/>
  <c r="AX60" i="5"/>
  <c r="AV61" i="5"/>
  <c r="AX61" i="5"/>
  <c r="AV62" i="5"/>
  <c r="AX62" i="5"/>
  <c r="AV63" i="5"/>
  <c r="AX63" i="5"/>
  <c r="AV64" i="5"/>
  <c r="AX64" i="5"/>
  <c r="AV65" i="5"/>
  <c r="AX65" i="5"/>
  <c r="AV66" i="5"/>
  <c r="AX66" i="5"/>
  <c r="AV67" i="5"/>
  <c r="AX67" i="5"/>
  <c r="AV68" i="5"/>
  <c r="AX68" i="5"/>
  <c r="AV69" i="5"/>
  <c r="AX69" i="5"/>
  <c r="AV70" i="5"/>
  <c r="AX70" i="5"/>
  <c r="AV71" i="5"/>
  <c r="AX71" i="5"/>
  <c r="AV72" i="5"/>
  <c r="AX72" i="5"/>
  <c r="AV73" i="5"/>
  <c r="AX73" i="5"/>
  <c r="AV74" i="5"/>
  <c r="AX74" i="5"/>
  <c r="AV75" i="5"/>
  <c r="AX75" i="5"/>
  <c r="AV76" i="5"/>
  <c r="AX76" i="5"/>
  <c r="AV77" i="5"/>
  <c r="AX77" i="5"/>
  <c r="AV78" i="5"/>
  <c r="AX78" i="5"/>
  <c r="AV79" i="5"/>
  <c r="AX79" i="5"/>
  <c r="AV80" i="5"/>
  <c r="AX80" i="5"/>
  <c r="AV81" i="5"/>
  <c r="AX81" i="5"/>
  <c r="AV82" i="5"/>
  <c r="AX82" i="5"/>
  <c r="AV83" i="5"/>
  <c r="AX83" i="5"/>
  <c r="AV84" i="5"/>
  <c r="AX84" i="5"/>
  <c r="AV85" i="5"/>
  <c r="AX85" i="5"/>
  <c r="AV86" i="5"/>
  <c r="AX86" i="5"/>
  <c r="AV87" i="5"/>
  <c r="AX87" i="5"/>
  <c r="AV88" i="5"/>
  <c r="AX88" i="5"/>
  <c r="AV89" i="5"/>
  <c r="AX89" i="5"/>
  <c r="AV90" i="5"/>
  <c r="AX90" i="5"/>
  <c r="AV91" i="5"/>
  <c r="AX91" i="5"/>
  <c r="AV92" i="5"/>
  <c r="AX92" i="5"/>
  <c r="AV93" i="5"/>
  <c r="AX93" i="5"/>
  <c r="AV94" i="5"/>
  <c r="AX94" i="5"/>
  <c r="AV95" i="5"/>
  <c r="AX95" i="5"/>
  <c r="AV96" i="5"/>
  <c r="AX96" i="5"/>
  <c r="AV97" i="5"/>
  <c r="AX97" i="5"/>
  <c r="AV98" i="5"/>
  <c r="AX98" i="5"/>
  <c r="AV99" i="5"/>
  <c r="AX99" i="5"/>
  <c r="AV100" i="5"/>
  <c r="AX100" i="5"/>
  <c r="AV101" i="5"/>
  <c r="AX101" i="5"/>
  <c r="AV102" i="5"/>
  <c r="AX102" i="5"/>
  <c r="AV103" i="5"/>
  <c r="AX103" i="5"/>
  <c r="AV104" i="5"/>
  <c r="AX104" i="5"/>
  <c r="AV105" i="5"/>
  <c r="AX105" i="5"/>
  <c r="AV106" i="5"/>
  <c r="AX106" i="5"/>
  <c r="AV107" i="5"/>
  <c r="AX107" i="5"/>
  <c r="AV108" i="5"/>
  <c r="AX108" i="5"/>
  <c r="AV109" i="5"/>
  <c r="AX109" i="5"/>
  <c r="AV110" i="5"/>
  <c r="AX110" i="5"/>
  <c r="AV111" i="5"/>
  <c r="AX111" i="5"/>
  <c r="AV112" i="5"/>
  <c r="AX112" i="5"/>
  <c r="AV113" i="5"/>
  <c r="AX113" i="5"/>
  <c r="AV114" i="5"/>
  <c r="AX114" i="5"/>
  <c r="AV115" i="5"/>
  <c r="AX115" i="5"/>
  <c r="AV116" i="5"/>
  <c r="AX116" i="5"/>
  <c r="AV117" i="5"/>
  <c r="AX117" i="5"/>
  <c r="AV118" i="5"/>
  <c r="AX118" i="5"/>
  <c r="AV119" i="5"/>
  <c r="AX119" i="5"/>
  <c r="AV120" i="5"/>
  <c r="AX120" i="5"/>
  <c r="AV121" i="5"/>
  <c r="AX121" i="5"/>
  <c r="AV122" i="5"/>
  <c r="AX122" i="5"/>
  <c r="AV123" i="5"/>
  <c r="AX123" i="5"/>
  <c r="AV124" i="5"/>
  <c r="AX124" i="5"/>
  <c r="AV125" i="5"/>
  <c r="AX125" i="5"/>
  <c r="AV126" i="5"/>
  <c r="AX126" i="5"/>
  <c r="AV127" i="5"/>
  <c r="AX127" i="5"/>
  <c r="AV128" i="5"/>
  <c r="AX128" i="5"/>
  <c r="AV129" i="5"/>
  <c r="AX129" i="5"/>
  <c r="AV130" i="5"/>
  <c r="AX130" i="5"/>
  <c r="AV131" i="5"/>
  <c r="AX131" i="5"/>
  <c r="AV132" i="5"/>
  <c r="AX132" i="5"/>
  <c r="AV133" i="5"/>
  <c r="AX133" i="5"/>
  <c r="AV134" i="5"/>
  <c r="AX134" i="5"/>
  <c r="AV135" i="5"/>
  <c r="AX135" i="5"/>
  <c r="AV136" i="5"/>
  <c r="AX136" i="5"/>
  <c r="AV137" i="5"/>
  <c r="AX137" i="5"/>
  <c r="AV138" i="5"/>
  <c r="AX138" i="5"/>
  <c r="AV139" i="5"/>
  <c r="AX139" i="5"/>
  <c r="AV140" i="5"/>
  <c r="AX140" i="5"/>
  <c r="AV141" i="5"/>
  <c r="AX141" i="5"/>
  <c r="AV142" i="5"/>
  <c r="AX142" i="5"/>
  <c r="AV143" i="5"/>
  <c r="AX143" i="5"/>
  <c r="AV144" i="5"/>
  <c r="AX144" i="5"/>
  <c r="AV145" i="5"/>
  <c r="AX145" i="5"/>
  <c r="AV146" i="5"/>
  <c r="AX146" i="5"/>
  <c r="AV147" i="5"/>
  <c r="AX147" i="5"/>
  <c r="AV148" i="5"/>
  <c r="AX148" i="5"/>
  <c r="AV149" i="5"/>
  <c r="AX149" i="5"/>
  <c r="AV150" i="5"/>
  <c r="AX150" i="5"/>
  <c r="AV151" i="5"/>
  <c r="AX151" i="5"/>
  <c r="AV152" i="5"/>
  <c r="AX152" i="5"/>
  <c r="AV153" i="5"/>
  <c r="AX153" i="5"/>
  <c r="AV154" i="5"/>
  <c r="AX154" i="5"/>
  <c r="AV155" i="5"/>
  <c r="AX155" i="5"/>
  <c r="AV156" i="5"/>
  <c r="AX156" i="5"/>
  <c r="AV157" i="5"/>
  <c r="AX157" i="5"/>
  <c r="AV158" i="5"/>
  <c r="AX158" i="5"/>
  <c r="AV159" i="5"/>
  <c r="AX159" i="5"/>
  <c r="AV160" i="5"/>
  <c r="AX160" i="5"/>
  <c r="AV161" i="5"/>
  <c r="AX161" i="5"/>
  <c r="AV162" i="5"/>
  <c r="AX162" i="5"/>
  <c r="AV163" i="5"/>
  <c r="AX163" i="5"/>
  <c r="AV164" i="5"/>
  <c r="AX164" i="5"/>
  <c r="AV165" i="5"/>
  <c r="AX165" i="5"/>
  <c r="AV166" i="5"/>
  <c r="AX166" i="5"/>
  <c r="AV167" i="5"/>
  <c r="AX167" i="5"/>
  <c r="AV168" i="5"/>
  <c r="AX168" i="5"/>
  <c r="AV169" i="5"/>
  <c r="AX169" i="5"/>
  <c r="AV170" i="5"/>
  <c r="AX170" i="5"/>
  <c r="AV171" i="5"/>
  <c r="AX171" i="5"/>
  <c r="AV172" i="5"/>
  <c r="AX172" i="5"/>
  <c r="AV173" i="5"/>
  <c r="AX173" i="5"/>
  <c r="AV174" i="5"/>
  <c r="AX174" i="5"/>
  <c r="AV175" i="5"/>
  <c r="AX175" i="5"/>
  <c r="AV176" i="5"/>
  <c r="AX176" i="5"/>
  <c r="AV177" i="5"/>
  <c r="AX177" i="5"/>
  <c r="AV178" i="5"/>
  <c r="AX178" i="5"/>
  <c r="AV179" i="5"/>
  <c r="AX179" i="5"/>
  <c r="AV180" i="5"/>
  <c r="AX180" i="5"/>
  <c r="AV181" i="5"/>
  <c r="AX181" i="5"/>
  <c r="AV182" i="5"/>
  <c r="AX182" i="5"/>
  <c r="AV183" i="5"/>
  <c r="AX183" i="5"/>
  <c r="AV184" i="5"/>
  <c r="AX184" i="5"/>
  <c r="AV185" i="5"/>
  <c r="AX185" i="5"/>
  <c r="AV186" i="5"/>
  <c r="AX186" i="5"/>
  <c r="AV187" i="5"/>
  <c r="AX187" i="5"/>
  <c r="AV188" i="5"/>
  <c r="AX188" i="5"/>
  <c r="AV189" i="5"/>
  <c r="AX189" i="5"/>
  <c r="AV190" i="5"/>
  <c r="AX190" i="5"/>
  <c r="AV191" i="5"/>
  <c r="AX191" i="5"/>
  <c r="AV192" i="5"/>
  <c r="AX192" i="5"/>
  <c r="AV193" i="5"/>
  <c r="AX193" i="5"/>
  <c r="AV194" i="5"/>
  <c r="AX194" i="5"/>
  <c r="AV195" i="5"/>
  <c r="AX195" i="5"/>
  <c r="AV196" i="5"/>
  <c r="AX196" i="5"/>
  <c r="AV197" i="5"/>
  <c r="AX197" i="5"/>
  <c r="AV198" i="5"/>
  <c r="AX198" i="5"/>
  <c r="AV199" i="5"/>
  <c r="AX199" i="5"/>
  <c r="AV200" i="5"/>
  <c r="AX200" i="5"/>
  <c r="AV201" i="5"/>
  <c r="AX201" i="5"/>
  <c r="AY8" i="5"/>
  <c r="AY9" i="5"/>
  <c r="AY10" i="5"/>
  <c r="AY11" i="5"/>
  <c r="AY12" i="5"/>
  <c r="AY13" i="5"/>
  <c r="AY14" i="5"/>
  <c r="AY15" i="5"/>
  <c r="AY16" i="5"/>
  <c r="AY17" i="5"/>
  <c r="AY18" i="5"/>
  <c r="AY19" i="5"/>
  <c r="AY20" i="5"/>
  <c r="AY21" i="5"/>
  <c r="AY22" i="5"/>
  <c r="AY23" i="5"/>
  <c r="AY24" i="5"/>
  <c r="AY25" i="5"/>
  <c r="AY26" i="5"/>
  <c r="AY27" i="5"/>
  <c r="AY28" i="5"/>
  <c r="AY29" i="5"/>
  <c r="AY30" i="5"/>
  <c r="AY31" i="5"/>
  <c r="AY32" i="5"/>
  <c r="AY33" i="5"/>
  <c r="AY34" i="5"/>
  <c r="AY35" i="5"/>
  <c r="AY36" i="5"/>
  <c r="AY37" i="5"/>
  <c r="AY38" i="5"/>
  <c r="AY39" i="5"/>
  <c r="AY40" i="5"/>
  <c r="AY41" i="5"/>
  <c r="AY42" i="5"/>
  <c r="AY43" i="5"/>
  <c r="AY44" i="5"/>
  <c r="AY45" i="5"/>
  <c r="AY46" i="5"/>
  <c r="AY47" i="5"/>
  <c r="AY48" i="5"/>
  <c r="AY49" i="5"/>
  <c r="AY50" i="5"/>
  <c r="AY51" i="5"/>
  <c r="AY52" i="5"/>
  <c r="AY53" i="5"/>
  <c r="AY54" i="5"/>
  <c r="AY55" i="5"/>
  <c r="AY56" i="5"/>
  <c r="AY57" i="5"/>
  <c r="AY58" i="5"/>
  <c r="AY59" i="5"/>
  <c r="AY60" i="5"/>
  <c r="AY61" i="5"/>
  <c r="AY62" i="5"/>
  <c r="AY63" i="5"/>
  <c r="AY64" i="5"/>
  <c r="AY65" i="5"/>
  <c r="AY66" i="5"/>
  <c r="AY67" i="5"/>
  <c r="AY68" i="5"/>
  <c r="AY69" i="5"/>
  <c r="AY70" i="5"/>
  <c r="AY71" i="5"/>
  <c r="AY72" i="5"/>
  <c r="AY73" i="5"/>
  <c r="AY74" i="5"/>
  <c r="AY75" i="5"/>
  <c r="AY76" i="5"/>
  <c r="AY77" i="5"/>
  <c r="AY78" i="5"/>
  <c r="AY79" i="5"/>
  <c r="AY80" i="5"/>
  <c r="AY81" i="5"/>
  <c r="AY82" i="5"/>
  <c r="AY83" i="5"/>
  <c r="AY84" i="5"/>
  <c r="AY85" i="5"/>
  <c r="AY86" i="5"/>
  <c r="AY87" i="5"/>
  <c r="AY88" i="5"/>
  <c r="AY89" i="5"/>
  <c r="AY90" i="5"/>
  <c r="AY91" i="5"/>
  <c r="AY92" i="5"/>
  <c r="AY93" i="5"/>
  <c r="AY94" i="5"/>
  <c r="AY95" i="5"/>
  <c r="AY96" i="5"/>
  <c r="AY97" i="5"/>
  <c r="AY98" i="5"/>
  <c r="AY99" i="5"/>
  <c r="AY100" i="5"/>
  <c r="AY101" i="5"/>
  <c r="AY102" i="5"/>
  <c r="AY103" i="5"/>
  <c r="AY104" i="5"/>
  <c r="AY105" i="5"/>
  <c r="AY106" i="5"/>
  <c r="AY107" i="5"/>
  <c r="AY108" i="5"/>
  <c r="AY109" i="5"/>
  <c r="AY110" i="5"/>
  <c r="AY111" i="5"/>
  <c r="AY112" i="5"/>
  <c r="AY113" i="5"/>
  <c r="AY114" i="5"/>
  <c r="AY115" i="5"/>
  <c r="AY116" i="5"/>
  <c r="AY117" i="5"/>
  <c r="AY118" i="5"/>
  <c r="AY119" i="5"/>
  <c r="AY120" i="5"/>
  <c r="AY121" i="5"/>
  <c r="AY122" i="5"/>
  <c r="AY123" i="5"/>
  <c r="AY124" i="5"/>
  <c r="AY125" i="5"/>
  <c r="AY126" i="5"/>
  <c r="AY127" i="5"/>
  <c r="AY128" i="5"/>
  <c r="AY129" i="5"/>
  <c r="AY130" i="5"/>
  <c r="AY131" i="5"/>
  <c r="AY132" i="5"/>
  <c r="AY133" i="5"/>
  <c r="AY134" i="5"/>
  <c r="AY135" i="5"/>
  <c r="AY136" i="5"/>
  <c r="AY137" i="5"/>
  <c r="AY138" i="5"/>
  <c r="AY139" i="5"/>
  <c r="AY140" i="5"/>
  <c r="AY141" i="5"/>
  <c r="AY142" i="5"/>
  <c r="AY143" i="5"/>
  <c r="AY144" i="5"/>
  <c r="AY145" i="5"/>
  <c r="AY146" i="5"/>
  <c r="AY147" i="5"/>
  <c r="AY148" i="5"/>
  <c r="AY149" i="5"/>
  <c r="AY150" i="5"/>
  <c r="AY151" i="5"/>
  <c r="AY152" i="5"/>
  <c r="AY153" i="5"/>
  <c r="AY154" i="5"/>
  <c r="AY155" i="5"/>
  <c r="AY156" i="5"/>
  <c r="AY157" i="5"/>
  <c r="AY158" i="5"/>
  <c r="AY159" i="5"/>
  <c r="AY160" i="5"/>
  <c r="AY161" i="5"/>
  <c r="AY162" i="5"/>
  <c r="AY163" i="5"/>
  <c r="AY164" i="5"/>
  <c r="AY165" i="5"/>
  <c r="AY166" i="5"/>
  <c r="AY167" i="5"/>
  <c r="AY168" i="5"/>
  <c r="AY169" i="5"/>
  <c r="AY170" i="5"/>
  <c r="AY171" i="5"/>
  <c r="AY172" i="5"/>
  <c r="AY173" i="5"/>
  <c r="AY174" i="5"/>
  <c r="AY175" i="5"/>
  <c r="AY176" i="5"/>
  <c r="AY177" i="5"/>
  <c r="AY178" i="5"/>
  <c r="AY179" i="5"/>
  <c r="AY180" i="5"/>
  <c r="AY181" i="5"/>
  <c r="AY182" i="5"/>
  <c r="AY183" i="5"/>
  <c r="AY184" i="5"/>
  <c r="AY185" i="5"/>
  <c r="AY186" i="5"/>
  <c r="AY187" i="5"/>
  <c r="AY188" i="5"/>
  <c r="AY189" i="5"/>
  <c r="AY190" i="5"/>
  <c r="AY191" i="5"/>
  <c r="AY192" i="5"/>
  <c r="AY193" i="5"/>
  <c r="AY194" i="5"/>
  <c r="AY195" i="5"/>
  <c r="AY196" i="5"/>
  <c r="AY197" i="5"/>
  <c r="AY198" i="5"/>
  <c r="AY199" i="5"/>
  <c r="AY200" i="5"/>
  <c r="AY201" i="5"/>
  <c r="AW2" i="5"/>
  <c r="AU2" i="5"/>
  <c r="AU3" i="5"/>
  <c r="AU4" i="5"/>
  <c r="AU5" i="5"/>
  <c r="AW6" i="5"/>
  <c r="AU6" i="5"/>
  <c r="AU7" i="5"/>
  <c r="AU8" i="5"/>
  <c r="AU9" i="5"/>
  <c r="AU10" i="5"/>
  <c r="AU11" i="5"/>
  <c r="AU12" i="5"/>
  <c r="AU13" i="5"/>
  <c r="AU14" i="5"/>
  <c r="AU15" i="5"/>
  <c r="AU16" i="5"/>
  <c r="AU17" i="5"/>
  <c r="AU18" i="5"/>
  <c r="AU19" i="5"/>
  <c r="AU20" i="5"/>
  <c r="AU21" i="5"/>
  <c r="AU22" i="5"/>
  <c r="AU23" i="5"/>
  <c r="AU24" i="5"/>
  <c r="AU25" i="5"/>
  <c r="AU26" i="5"/>
  <c r="AU27" i="5"/>
  <c r="AU28" i="5"/>
  <c r="AU29" i="5"/>
  <c r="AU30" i="5"/>
  <c r="AU31" i="5"/>
  <c r="AU32" i="5"/>
  <c r="AU33" i="5"/>
  <c r="AU34" i="5"/>
  <c r="AU35" i="5"/>
  <c r="AU36" i="5"/>
  <c r="AU37" i="5"/>
  <c r="AU38" i="5"/>
  <c r="AU39" i="5"/>
  <c r="AU40" i="5"/>
  <c r="AU41" i="5"/>
  <c r="AU42" i="5"/>
  <c r="AU43" i="5"/>
  <c r="AU44" i="5"/>
  <c r="AU45" i="5"/>
  <c r="AU46" i="5"/>
  <c r="AU47" i="5"/>
  <c r="AU48" i="5"/>
  <c r="AU49" i="5"/>
  <c r="AU50" i="5"/>
  <c r="AU51" i="5"/>
  <c r="AU52" i="5"/>
  <c r="AU53" i="5"/>
  <c r="AU54" i="5"/>
  <c r="AU55" i="5"/>
  <c r="AU56" i="5"/>
  <c r="AU57" i="5"/>
  <c r="AU58" i="5"/>
  <c r="AU59" i="5"/>
  <c r="AU60" i="5"/>
  <c r="AU61" i="5"/>
  <c r="AU62" i="5"/>
  <c r="AU63" i="5"/>
  <c r="AU64" i="5"/>
  <c r="AU65" i="5"/>
  <c r="AU66" i="5"/>
  <c r="AU67" i="5"/>
  <c r="AU68" i="5"/>
  <c r="AU69" i="5"/>
  <c r="AU70" i="5"/>
  <c r="AU71" i="5"/>
  <c r="AU72" i="5"/>
  <c r="AU73" i="5"/>
  <c r="AU74" i="5"/>
  <c r="AU75" i="5"/>
  <c r="AU76" i="5"/>
  <c r="AU77" i="5"/>
  <c r="AU78" i="5"/>
  <c r="AU79" i="5"/>
  <c r="AU80" i="5"/>
  <c r="AU81" i="5"/>
  <c r="AU82" i="5"/>
  <c r="AU83" i="5"/>
  <c r="AU84" i="5"/>
  <c r="AU85" i="5"/>
  <c r="AU86" i="5"/>
  <c r="AU87" i="5"/>
  <c r="AU88" i="5"/>
  <c r="AU89" i="5"/>
  <c r="AU90" i="5"/>
  <c r="AU91" i="5"/>
  <c r="AU92" i="5"/>
  <c r="AU93" i="5"/>
  <c r="AU94" i="5"/>
  <c r="AU95" i="5"/>
  <c r="AU96" i="5"/>
  <c r="AU97" i="5"/>
  <c r="AU98" i="5"/>
  <c r="AU99" i="5"/>
  <c r="AU100" i="5"/>
  <c r="AU101" i="5"/>
  <c r="AU102" i="5"/>
  <c r="AU103" i="5"/>
  <c r="AU104" i="5"/>
  <c r="AU105" i="5"/>
  <c r="AU106" i="5"/>
  <c r="AU107" i="5"/>
  <c r="AU108" i="5"/>
  <c r="AU109" i="5"/>
  <c r="AU110" i="5"/>
  <c r="AU111" i="5"/>
  <c r="AU112" i="5"/>
  <c r="AU113" i="5"/>
  <c r="AU114" i="5"/>
  <c r="AU115" i="5"/>
  <c r="AU116" i="5"/>
  <c r="AU117" i="5"/>
  <c r="AU118" i="5"/>
  <c r="AU119" i="5"/>
  <c r="AU120" i="5"/>
  <c r="AU121" i="5"/>
  <c r="AU122" i="5"/>
  <c r="AU123" i="5"/>
  <c r="AU124" i="5"/>
  <c r="AU125" i="5"/>
  <c r="AU126" i="5"/>
  <c r="AU127" i="5"/>
  <c r="AU128" i="5"/>
  <c r="AU129" i="5"/>
  <c r="AU130" i="5"/>
  <c r="AU131" i="5"/>
  <c r="AU132" i="5"/>
  <c r="AU133" i="5"/>
  <c r="AU134" i="5"/>
  <c r="AU135" i="5"/>
  <c r="AU136" i="5"/>
  <c r="AU137" i="5"/>
  <c r="AU138" i="5"/>
  <c r="AU139" i="5"/>
  <c r="AU140" i="5"/>
  <c r="AU141" i="5"/>
  <c r="AU142" i="5"/>
  <c r="AU143" i="5"/>
  <c r="AU144" i="5"/>
  <c r="AU145" i="5"/>
  <c r="AU146" i="5"/>
  <c r="AU147" i="5"/>
  <c r="AU148" i="5"/>
  <c r="AU149" i="5"/>
  <c r="AU150" i="5"/>
  <c r="AU151" i="5"/>
  <c r="AU152" i="5"/>
  <c r="AU153" i="5"/>
  <c r="AU154" i="5"/>
  <c r="AU155" i="5"/>
  <c r="AU156" i="5"/>
  <c r="AU157" i="5"/>
  <c r="AU158" i="5"/>
  <c r="AU159" i="5"/>
  <c r="AU160" i="5"/>
  <c r="AU161" i="5"/>
  <c r="AU162" i="5"/>
  <c r="AU163" i="5"/>
  <c r="AU164" i="5"/>
  <c r="AU165" i="5"/>
  <c r="AU166" i="5"/>
  <c r="AU167" i="5"/>
  <c r="AU168" i="5"/>
  <c r="AU169" i="5"/>
  <c r="AU170" i="5"/>
  <c r="AU171" i="5"/>
  <c r="AU172" i="5"/>
  <c r="AU173" i="5"/>
  <c r="AU174" i="5"/>
  <c r="AU175" i="5"/>
  <c r="AU176" i="5"/>
  <c r="AU177" i="5"/>
  <c r="AU178" i="5"/>
  <c r="AU179" i="5"/>
  <c r="AU180" i="5"/>
  <c r="AU181" i="5"/>
  <c r="AU182" i="5"/>
  <c r="AU183" i="5"/>
  <c r="AU184" i="5"/>
  <c r="AU185" i="5"/>
  <c r="AU186" i="5"/>
  <c r="AU187" i="5"/>
  <c r="AU188" i="5"/>
  <c r="AU189" i="5"/>
  <c r="AU190" i="5"/>
  <c r="AU191" i="5"/>
  <c r="AU192" i="5"/>
  <c r="AU193" i="5"/>
  <c r="AU194" i="5"/>
  <c r="AU195" i="5"/>
  <c r="AU196" i="5"/>
  <c r="AU197" i="5"/>
  <c r="AU198" i="5"/>
  <c r="AU199" i="5"/>
  <c r="AU200" i="5"/>
  <c r="AU201" i="5"/>
  <c r="BW17" i="5"/>
  <c r="P3" i="6"/>
  <c r="P4" i="6"/>
  <c r="P5" i="6"/>
  <c r="P6" i="6"/>
  <c r="P7" i="6"/>
  <c r="P8" i="6"/>
  <c r="BD2" i="5"/>
  <c r="P9" i="6"/>
  <c r="P10" i="6"/>
  <c r="P11" i="6"/>
  <c r="P12" i="6"/>
  <c r="P13" i="6"/>
  <c r="BD6" i="5"/>
  <c r="P14" i="6"/>
  <c r="BW10" i="5"/>
  <c r="B16" i="6"/>
  <c r="BW13" i="5"/>
  <c r="BW14" i="5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P142" i="6"/>
  <c r="P143" i="6"/>
  <c r="P144" i="6"/>
  <c r="P145" i="6"/>
  <c r="P146" i="6"/>
  <c r="P147" i="6"/>
  <c r="P148" i="6"/>
  <c r="P149" i="6"/>
  <c r="P150" i="6"/>
  <c r="P151" i="6"/>
  <c r="P152" i="6"/>
  <c r="P153" i="6"/>
  <c r="P154" i="6"/>
  <c r="P155" i="6"/>
  <c r="P156" i="6"/>
  <c r="P157" i="6"/>
  <c r="P158" i="6"/>
  <c r="P159" i="6"/>
  <c r="P160" i="6"/>
  <c r="P161" i="6"/>
  <c r="P162" i="6"/>
  <c r="P163" i="6"/>
  <c r="P164" i="6"/>
  <c r="P165" i="6"/>
  <c r="P166" i="6"/>
  <c r="P167" i="6"/>
  <c r="P168" i="6"/>
  <c r="P169" i="6"/>
  <c r="P170" i="6"/>
  <c r="P171" i="6"/>
  <c r="P172" i="6"/>
  <c r="P173" i="6"/>
  <c r="P174" i="6"/>
  <c r="P175" i="6"/>
  <c r="P176" i="6"/>
  <c r="P177" i="6"/>
  <c r="P178" i="6"/>
  <c r="P179" i="6"/>
  <c r="P180" i="6"/>
  <c r="P181" i="6"/>
  <c r="P182" i="6"/>
  <c r="P183" i="6"/>
  <c r="P184" i="6"/>
  <c r="P185" i="6"/>
  <c r="P186" i="6"/>
  <c r="P187" i="6"/>
  <c r="P188" i="6"/>
  <c r="P189" i="6"/>
  <c r="P190" i="6"/>
  <c r="P191" i="6"/>
  <c r="P192" i="6"/>
  <c r="P193" i="6"/>
  <c r="P194" i="6"/>
  <c r="P195" i="6"/>
  <c r="P196" i="6"/>
  <c r="P197" i="6"/>
  <c r="P198" i="6"/>
  <c r="P199" i="6"/>
  <c r="P200" i="6"/>
  <c r="P201" i="6"/>
  <c r="P2" i="6"/>
  <c r="O3" i="6"/>
  <c r="O4" i="6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102" i="6"/>
  <c r="O103" i="6"/>
  <c r="O104" i="6"/>
  <c r="O105" i="6"/>
  <c r="O106" i="6"/>
  <c r="O107" i="6"/>
  <c r="O108" i="6"/>
  <c r="O109" i="6"/>
  <c r="O110" i="6"/>
  <c r="O111" i="6"/>
  <c r="O112" i="6"/>
  <c r="O113" i="6"/>
  <c r="O114" i="6"/>
  <c r="O115" i="6"/>
  <c r="O116" i="6"/>
  <c r="O117" i="6"/>
  <c r="O118" i="6"/>
  <c r="O119" i="6"/>
  <c r="O120" i="6"/>
  <c r="O121" i="6"/>
  <c r="O122" i="6"/>
  <c r="O123" i="6"/>
  <c r="O124" i="6"/>
  <c r="O125" i="6"/>
  <c r="O126" i="6"/>
  <c r="O127" i="6"/>
  <c r="O128" i="6"/>
  <c r="O129" i="6"/>
  <c r="O130" i="6"/>
  <c r="O131" i="6"/>
  <c r="O132" i="6"/>
  <c r="O133" i="6"/>
  <c r="O134" i="6"/>
  <c r="O135" i="6"/>
  <c r="O136" i="6"/>
  <c r="O137" i="6"/>
  <c r="O138" i="6"/>
  <c r="O139" i="6"/>
  <c r="O140" i="6"/>
  <c r="O141" i="6"/>
  <c r="O142" i="6"/>
  <c r="O143" i="6"/>
  <c r="O144" i="6"/>
  <c r="O145" i="6"/>
  <c r="O146" i="6"/>
  <c r="O147" i="6"/>
  <c r="O148" i="6"/>
  <c r="O149" i="6"/>
  <c r="O150" i="6"/>
  <c r="O151" i="6"/>
  <c r="O152" i="6"/>
  <c r="O153" i="6"/>
  <c r="O154" i="6"/>
  <c r="O155" i="6"/>
  <c r="O156" i="6"/>
  <c r="O157" i="6"/>
  <c r="O158" i="6"/>
  <c r="O159" i="6"/>
  <c r="O160" i="6"/>
  <c r="O161" i="6"/>
  <c r="O162" i="6"/>
  <c r="O163" i="6"/>
  <c r="O164" i="6"/>
  <c r="O165" i="6"/>
  <c r="O166" i="6"/>
  <c r="O167" i="6"/>
  <c r="O168" i="6"/>
  <c r="O169" i="6"/>
  <c r="O170" i="6"/>
  <c r="O171" i="6"/>
  <c r="O172" i="6"/>
  <c r="O173" i="6"/>
  <c r="O174" i="6"/>
  <c r="O175" i="6"/>
  <c r="O176" i="6"/>
  <c r="O177" i="6"/>
  <c r="O178" i="6"/>
  <c r="O179" i="6"/>
  <c r="O180" i="6"/>
  <c r="O181" i="6"/>
  <c r="O182" i="6"/>
  <c r="O183" i="6"/>
  <c r="O184" i="6"/>
  <c r="O185" i="6"/>
  <c r="O186" i="6"/>
  <c r="O187" i="6"/>
  <c r="O188" i="6"/>
  <c r="O189" i="6"/>
  <c r="O190" i="6"/>
  <c r="O191" i="6"/>
  <c r="O192" i="6"/>
  <c r="O193" i="6"/>
  <c r="O194" i="6"/>
  <c r="O195" i="6"/>
  <c r="O196" i="6"/>
  <c r="O197" i="6"/>
  <c r="O198" i="6"/>
  <c r="O199" i="6"/>
  <c r="O200" i="6"/>
  <c r="O201" i="6"/>
  <c r="O2" i="6"/>
  <c r="J32" i="8"/>
  <c r="AN3" i="5"/>
  <c r="AN4" i="5"/>
  <c r="AN5" i="5"/>
  <c r="AN6" i="5"/>
  <c r="AN7" i="5"/>
  <c r="AN8" i="5"/>
  <c r="AN9" i="5"/>
  <c r="AN10" i="5"/>
  <c r="AN11" i="5"/>
  <c r="AN12" i="5"/>
  <c r="AN13" i="5"/>
  <c r="AN14" i="5"/>
  <c r="AN15" i="5"/>
  <c r="AN16" i="5"/>
  <c r="AN17" i="5"/>
  <c r="AN18" i="5"/>
  <c r="AN19" i="5"/>
  <c r="AN20" i="5"/>
  <c r="AN21" i="5"/>
  <c r="AN22" i="5"/>
  <c r="AN23" i="5"/>
  <c r="AN24" i="5"/>
  <c r="AN25" i="5"/>
  <c r="AN26" i="5"/>
  <c r="AN27" i="5"/>
  <c r="AN28" i="5"/>
  <c r="AN29" i="5"/>
  <c r="AN30" i="5"/>
  <c r="AN31" i="5"/>
  <c r="AN32" i="5"/>
  <c r="AN33" i="5"/>
  <c r="AN34" i="5"/>
  <c r="AN35" i="5"/>
  <c r="AN36" i="5"/>
  <c r="AN37" i="5"/>
  <c r="AN38" i="5"/>
  <c r="AN39" i="5"/>
  <c r="AN40" i="5"/>
  <c r="AN41" i="5"/>
  <c r="AN42" i="5"/>
  <c r="AN43" i="5"/>
  <c r="AN44" i="5"/>
  <c r="AN45" i="5"/>
  <c r="AN46" i="5"/>
  <c r="AN47" i="5"/>
  <c r="AN48" i="5"/>
  <c r="AN49" i="5"/>
  <c r="AN50" i="5"/>
  <c r="AN51" i="5"/>
  <c r="AN52" i="5"/>
  <c r="AN53" i="5"/>
  <c r="AN54" i="5"/>
  <c r="AN55" i="5"/>
  <c r="AN56" i="5"/>
  <c r="AN57" i="5"/>
  <c r="AN58" i="5"/>
  <c r="AN59" i="5"/>
  <c r="AN60" i="5"/>
  <c r="AN61" i="5"/>
  <c r="AN62" i="5"/>
  <c r="AN63" i="5"/>
  <c r="AN64" i="5"/>
  <c r="AN65" i="5"/>
  <c r="AN66" i="5"/>
  <c r="AN67" i="5"/>
  <c r="AN68" i="5"/>
  <c r="AN69" i="5"/>
  <c r="AN70" i="5"/>
  <c r="AN71" i="5"/>
  <c r="AN72" i="5"/>
  <c r="AN73" i="5"/>
  <c r="AN74" i="5"/>
  <c r="AN75" i="5"/>
  <c r="AN76" i="5"/>
  <c r="AN77" i="5"/>
  <c r="AN78" i="5"/>
  <c r="AN79" i="5"/>
  <c r="AN80" i="5"/>
  <c r="AN81" i="5"/>
  <c r="AN82" i="5"/>
  <c r="AN83" i="5"/>
  <c r="AN84" i="5"/>
  <c r="AN85" i="5"/>
  <c r="AN86" i="5"/>
  <c r="AN87" i="5"/>
  <c r="AN88" i="5"/>
  <c r="AN89" i="5"/>
  <c r="AN90" i="5"/>
  <c r="AN91" i="5"/>
  <c r="AN92" i="5"/>
  <c r="AN93" i="5"/>
  <c r="AN94" i="5"/>
  <c r="AN95" i="5"/>
  <c r="AN96" i="5"/>
  <c r="AN97" i="5"/>
  <c r="AN98" i="5"/>
  <c r="AN99" i="5"/>
  <c r="AN100" i="5"/>
  <c r="AN101" i="5"/>
  <c r="AN102" i="5"/>
  <c r="AN103" i="5"/>
  <c r="AN104" i="5"/>
  <c r="AN105" i="5"/>
  <c r="AN106" i="5"/>
  <c r="AN107" i="5"/>
  <c r="AN108" i="5"/>
  <c r="AN109" i="5"/>
  <c r="AN110" i="5"/>
  <c r="AN111" i="5"/>
  <c r="AN112" i="5"/>
  <c r="AN113" i="5"/>
  <c r="AN114" i="5"/>
  <c r="AN115" i="5"/>
  <c r="AN116" i="5"/>
  <c r="AN117" i="5"/>
  <c r="AN118" i="5"/>
  <c r="AN119" i="5"/>
  <c r="AN120" i="5"/>
  <c r="AN121" i="5"/>
  <c r="AN122" i="5"/>
  <c r="AN123" i="5"/>
  <c r="AN124" i="5"/>
  <c r="AN125" i="5"/>
  <c r="AN126" i="5"/>
  <c r="AN127" i="5"/>
  <c r="AN128" i="5"/>
  <c r="AN129" i="5"/>
  <c r="AN130" i="5"/>
  <c r="AN131" i="5"/>
  <c r="AN132" i="5"/>
  <c r="AN133" i="5"/>
  <c r="AN134" i="5"/>
  <c r="AN135" i="5"/>
  <c r="AN136" i="5"/>
  <c r="AN137" i="5"/>
  <c r="AN138" i="5"/>
  <c r="AN139" i="5"/>
  <c r="AN140" i="5"/>
  <c r="AN141" i="5"/>
  <c r="AN142" i="5"/>
  <c r="AN143" i="5"/>
  <c r="AN144" i="5"/>
  <c r="AN145" i="5"/>
  <c r="AN146" i="5"/>
  <c r="AN147" i="5"/>
  <c r="AN148" i="5"/>
  <c r="AN149" i="5"/>
  <c r="AN150" i="5"/>
  <c r="AN151" i="5"/>
  <c r="AN152" i="5"/>
  <c r="AN153" i="5"/>
  <c r="AN154" i="5"/>
  <c r="AN155" i="5"/>
  <c r="AN156" i="5"/>
  <c r="AN157" i="5"/>
  <c r="AN158" i="5"/>
  <c r="AN159" i="5"/>
  <c r="AN160" i="5"/>
  <c r="AN161" i="5"/>
  <c r="AN162" i="5"/>
  <c r="AN163" i="5"/>
  <c r="AN164" i="5"/>
  <c r="AN165" i="5"/>
  <c r="AN166" i="5"/>
  <c r="AN167" i="5"/>
  <c r="AN168" i="5"/>
  <c r="AN169" i="5"/>
  <c r="AN170" i="5"/>
  <c r="AN171" i="5"/>
  <c r="AN172" i="5"/>
  <c r="AN173" i="5"/>
  <c r="AN174" i="5"/>
  <c r="AN175" i="5"/>
  <c r="AN176" i="5"/>
  <c r="AN177" i="5"/>
  <c r="AN178" i="5"/>
  <c r="AN179" i="5"/>
  <c r="AN180" i="5"/>
  <c r="AN181" i="5"/>
  <c r="AN182" i="5"/>
  <c r="AN183" i="5"/>
  <c r="AN184" i="5"/>
  <c r="AN185" i="5"/>
  <c r="AN186" i="5"/>
  <c r="AN187" i="5"/>
  <c r="AN188" i="5"/>
  <c r="AN189" i="5"/>
  <c r="AN190" i="5"/>
  <c r="AN191" i="5"/>
  <c r="AN192" i="5"/>
  <c r="AN193" i="5"/>
  <c r="AN194" i="5"/>
  <c r="AN195" i="5"/>
  <c r="AN196" i="5"/>
  <c r="AN197" i="5"/>
  <c r="AN198" i="5"/>
  <c r="AN199" i="5"/>
  <c r="AN200" i="5"/>
  <c r="AN201" i="5"/>
  <c r="AN2" i="5"/>
  <c r="B19" i="6"/>
  <c r="BN2" i="5"/>
  <c r="BN3" i="5"/>
  <c r="BN4" i="5"/>
  <c r="BN5" i="5"/>
  <c r="BN6" i="5"/>
  <c r="BN7" i="5"/>
  <c r="BN8" i="5"/>
  <c r="BN9" i="5"/>
  <c r="BN10" i="5"/>
  <c r="BN11" i="5"/>
  <c r="BN12" i="5"/>
  <c r="BN13" i="5"/>
  <c r="BN14" i="5"/>
  <c r="BN15" i="5"/>
  <c r="BN16" i="5"/>
  <c r="BN17" i="5"/>
  <c r="BN18" i="5"/>
  <c r="BN19" i="5"/>
  <c r="BN20" i="5"/>
  <c r="BN21" i="5"/>
  <c r="BN22" i="5"/>
  <c r="BN23" i="5"/>
  <c r="BN24" i="5"/>
  <c r="BN25" i="5"/>
  <c r="BN26" i="5"/>
  <c r="BN27" i="5"/>
  <c r="BN28" i="5"/>
  <c r="BN29" i="5"/>
  <c r="BN30" i="5"/>
  <c r="BN31" i="5"/>
  <c r="BN32" i="5"/>
  <c r="BN33" i="5"/>
  <c r="BN34" i="5"/>
  <c r="BN35" i="5"/>
  <c r="BN36" i="5"/>
  <c r="BN37" i="5"/>
  <c r="BN38" i="5"/>
  <c r="BN39" i="5"/>
  <c r="BN40" i="5"/>
  <c r="BN41" i="5"/>
  <c r="BN42" i="5"/>
  <c r="BN43" i="5"/>
  <c r="BN44" i="5"/>
  <c r="BN45" i="5"/>
  <c r="BN46" i="5"/>
  <c r="BN47" i="5"/>
  <c r="BN48" i="5"/>
  <c r="BN49" i="5"/>
  <c r="BN50" i="5"/>
  <c r="BN51" i="5"/>
  <c r="BN52" i="5"/>
  <c r="BN53" i="5"/>
  <c r="BN54" i="5"/>
  <c r="BN55" i="5"/>
  <c r="BN56" i="5"/>
  <c r="BN57" i="5"/>
  <c r="BN58" i="5"/>
  <c r="BN59" i="5"/>
  <c r="BN60" i="5"/>
  <c r="BN61" i="5"/>
  <c r="BN62" i="5"/>
  <c r="BN63" i="5"/>
  <c r="BN64" i="5"/>
  <c r="BN65" i="5"/>
  <c r="BN66" i="5"/>
  <c r="BN67" i="5"/>
  <c r="BN68" i="5"/>
  <c r="BN69" i="5"/>
  <c r="BN70" i="5"/>
  <c r="BN71" i="5"/>
  <c r="BN72" i="5"/>
  <c r="BN73" i="5"/>
  <c r="BN74" i="5"/>
  <c r="BN75" i="5"/>
  <c r="BN76" i="5"/>
  <c r="BN77" i="5"/>
  <c r="BN78" i="5"/>
  <c r="BN79" i="5"/>
  <c r="BN80" i="5"/>
  <c r="BN81" i="5"/>
  <c r="BN82" i="5"/>
  <c r="BN83" i="5"/>
  <c r="BN84" i="5"/>
  <c r="BN85" i="5"/>
  <c r="BN86" i="5"/>
  <c r="BN87" i="5"/>
  <c r="BN88" i="5"/>
  <c r="BN89" i="5"/>
  <c r="BN90" i="5"/>
  <c r="BN91" i="5"/>
  <c r="BN92" i="5"/>
  <c r="BN93" i="5"/>
  <c r="BN94" i="5"/>
  <c r="BN95" i="5"/>
  <c r="BN96" i="5"/>
  <c r="BN97" i="5"/>
  <c r="BN98" i="5"/>
  <c r="BN99" i="5"/>
  <c r="BN100" i="5"/>
  <c r="BN101" i="5"/>
  <c r="BN102" i="5"/>
  <c r="BN103" i="5"/>
  <c r="BN104" i="5"/>
  <c r="BN105" i="5"/>
  <c r="BN106" i="5"/>
  <c r="BN107" i="5"/>
  <c r="BN108" i="5"/>
  <c r="BN109" i="5"/>
  <c r="BN110" i="5"/>
  <c r="BN111" i="5"/>
  <c r="BN112" i="5"/>
  <c r="BN113" i="5"/>
  <c r="BN114" i="5"/>
  <c r="BN115" i="5"/>
  <c r="BN116" i="5"/>
  <c r="BN117" i="5"/>
  <c r="BN118" i="5"/>
  <c r="BN119" i="5"/>
  <c r="BN120" i="5"/>
  <c r="BN121" i="5"/>
  <c r="BN122" i="5"/>
  <c r="BN123" i="5"/>
  <c r="BN124" i="5"/>
  <c r="BN125" i="5"/>
  <c r="BN126" i="5"/>
  <c r="BN127" i="5"/>
  <c r="BN128" i="5"/>
  <c r="BN129" i="5"/>
  <c r="BN130" i="5"/>
  <c r="BN131" i="5"/>
  <c r="BN132" i="5"/>
  <c r="BN133" i="5"/>
  <c r="BN134" i="5"/>
  <c r="BN135" i="5"/>
  <c r="BN136" i="5"/>
  <c r="BN137" i="5"/>
  <c r="BN138" i="5"/>
  <c r="BN139" i="5"/>
  <c r="BN140" i="5"/>
  <c r="BN141" i="5"/>
  <c r="BN142" i="5"/>
  <c r="BN143" i="5"/>
  <c r="BN144" i="5"/>
  <c r="BN145" i="5"/>
  <c r="BN146" i="5"/>
  <c r="BN147" i="5"/>
  <c r="BN148" i="5"/>
  <c r="BN149" i="5"/>
  <c r="BN150" i="5"/>
  <c r="BN151" i="5"/>
  <c r="BN152" i="5"/>
  <c r="BN153" i="5"/>
  <c r="BN154" i="5"/>
  <c r="BN155" i="5"/>
  <c r="BN156" i="5"/>
  <c r="BN157" i="5"/>
  <c r="BN158" i="5"/>
  <c r="BN159" i="5"/>
  <c r="BN160" i="5"/>
  <c r="BN161" i="5"/>
  <c r="BN162" i="5"/>
  <c r="BN163" i="5"/>
  <c r="BN164" i="5"/>
  <c r="BN165" i="5"/>
  <c r="BN166" i="5"/>
  <c r="BN167" i="5"/>
  <c r="BN168" i="5"/>
  <c r="BN169" i="5"/>
  <c r="BN170" i="5"/>
  <c r="BN171" i="5"/>
  <c r="BN172" i="5"/>
  <c r="BN173" i="5"/>
  <c r="BN174" i="5"/>
  <c r="BN175" i="5"/>
  <c r="BN176" i="5"/>
  <c r="BN177" i="5"/>
  <c r="BN178" i="5"/>
  <c r="BN179" i="5"/>
  <c r="BN180" i="5"/>
  <c r="BN181" i="5"/>
  <c r="BN182" i="5"/>
  <c r="BN183" i="5"/>
  <c r="BN184" i="5"/>
  <c r="BN185" i="5"/>
  <c r="BN186" i="5"/>
  <c r="BN187" i="5"/>
  <c r="BN188" i="5"/>
  <c r="BN189" i="5"/>
  <c r="BN190" i="5"/>
  <c r="BN191" i="5"/>
  <c r="BN192" i="5"/>
  <c r="BN193" i="5"/>
  <c r="BN194" i="5"/>
  <c r="BN195" i="5"/>
  <c r="BN196" i="5"/>
  <c r="BN197" i="5"/>
  <c r="BN198" i="5"/>
  <c r="BN199" i="5"/>
  <c r="BN200" i="5"/>
  <c r="BN201" i="5"/>
  <c r="B21" i="6"/>
  <c r="B20" i="6"/>
  <c r="B24" i="6"/>
  <c r="C22" i="6"/>
  <c r="D22" i="6"/>
  <c r="B17" i="6"/>
  <c r="C21" i="6"/>
  <c r="D21" i="6"/>
  <c r="C20" i="6"/>
  <c r="D20" i="6"/>
  <c r="I3" i="5"/>
  <c r="AM3" i="5"/>
  <c r="I4" i="5"/>
  <c r="AM4" i="5"/>
  <c r="I5" i="5"/>
  <c r="AM5" i="5"/>
  <c r="I6" i="5"/>
  <c r="AM6" i="5"/>
  <c r="I7" i="5"/>
  <c r="AM7" i="5"/>
  <c r="I8" i="5"/>
  <c r="AM8" i="5"/>
  <c r="I9" i="5"/>
  <c r="AM9" i="5"/>
  <c r="I10" i="5"/>
  <c r="AM10" i="5"/>
  <c r="I11" i="5"/>
  <c r="AM11" i="5"/>
  <c r="I12" i="5"/>
  <c r="AM12" i="5"/>
  <c r="I13" i="5"/>
  <c r="AM13" i="5"/>
  <c r="AM14" i="5"/>
  <c r="AM15" i="5"/>
  <c r="AM16" i="5"/>
  <c r="AM17" i="5"/>
  <c r="AM18" i="5"/>
  <c r="AM19" i="5"/>
  <c r="AM20" i="5"/>
  <c r="AM21" i="5"/>
  <c r="AM22" i="5"/>
  <c r="AM23" i="5"/>
  <c r="AM24" i="5"/>
  <c r="AM25" i="5"/>
  <c r="AM26" i="5"/>
  <c r="AM27" i="5"/>
  <c r="AM28" i="5"/>
  <c r="AM29" i="5"/>
  <c r="AM30" i="5"/>
  <c r="AM31" i="5"/>
  <c r="AM32" i="5"/>
  <c r="AM33" i="5"/>
  <c r="AM34" i="5"/>
  <c r="AM35" i="5"/>
  <c r="AM36" i="5"/>
  <c r="AM37" i="5"/>
  <c r="AM38" i="5"/>
  <c r="AM39" i="5"/>
  <c r="AM40" i="5"/>
  <c r="AM41" i="5"/>
  <c r="AM42" i="5"/>
  <c r="AM43" i="5"/>
  <c r="AM44" i="5"/>
  <c r="AM45" i="5"/>
  <c r="AM46" i="5"/>
  <c r="AM47" i="5"/>
  <c r="AM48" i="5"/>
  <c r="AM49" i="5"/>
  <c r="AM50" i="5"/>
  <c r="AM51" i="5"/>
  <c r="AM52" i="5"/>
  <c r="AM53" i="5"/>
  <c r="AM54" i="5"/>
  <c r="AM55" i="5"/>
  <c r="AM56" i="5"/>
  <c r="AM57" i="5"/>
  <c r="AM58" i="5"/>
  <c r="AM59" i="5"/>
  <c r="AM60" i="5"/>
  <c r="AM61" i="5"/>
  <c r="AM62" i="5"/>
  <c r="AM63" i="5"/>
  <c r="AM64" i="5"/>
  <c r="AM65" i="5"/>
  <c r="AM66" i="5"/>
  <c r="AM67" i="5"/>
  <c r="AM68" i="5"/>
  <c r="AM69" i="5"/>
  <c r="AM70" i="5"/>
  <c r="AM71" i="5"/>
  <c r="AM72" i="5"/>
  <c r="AM73" i="5"/>
  <c r="AM74" i="5"/>
  <c r="AM75" i="5"/>
  <c r="AM76" i="5"/>
  <c r="AM77" i="5"/>
  <c r="AM78" i="5"/>
  <c r="AM79" i="5"/>
  <c r="AM80" i="5"/>
  <c r="AM81" i="5"/>
  <c r="AM82" i="5"/>
  <c r="AM83" i="5"/>
  <c r="AM84" i="5"/>
  <c r="AM85" i="5"/>
  <c r="AM86" i="5"/>
  <c r="AM87" i="5"/>
  <c r="AM88" i="5"/>
  <c r="AM89" i="5"/>
  <c r="AM90" i="5"/>
  <c r="AM91" i="5"/>
  <c r="AM92" i="5"/>
  <c r="AM93" i="5"/>
  <c r="AM94" i="5"/>
  <c r="AM95" i="5"/>
  <c r="AM96" i="5"/>
  <c r="AM97" i="5"/>
  <c r="AM98" i="5"/>
  <c r="AM99" i="5"/>
  <c r="AM100" i="5"/>
  <c r="AM101" i="5"/>
  <c r="AM102" i="5"/>
  <c r="AM103" i="5"/>
  <c r="AM104" i="5"/>
  <c r="AM105" i="5"/>
  <c r="AM106" i="5"/>
  <c r="AM107" i="5"/>
  <c r="AM108" i="5"/>
  <c r="AM109" i="5"/>
  <c r="AM110" i="5"/>
  <c r="AM111" i="5"/>
  <c r="AM112" i="5"/>
  <c r="AM113" i="5"/>
  <c r="AM114" i="5"/>
  <c r="AM115" i="5"/>
  <c r="AM116" i="5"/>
  <c r="AM117" i="5"/>
  <c r="AM118" i="5"/>
  <c r="AM119" i="5"/>
  <c r="AM120" i="5"/>
  <c r="AM121" i="5"/>
  <c r="AM122" i="5"/>
  <c r="AM123" i="5"/>
  <c r="AM124" i="5"/>
  <c r="AM125" i="5"/>
  <c r="AM126" i="5"/>
  <c r="AM127" i="5"/>
  <c r="AM128" i="5"/>
  <c r="AM129" i="5"/>
  <c r="AM130" i="5"/>
  <c r="AM131" i="5"/>
  <c r="AM132" i="5"/>
  <c r="AM133" i="5"/>
  <c r="AM134" i="5"/>
  <c r="AM135" i="5"/>
  <c r="AM136" i="5"/>
  <c r="AM137" i="5"/>
  <c r="AM138" i="5"/>
  <c r="AM139" i="5"/>
  <c r="AM140" i="5"/>
  <c r="AM141" i="5"/>
  <c r="AM142" i="5"/>
  <c r="AM143" i="5"/>
  <c r="AM144" i="5"/>
  <c r="AM145" i="5"/>
  <c r="AM146" i="5"/>
  <c r="AM147" i="5"/>
  <c r="AM148" i="5"/>
  <c r="AM149" i="5"/>
  <c r="AM150" i="5"/>
  <c r="AM151" i="5"/>
  <c r="AM152" i="5"/>
  <c r="AM153" i="5"/>
  <c r="AM154" i="5"/>
  <c r="AM155" i="5"/>
  <c r="AM156" i="5"/>
  <c r="AM157" i="5"/>
  <c r="AM158" i="5"/>
  <c r="AM159" i="5"/>
  <c r="AM160" i="5"/>
  <c r="AM161" i="5"/>
  <c r="AM162" i="5"/>
  <c r="AM163" i="5"/>
  <c r="AM164" i="5"/>
  <c r="AM165" i="5"/>
  <c r="AM166" i="5"/>
  <c r="AM167" i="5"/>
  <c r="AM168" i="5"/>
  <c r="AM169" i="5"/>
  <c r="AM170" i="5"/>
  <c r="AM171" i="5"/>
  <c r="AM172" i="5"/>
  <c r="AM173" i="5"/>
  <c r="AM174" i="5"/>
  <c r="AM175" i="5"/>
  <c r="AM176" i="5"/>
  <c r="AM177" i="5"/>
  <c r="AM178" i="5"/>
  <c r="AM179" i="5"/>
  <c r="AM180" i="5"/>
  <c r="AM181" i="5"/>
  <c r="AM182" i="5"/>
  <c r="AM183" i="5"/>
  <c r="AM184" i="5"/>
  <c r="AM185" i="5"/>
  <c r="AM186" i="5"/>
  <c r="AM187" i="5"/>
  <c r="AM188" i="5"/>
  <c r="AM189" i="5"/>
  <c r="AM190" i="5"/>
  <c r="AM191" i="5"/>
  <c r="AM192" i="5"/>
  <c r="AM193" i="5"/>
  <c r="AM194" i="5"/>
  <c r="AM195" i="5"/>
  <c r="AM196" i="5"/>
  <c r="AM197" i="5"/>
  <c r="AM198" i="5"/>
  <c r="AM199" i="5"/>
  <c r="AM200" i="5"/>
  <c r="AM201" i="5"/>
  <c r="I2" i="5"/>
  <c r="AM2" i="5"/>
  <c r="AL3" i="5"/>
  <c r="AL4" i="5"/>
  <c r="AL5" i="5"/>
  <c r="AL6" i="5"/>
  <c r="AL7" i="5"/>
  <c r="AL8" i="5"/>
  <c r="AL9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34" i="5"/>
  <c r="AL35" i="5"/>
  <c r="AL36" i="5"/>
  <c r="AL37" i="5"/>
  <c r="AL38" i="5"/>
  <c r="AL39" i="5"/>
  <c r="AL40" i="5"/>
  <c r="AL41" i="5"/>
  <c r="AL42" i="5"/>
  <c r="AL43" i="5"/>
  <c r="AL44" i="5"/>
  <c r="AL45" i="5"/>
  <c r="AL46" i="5"/>
  <c r="AL47" i="5"/>
  <c r="AL48" i="5"/>
  <c r="AL49" i="5"/>
  <c r="AL50" i="5"/>
  <c r="AL51" i="5"/>
  <c r="AL52" i="5"/>
  <c r="AL53" i="5"/>
  <c r="AL54" i="5"/>
  <c r="AL55" i="5"/>
  <c r="AL56" i="5"/>
  <c r="AL57" i="5"/>
  <c r="AL58" i="5"/>
  <c r="AL59" i="5"/>
  <c r="AL60" i="5"/>
  <c r="AL61" i="5"/>
  <c r="AL62" i="5"/>
  <c r="AL63" i="5"/>
  <c r="AL64" i="5"/>
  <c r="AL65" i="5"/>
  <c r="AL66" i="5"/>
  <c r="AL67" i="5"/>
  <c r="AL68" i="5"/>
  <c r="AL69" i="5"/>
  <c r="AL70" i="5"/>
  <c r="AL71" i="5"/>
  <c r="AL72" i="5"/>
  <c r="AL73" i="5"/>
  <c r="AL74" i="5"/>
  <c r="AL75" i="5"/>
  <c r="AL76" i="5"/>
  <c r="AL77" i="5"/>
  <c r="AL78" i="5"/>
  <c r="AL79" i="5"/>
  <c r="AL80" i="5"/>
  <c r="AL81" i="5"/>
  <c r="AL82" i="5"/>
  <c r="AL83" i="5"/>
  <c r="AL84" i="5"/>
  <c r="AL85" i="5"/>
  <c r="AL86" i="5"/>
  <c r="AL87" i="5"/>
  <c r="AL88" i="5"/>
  <c r="AL89" i="5"/>
  <c r="AL90" i="5"/>
  <c r="AL91" i="5"/>
  <c r="AL92" i="5"/>
  <c r="AL93" i="5"/>
  <c r="AL94" i="5"/>
  <c r="AL95" i="5"/>
  <c r="AL96" i="5"/>
  <c r="AL97" i="5"/>
  <c r="AL98" i="5"/>
  <c r="AL99" i="5"/>
  <c r="AL100" i="5"/>
  <c r="AL101" i="5"/>
  <c r="AL102" i="5"/>
  <c r="AL103" i="5"/>
  <c r="AL104" i="5"/>
  <c r="AL105" i="5"/>
  <c r="AL106" i="5"/>
  <c r="AL107" i="5"/>
  <c r="AL108" i="5"/>
  <c r="AL109" i="5"/>
  <c r="AL110" i="5"/>
  <c r="AL111" i="5"/>
  <c r="AL112" i="5"/>
  <c r="AL113" i="5"/>
  <c r="AL114" i="5"/>
  <c r="AL115" i="5"/>
  <c r="AL116" i="5"/>
  <c r="AL117" i="5"/>
  <c r="AL118" i="5"/>
  <c r="AL119" i="5"/>
  <c r="AL120" i="5"/>
  <c r="AL121" i="5"/>
  <c r="AL122" i="5"/>
  <c r="AL123" i="5"/>
  <c r="AL124" i="5"/>
  <c r="AL125" i="5"/>
  <c r="AL126" i="5"/>
  <c r="AL127" i="5"/>
  <c r="AL128" i="5"/>
  <c r="AL129" i="5"/>
  <c r="AL130" i="5"/>
  <c r="AL131" i="5"/>
  <c r="AL132" i="5"/>
  <c r="AL133" i="5"/>
  <c r="AL134" i="5"/>
  <c r="AL135" i="5"/>
  <c r="AL136" i="5"/>
  <c r="AL137" i="5"/>
  <c r="AL138" i="5"/>
  <c r="AL139" i="5"/>
  <c r="AL140" i="5"/>
  <c r="AL141" i="5"/>
  <c r="AL142" i="5"/>
  <c r="AL143" i="5"/>
  <c r="AL144" i="5"/>
  <c r="AL145" i="5"/>
  <c r="AL146" i="5"/>
  <c r="AL147" i="5"/>
  <c r="AL148" i="5"/>
  <c r="AL149" i="5"/>
  <c r="AL150" i="5"/>
  <c r="AL151" i="5"/>
  <c r="AL152" i="5"/>
  <c r="AL153" i="5"/>
  <c r="AL154" i="5"/>
  <c r="AL155" i="5"/>
  <c r="AL156" i="5"/>
  <c r="AL157" i="5"/>
  <c r="AL158" i="5"/>
  <c r="AL159" i="5"/>
  <c r="AL160" i="5"/>
  <c r="AL161" i="5"/>
  <c r="AL162" i="5"/>
  <c r="AL163" i="5"/>
  <c r="AL164" i="5"/>
  <c r="AL165" i="5"/>
  <c r="AL166" i="5"/>
  <c r="AL167" i="5"/>
  <c r="AL168" i="5"/>
  <c r="AL169" i="5"/>
  <c r="AL170" i="5"/>
  <c r="AL171" i="5"/>
  <c r="AL172" i="5"/>
  <c r="AL173" i="5"/>
  <c r="AL174" i="5"/>
  <c r="AL175" i="5"/>
  <c r="AL176" i="5"/>
  <c r="AL177" i="5"/>
  <c r="AL178" i="5"/>
  <c r="AL179" i="5"/>
  <c r="AL180" i="5"/>
  <c r="AL181" i="5"/>
  <c r="AL182" i="5"/>
  <c r="AL183" i="5"/>
  <c r="AL184" i="5"/>
  <c r="AL185" i="5"/>
  <c r="AL186" i="5"/>
  <c r="AL187" i="5"/>
  <c r="AL188" i="5"/>
  <c r="AL189" i="5"/>
  <c r="AL190" i="5"/>
  <c r="AL191" i="5"/>
  <c r="AL192" i="5"/>
  <c r="AL193" i="5"/>
  <c r="AL194" i="5"/>
  <c r="AL195" i="5"/>
  <c r="AL196" i="5"/>
  <c r="AL197" i="5"/>
  <c r="AL198" i="5"/>
  <c r="AL199" i="5"/>
  <c r="AL200" i="5"/>
  <c r="AL201" i="5"/>
  <c r="AL2" i="5"/>
  <c r="DG20" i="5"/>
  <c r="DG21" i="5"/>
  <c r="DK14" i="5"/>
  <c r="DK15" i="5"/>
  <c r="DK16" i="5"/>
  <c r="DK17" i="5"/>
  <c r="DK18" i="5"/>
  <c r="DK19" i="5"/>
  <c r="DK20" i="5"/>
  <c r="DK21" i="5"/>
  <c r="DK22" i="5"/>
  <c r="DK23" i="5"/>
  <c r="DK24" i="5"/>
  <c r="DK25" i="5"/>
  <c r="DK26" i="5"/>
  <c r="DK27" i="5"/>
  <c r="DK28" i="5"/>
  <c r="DK29" i="5"/>
  <c r="DK30" i="5"/>
  <c r="DK31" i="5"/>
  <c r="DK32" i="5"/>
  <c r="DK33" i="5"/>
  <c r="DK34" i="5"/>
  <c r="DK35" i="5"/>
  <c r="DK36" i="5"/>
  <c r="DK37" i="5"/>
  <c r="DK38" i="5"/>
  <c r="DK39" i="5"/>
  <c r="DK40" i="5"/>
  <c r="DK41" i="5"/>
  <c r="DK42" i="5"/>
  <c r="DK43" i="5"/>
  <c r="DK44" i="5"/>
  <c r="DK45" i="5"/>
  <c r="DK46" i="5"/>
  <c r="DK47" i="5"/>
  <c r="DK48" i="5"/>
  <c r="DK49" i="5"/>
  <c r="DK50" i="5"/>
  <c r="DK51" i="5"/>
  <c r="DK52" i="5"/>
  <c r="DK53" i="5"/>
  <c r="DK54" i="5"/>
  <c r="DK55" i="5"/>
  <c r="DK56" i="5"/>
  <c r="DK57" i="5"/>
  <c r="DK58" i="5"/>
  <c r="DK59" i="5"/>
  <c r="DK60" i="5"/>
  <c r="DK61" i="5"/>
  <c r="DK62" i="5"/>
  <c r="DK63" i="5"/>
  <c r="DK64" i="5"/>
  <c r="DK65" i="5"/>
  <c r="DK66" i="5"/>
  <c r="DK67" i="5"/>
  <c r="DK68" i="5"/>
  <c r="DK69" i="5"/>
  <c r="DK70" i="5"/>
  <c r="DK71" i="5"/>
  <c r="DK72" i="5"/>
  <c r="DK73" i="5"/>
  <c r="DK74" i="5"/>
  <c r="DK75" i="5"/>
  <c r="DK76" i="5"/>
  <c r="DK77" i="5"/>
  <c r="DK78" i="5"/>
  <c r="DK79" i="5"/>
  <c r="DK80" i="5"/>
  <c r="DK81" i="5"/>
  <c r="DK82" i="5"/>
  <c r="DK83" i="5"/>
  <c r="DK84" i="5"/>
  <c r="DK85" i="5"/>
  <c r="DK86" i="5"/>
  <c r="DK87" i="5"/>
  <c r="DK88" i="5"/>
  <c r="DK89" i="5"/>
  <c r="DK90" i="5"/>
  <c r="DK91" i="5"/>
  <c r="DK92" i="5"/>
  <c r="DK93" i="5"/>
  <c r="DK94" i="5"/>
  <c r="DK95" i="5"/>
  <c r="DK96" i="5"/>
  <c r="DK97" i="5"/>
  <c r="DK98" i="5"/>
  <c r="DK99" i="5"/>
  <c r="DK100" i="5"/>
  <c r="DK101" i="5"/>
  <c r="DK102" i="5"/>
  <c r="DK103" i="5"/>
  <c r="DK104" i="5"/>
  <c r="DK105" i="5"/>
  <c r="DK106" i="5"/>
  <c r="DK107" i="5"/>
  <c r="DK108" i="5"/>
  <c r="DK109" i="5"/>
  <c r="DK110" i="5"/>
  <c r="DK111" i="5"/>
  <c r="DK112" i="5"/>
  <c r="DK113" i="5"/>
  <c r="DK114" i="5"/>
  <c r="DK115" i="5"/>
  <c r="DK116" i="5"/>
  <c r="DK117" i="5"/>
  <c r="DK118" i="5"/>
  <c r="DK119" i="5"/>
  <c r="DK120" i="5"/>
  <c r="DK121" i="5"/>
  <c r="DK122" i="5"/>
  <c r="DK123" i="5"/>
  <c r="DK124" i="5"/>
  <c r="DK125" i="5"/>
  <c r="DK126" i="5"/>
  <c r="DK127" i="5"/>
  <c r="DK128" i="5"/>
  <c r="DK129" i="5"/>
  <c r="DK130" i="5"/>
  <c r="DK131" i="5"/>
  <c r="DK132" i="5"/>
  <c r="DK133" i="5"/>
  <c r="DK134" i="5"/>
  <c r="DK135" i="5"/>
  <c r="DK136" i="5"/>
  <c r="DK137" i="5"/>
  <c r="DK138" i="5"/>
  <c r="DK139" i="5"/>
  <c r="DK140" i="5"/>
  <c r="DK141" i="5"/>
  <c r="DK142" i="5"/>
  <c r="DK143" i="5"/>
  <c r="DK144" i="5"/>
  <c r="DK145" i="5"/>
  <c r="DK146" i="5"/>
  <c r="DK147" i="5"/>
  <c r="DK148" i="5"/>
  <c r="DK149" i="5"/>
  <c r="DK150" i="5"/>
  <c r="DK151" i="5"/>
  <c r="DK152" i="5"/>
  <c r="DK153" i="5"/>
  <c r="DK154" i="5"/>
  <c r="DK155" i="5"/>
  <c r="DK156" i="5"/>
  <c r="DK157" i="5"/>
  <c r="DK158" i="5"/>
  <c r="DK159" i="5"/>
  <c r="DK160" i="5"/>
  <c r="DK161" i="5"/>
  <c r="DK162" i="5"/>
  <c r="DK163" i="5"/>
  <c r="DK164" i="5"/>
  <c r="DK165" i="5"/>
  <c r="DK166" i="5"/>
  <c r="DK167" i="5"/>
  <c r="DK168" i="5"/>
  <c r="DK169" i="5"/>
  <c r="DK170" i="5"/>
  <c r="DK171" i="5"/>
  <c r="DK172" i="5"/>
  <c r="DK173" i="5"/>
  <c r="DK174" i="5"/>
  <c r="DK175" i="5"/>
  <c r="DK176" i="5"/>
  <c r="DK177" i="5"/>
  <c r="DK178" i="5"/>
  <c r="DK179" i="5"/>
  <c r="DK180" i="5"/>
  <c r="DK181" i="5"/>
  <c r="DK182" i="5"/>
  <c r="DK183" i="5"/>
  <c r="DK184" i="5"/>
  <c r="DK185" i="5"/>
  <c r="DK186" i="5"/>
  <c r="DK187" i="5"/>
  <c r="DK188" i="5"/>
  <c r="DK189" i="5"/>
  <c r="DK190" i="5"/>
  <c r="DK191" i="5"/>
  <c r="DK192" i="5"/>
  <c r="DK193" i="5"/>
  <c r="DK194" i="5"/>
  <c r="DK195" i="5"/>
  <c r="DK196" i="5"/>
  <c r="DK197" i="5"/>
  <c r="DK198" i="5"/>
  <c r="DK199" i="5"/>
  <c r="DK200" i="5"/>
  <c r="DK201" i="5"/>
  <c r="DV5" i="5"/>
  <c r="DV6" i="5"/>
  <c r="DS201" i="5"/>
  <c r="CX201" i="5"/>
  <c r="CW201" i="5"/>
  <c r="T201" i="5"/>
  <c r="DS200" i="5"/>
  <c r="CX200" i="5"/>
  <c r="CW200" i="5"/>
  <c r="T200" i="5"/>
  <c r="DS199" i="5"/>
  <c r="CX199" i="5"/>
  <c r="CW199" i="5"/>
  <c r="T199" i="5"/>
  <c r="DS198" i="5"/>
  <c r="CX198" i="5"/>
  <c r="CW198" i="5"/>
  <c r="T198" i="5"/>
  <c r="DS197" i="5"/>
  <c r="CX197" i="5"/>
  <c r="CW197" i="5"/>
  <c r="T197" i="5"/>
  <c r="DS196" i="5"/>
  <c r="CX196" i="5"/>
  <c r="CW196" i="5"/>
  <c r="T196" i="5"/>
  <c r="DS195" i="5"/>
  <c r="CX195" i="5"/>
  <c r="CW195" i="5"/>
  <c r="T195" i="5"/>
  <c r="DS194" i="5"/>
  <c r="CX194" i="5"/>
  <c r="CW194" i="5"/>
  <c r="T194" i="5"/>
  <c r="DS193" i="5"/>
  <c r="CX193" i="5"/>
  <c r="CW193" i="5"/>
  <c r="T193" i="5"/>
  <c r="DS192" i="5"/>
  <c r="CX192" i="5"/>
  <c r="CW192" i="5"/>
  <c r="T192" i="5"/>
  <c r="DS191" i="5"/>
  <c r="CX191" i="5"/>
  <c r="CW191" i="5"/>
  <c r="T191" i="5"/>
  <c r="DS190" i="5"/>
  <c r="CX190" i="5"/>
  <c r="CW190" i="5"/>
  <c r="T190" i="5"/>
  <c r="DS189" i="5"/>
  <c r="CX189" i="5"/>
  <c r="CW189" i="5"/>
  <c r="T189" i="5"/>
  <c r="DS188" i="5"/>
  <c r="CX188" i="5"/>
  <c r="CW188" i="5"/>
  <c r="T188" i="5"/>
  <c r="DS187" i="5"/>
  <c r="CX187" i="5"/>
  <c r="CW187" i="5"/>
  <c r="T187" i="5"/>
  <c r="DS186" i="5"/>
  <c r="CX186" i="5"/>
  <c r="CW186" i="5"/>
  <c r="T186" i="5"/>
  <c r="DS185" i="5"/>
  <c r="CX185" i="5"/>
  <c r="CW185" i="5"/>
  <c r="T185" i="5"/>
  <c r="DS184" i="5"/>
  <c r="CX184" i="5"/>
  <c r="CW184" i="5"/>
  <c r="T184" i="5"/>
  <c r="DS183" i="5"/>
  <c r="CX183" i="5"/>
  <c r="CW183" i="5"/>
  <c r="T183" i="5"/>
  <c r="DS182" i="5"/>
  <c r="CX182" i="5"/>
  <c r="CW182" i="5"/>
  <c r="T182" i="5"/>
  <c r="DS181" i="5"/>
  <c r="CX181" i="5"/>
  <c r="CW181" i="5"/>
  <c r="T181" i="5"/>
  <c r="DS180" i="5"/>
  <c r="CX180" i="5"/>
  <c r="CW180" i="5"/>
  <c r="T180" i="5"/>
  <c r="DS179" i="5"/>
  <c r="CX179" i="5"/>
  <c r="CW179" i="5"/>
  <c r="T179" i="5"/>
  <c r="DS178" i="5"/>
  <c r="CX178" i="5"/>
  <c r="CW178" i="5"/>
  <c r="T178" i="5"/>
  <c r="DS177" i="5"/>
  <c r="CX177" i="5"/>
  <c r="CW177" i="5"/>
  <c r="T177" i="5"/>
  <c r="DS176" i="5"/>
  <c r="CX176" i="5"/>
  <c r="CW176" i="5"/>
  <c r="T176" i="5"/>
  <c r="DS175" i="5"/>
  <c r="CX175" i="5"/>
  <c r="CW175" i="5"/>
  <c r="T175" i="5"/>
  <c r="DS174" i="5"/>
  <c r="CX174" i="5"/>
  <c r="CW174" i="5"/>
  <c r="T174" i="5"/>
  <c r="DS173" i="5"/>
  <c r="CX173" i="5"/>
  <c r="CW173" i="5"/>
  <c r="T173" i="5"/>
  <c r="DS172" i="5"/>
  <c r="CX172" i="5"/>
  <c r="CW172" i="5"/>
  <c r="T172" i="5"/>
  <c r="DS171" i="5"/>
  <c r="CX171" i="5"/>
  <c r="CW171" i="5"/>
  <c r="T171" i="5"/>
  <c r="DS170" i="5"/>
  <c r="CX170" i="5"/>
  <c r="CW170" i="5"/>
  <c r="T170" i="5"/>
  <c r="DS169" i="5"/>
  <c r="CX169" i="5"/>
  <c r="CW169" i="5"/>
  <c r="T169" i="5"/>
  <c r="DS168" i="5"/>
  <c r="CX168" i="5"/>
  <c r="CW168" i="5"/>
  <c r="T168" i="5"/>
  <c r="DS167" i="5"/>
  <c r="CX167" i="5"/>
  <c r="CW167" i="5"/>
  <c r="T167" i="5"/>
  <c r="DS166" i="5"/>
  <c r="CX166" i="5"/>
  <c r="CW166" i="5"/>
  <c r="T166" i="5"/>
  <c r="DS165" i="5"/>
  <c r="CX165" i="5"/>
  <c r="CW165" i="5"/>
  <c r="T165" i="5"/>
  <c r="DS164" i="5"/>
  <c r="CX164" i="5"/>
  <c r="CW164" i="5"/>
  <c r="T164" i="5"/>
  <c r="DS163" i="5"/>
  <c r="CX163" i="5"/>
  <c r="CW163" i="5"/>
  <c r="T163" i="5"/>
  <c r="DS162" i="5"/>
  <c r="CX162" i="5"/>
  <c r="CW162" i="5"/>
  <c r="T162" i="5"/>
  <c r="DS161" i="5"/>
  <c r="CX161" i="5"/>
  <c r="CW161" i="5"/>
  <c r="T161" i="5"/>
  <c r="DS160" i="5"/>
  <c r="CX160" i="5"/>
  <c r="CW160" i="5"/>
  <c r="T160" i="5"/>
  <c r="DS159" i="5"/>
  <c r="CX159" i="5"/>
  <c r="CW159" i="5"/>
  <c r="T159" i="5"/>
  <c r="DS158" i="5"/>
  <c r="CX158" i="5"/>
  <c r="CW158" i="5"/>
  <c r="T158" i="5"/>
  <c r="DS157" i="5"/>
  <c r="CX157" i="5"/>
  <c r="CW157" i="5"/>
  <c r="T157" i="5"/>
  <c r="DS156" i="5"/>
  <c r="CX156" i="5"/>
  <c r="CW156" i="5"/>
  <c r="T156" i="5"/>
  <c r="DS155" i="5"/>
  <c r="CX155" i="5"/>
  <c r="CW155" i="5"/>
  <c r="T155" i="5"/>
  <c r="DS154" i="5"/>
  <c r="CX154" i="5"/>
  <c r="CW154" i="5"/>
  <c r="T154" i="5"/>
  <c r="DS153" i="5"/>
  <c r="CX153" i="5"/>
  <c r="CW153" i="5"/>
  <c r="T153" i="5"/>
  <c r="DS152" i="5"/>
  <c r="CX152" i="5"/>
  <c r="CW152" i="5"/>
  <c r="T152" i="5"/>
  <c r="DS151" i="5"/>
  <c r="CX151" i="5"/>
  <c r="CW151" i="5"/>
  <c r="T151" i="5"/>
  <c r="DS150" i="5"/>
  <c r="CX150" i="5"/>
  <c r="CW150" i="5"/>
  <c r="T150" i="5"/>
  <c r="DS149" i="5"/>
  <c r="CX149" i="5"/>
  <c r="CW149" i="5"/>
  <c r="T149" i="5"/>
  <c r="DS148" i="5"/>
  <c r="CX148" i="5"/>
  <c r="CW148" i="5"/>
  <c r="T148" i="5"/>
  <c r="DS147" i="5"/>
  <c r="CX147" i="5"/>
  <c r="CW147" i="5"/>
  <c r="T147" i="5"/>
  <c r="DS146" i="5"/>
  <c r="CX146" i="5"/>
  <c r="CW146" i="5"/>
  <c r="T146" i="5"/>
  <c r="DS145" i="5"/>
  <c r="CX145" i="5"/>
  <c r="CW145" i="5"/>
  <c r="T145" i="5"/>
  <c r="DS144" i="5"/>
  <c r="CX144" i="5"/>
  <c r="CW144" i="5"/>
  <c r="T144" i="5"/>
  <c r="DS143" i="5"/>
  <c r="CX143" i="5"/>
  <c r="CW143" i="5"/>
  <c r="T143" i="5"/>
  <c r="DS142" i="5"/>
  <c r="CX142" i="5"/>
  <c r="CW142" i="5"/>
  <c r="T142" i="5"/>
  <c r="DS141" i="5"/>
  <c r="CX141" i="5"/>
  <c r="CW141" i="5"/>
  <c r="T141" i="5"/>
  <c r="DS140" i="5"/>
  <c r="CX140" i="5"/>
  <c r="CW140" i="5"/>
  <c r="T140" i="5"/>
  <c r="DS139" i="5"/>
  <c r="CX139" i="5"/>
  <c r="CW139" i="5"/>
  <c r="T139" i="5"/>
  <c r="DS138" i="5"/>
  <c r="CX138" i="5"/>
  <c r="CW138" i="5"/>
  <c r="T138" i="5"/>
  <c r="DS137" i="5"/>
  <c r="CX137" i="5"/>
  <c r="CW137" i="5"/>
  <c r="T137" i="5"/>
  <c r="DS136" i="5"/>
  <c r="CX136" i="5"/>
  <c r="CW136" i="5"/>
  <c r="T136" i="5"/>
  <c r="DS135" i="5"/>
  <c r="CX135" i="5"/>
  <c r="CW135" i="5"/>
  <c r="T135" i="5"/>
  <c r="DS134" i="5"/>
  <c r="CX134" i="5"/>
  <c r="CW134" i="5"/>
  <c r="T134" i="5"/>
  <c r="DS133" i="5"/>
  <c r="CX133" i="5"/>
  <c r="CW133" i="5"/>
  <c r="T133" i="5"/>
  <c r="DS132" i="5"/>
  <c r="CX132" i="5"/>
  <c r="CW132" i="5"/>
  <c r="T132" i="5"/>
  <c r="DS131" i="5"/>
  <c r="CX131" i="5"/>
  <c r="CW131" i="5"/>
  <c r="T131" i="5"/>
  <c r="DS130" i="5"/>
  <c r="CX130" i="5"/>
  <c r="CW130" i="5"/>
  <c r="T130" i="5"/>
  <c r="DS129" i="5"/>
  <c r="CX129" i="5"/>
  <c r="CW129" i="5"/>
  <c r="T129" i="5"/>
  <c r="DS128" i="5"/>
  <c r="CX128" i="5"/>
  <c r="CW128" i="5"/>
  <c r="T128" i="5"/>
  <c r="DS127" i="5"/>
  <c r="CX127" i="5"/>
  <c r="CW127" i="5"/>
  <c r="T127" i="5"/>
  <c r="DS126" i="5"/>
  <c r="CX126" i="5"/>
  <c r="CW126" i="5"/>
  <c r="T126" i="5"/>
  <c r="DS125" i="5"/>
  <c r="CX125" i="5"/>
  <c r="CW125" i="5"/>
  <c r="T125" i="5"/>
  <c r="DS124" i="5"/>
  <c r="CX124" i="5"/>
  <c r="CW124" i="5"/>
  <c r="T124" i="5"/>
  <c r="DS123" i="5"/>
  <c r="CX123" i="5"/>
  <c r="CW123" i="5"/>
  <c r="T123" i="5"/>
  <c r="DS122" i="5"/>
  <c r="CX122" i="5"/>
  <c r="CW122" i="5"/>
  <c r="T122" i="5"/>
  <c r="DS121" i="5"/>
  <c r="CX121" i="5"/>
  <c r="CW121" i="5"/>
  <c r="T121" i="5"/>
  <c r="DS120" i="5"/>
  <c r="CX120" i="5"/>
  <c r="CW120" i="5"/>
  <c r="T120" i="5"/>
  <c r="DS119" i="5"/>
  <c r="CX119" i="5"/>
  <c r="CW119" i="5"/>
  <c r="T119" i="5"/>
  <c r="DS118" i="5"/>
  <c r="CX118" i="5"/>
  <c r="CW118" i="5"/>
  <c r="T118" i="5"/>
  <c r="DS117" i="5"/>
  <c r="CX117" i="5"/>
  <c r="CW117" i="5"/>
  <c r="T117" i="5"/>
  <c r="DS116" i="5"/>
  <c r="CX116" i="5"/>
  <c r="CW116" i="5"/>
  <c r="T116" i="5"/>
  <c r="DS115" i="5"/>
  <c r="CX115" i="5"/>
  <c r="CW115" i="5"/>
  <c r="T115" i="5"/>
  <c r="DS114" i="5"/>
  <c r="CX114" i="5"/>
  <c r="CW114" i="5"/>
  <c r="T114" i="5"/>
  <c r="DS113" i="5"/>
  <c r="CX113" i="5"/>
  <c r="CW113" i="5"/>
  <c r="T113" i="5"/>
  <c r="DS112" i="5"/>
  <c r="CX112" i="5"/>
  <c r="CW112" i="5"/>
  <c r="T112" i="5"/>
  <c r="DS111" i="5"/>
  <c r="CX111" i="5"/>
  <c r="CW111" i="5"/>
  <c r="T111" i="5"/>
  <c r="DS110" i="5"/>
  <c r="CX110" i="5"/>
  <c r="CW110" i="5"/>
  <c r="T110" i="5"/>
  <c r="DS109" i="5"/>
  <c r="CX109" i="5"/>
  <c r="CW109" i="5"/>
  <c r="T109" i="5"/>
  <c r="DS108" i="5"/>
  <c r="CX108" i="5"/>
  <c r="CW108" i="5"/>
  <c r="T108" i="5"/>
  <c r="DS107" i="5"/>
  <c r="CX107" i="5"/>
  <c r="CW107" i="5"/>
  <c r="T107" i="5"/>
  <c r="DS106" i="5"/>
  <c r="CX106" i="5"/>
  <c r="CW106" i="5"/>
  <c r="T106" i="5"/>
  <c r="DS105" i="5"/>
  <c r="CX105" i="5"/>
  <c r="CW105" i="5"/>
  <c r="T105" i="5"/>
  <c r="DS104" i="5"/>
  <c r="CX104" i="5"/>
  <c r="CW104" i="5"/>
  <c r="T104" i="5"/>
  <c r="DS103" i="5"/>
  <c r="CX103" i="5"/>
  <c r="CW103" i="5"/>
  <c r="T103" i="5"/>
  <c r="DS102" i="5"/>
  <c r="CX102" i="5"/>
  <c r="CW102" i="5"/>
  <c r="T102" i="5"/>
  <c r="DS101" i="5"/>
  <c r="CX101" i="5"/>
  <c r="CW101" i="5"/>
  <c r="T101" i="5"/>
  <c r="DS100" i="5"/>
  <c r="CX100" i="5"/>
  <c r="CW100" i="5"/>
  <c r="T100" i="5"/>
  <c r="DS99" i="5"/>
  <c r="CX99" i="5"/>
  <c r="CW99" i="5"/>
  <c r="T99" i="5"/>
  <c r="DS98" i="5"/>
  <c r="CX98" i="5"/>
  <c r="CW98" i="5"/>
  <c r="T98" i="5"/>
  <c r="DS97" i="5"/>
  <c r="CX97" i="5"/>
  <c r="CW97" i="5"/>
  <c r="T97" i="5"/>
  <c r="DS96" i="5"/>
  <c r="CX96" i="5"/>
  <c r="CW96" i="5"/>
  <c r="T96" i="5"/>
  <c r="DS95" i="5"/>
  <c r="CX95" i="5"/>
  <c r="CW95" i="5"/>
  <c r="T95" i="5"/>
  <c r="DS94" i="5"/>
  <c r="CX94" i="5"/>
  <c r="CW94" i="5"/>
  <c r="T94" i="5"/>
  <c r="DS93" i="5"/>
  <c r="CX93" i="5"/>
  <c r="CW93" i="5"/>
  <c r="T93" i="5"/>
  <c r="DS92" i="5"/>
  <c r="CX92" i="5"/>
  <c r="CW92" i="5"/>
  <c r="T92" i="5"/>
  <c r="DS91" i="5"/>
  <c r="CX91" i="5"/>
  <c r="CW91" i="5"/>
  <c r="T91" i="5"/>
  <c r="DS90" i="5"/>
  <c r="CX90" i="5"/>
  <c r="CW90" i="5"/>
  <c r="T90" i="5"/>
  <c r="DS89" i="5"/>
  <c r="CX89" i="5"/>
  <c r="CW89" i="5"/>
  <c r="T89" i="5"/>
  <c r="DS88" i="5"/>
  <c r="CX88" i="5"/>
  <c r="CW88" i="5"/>
  <c r="T88" i="5"/>
  <c r="DS87" i="5"/>
  <c r="CX87" i="5"/>
  <c r="CW87" i="5"/>
  <c r="T87" i="5"/>
  <c r="DS86" i="5"/>
  <c r="CX86" i="5"/>
  <c r="CW86" i="5"/>
  <c r="T86" i="5"/>
  <c r="DS85" i="5"/>
  <c r="CX85" i="5"/>
  <c r="CW85" i="5"/>
  <c r="T85" i="5"/>
  <c r="DS84" i="5"/>
  <c r="CX84" i="5"/>
  <c r="CW84" i="5"/>
  <c r="T84" i="5"/>
  <c r="DS83" i="5"/>
  <c r="CX83" i="5"/>
  <c r="CW83" i="5"/>
  <c r="T83" i="5"/>
  <c r="DS82" i="5"/>
  <c r="CX82" i="5"/>
  <c r="CW82" i="5"/>
  <c r="T82" i="5"/>
  <c r="DS81" i="5"/>
  <c r="CX81" i="5"/>
  <c r="CW81" i="5"/>
  <c r="T81" i="5"/>
  <c r="DS80" i="5"/>
  <c r="CX80" i="5"/>
  <c r="CW80" i="5"/>
  <c r="T80" i="5"/>
  <c r="DS79" i="5"/>
  <c r="CX79" i="5"/>
  <c r="CW79" i="5"/>
  <c r="T79" i="5"/>
  <c r="DS78" i="5"/>
  <c r="CX78" i="5"/>
  <c r="CW78" i="5"/>
  <c r="T78" i="5"/>
  <c r="DS77" i="5"/>
  <c r="CX77" i="5"/>
  <c r="CW77" i="5"/>
  <c r="T77" i="5"/>
  <c r="DS76" i="5"/>
  <c r="CX76" i="5"/>
  <c r="CW76" i="5"/>
  <c r="T76" i="5"/>
  <c r="DS75" i="5"/>
  <c r="CX75" i="5"/>
  <c r="CW75" i="5"/>
  <c r="T75" i="5"/>
  <c r="DS74" i="5"/>
  <c r="CX74" i="5"/>
  <c r="CW74" i="5"/>
  <c r="T74" i="5"/>
  <c r="DS73" i="5"/>
  <c r="CX73" i="5"/>
  <c r="CW73" i="5"/>
  <c r="T73" i="5"/>
  <c r="DS72" i="5"/>
  <c r="CX72" i="5"/>
  <c r="CW72" i="5"/>
  <c r="T72" i="5"/>
  <c r="DS71" i="5"/>
  <c r="CX71" i="5"/>
  <c r="CW71" i="5"/>
  <c r="T71" i="5"/>
  <c r="DS70" i="5"/>
  <c r="CX70" i="5"/>
  <c r="CW70" i="5"/>
  <c r="T70" i="5"/>
  <c r="DS69" i="5"/>
  <c r="CX69" i="5"/>
  <c r="CW69" i="5"/>
  <c r="T69" i="5"/>
  <c r="DS68" i="5"/>
  <c r="CX68" i="5"/>
  <c r="CW68" i="5"/>
  <c r="T68" i="5"/>
  <c r="DS67" i="5"/>
  <c r="CX67" i="5"/>
  <c r="CW67" i="5"/>
  <c r="T67" i="5"/>
  <c r="DS66" i="5"/>
  <c r="CX66" i="5"/>
  <c r="CW66" i="5"/>
  <c r="T66" i="5"/>
  <c r="DS65" i="5"/>
  <c r="CX65" i="5"/>
  <c r="CW65" i="5"/>
  <c r="T65" i="5"/>
  <c r="DS64" i="5"/>
  <c r="CX64" i="5"/>
  <c r="CW64" i="5"/>
  <c r="T64" i="5"/>
  <c r="DS63" i="5"/>
  <c r="CX63" i="5"/>
  <c r="CW63" i="5"/>
  <c r="T63" i="5"/>
  <c r="DS62" i="5"/>
  <c r="CX62" i="5"/>
  <c r="CW62" i="5"/>
  <c r="T62" i="5"/>
  <c r="DS61" i="5"/>
  <c r="CX61" i="5"/>
  <c r="CW61" i="5"/>
  <c r="T61" i="5"/>
  <c r="DS60" i="5"/>
  <c r="CX60" i="5"/>
  <c r="CW60" i="5"/>
  <c r="T60" i="5"/>
  <c r="DS59" i="5"/>
  <c r="CX59" i="5"/>
  <c r="CW59" i="5"/>
  <c r="T59" i="5"/>
  <c r="DS58" i="5"/>
  <c r="CX58" i="5"/>
  <c r="CW58" i="5"/>
  <c r="T58" i="5"/>
  <c r="DS57" i="5"/>
  <c r="CX57" i="5"/>
  <c r="CW57" i="5"/>
  <c r="T57" i="5"/>
  <c r="DS56" i="5"/>
  <c r="CX56" i="5"/>
  <c r="CW56" i="5"/>
  <c r="T56" i="5"/>
  <c r="DS55" i="5"/>
  <c r="CX55" i="5"/>
  <c r="CW55" i="5"/>
  <c r="T55" i="5"/>
  <c r="DS54" i="5"/>
  <c r="CX54" i="5"/>
  <c r="CW54" i="5"/>
  <c r="T54" i="5"/>
  <c r="DS53" i="5"/>
  <c r="CX53" i="5"/>
  <c r="CW53" i="5"/>
  <c r="T53" i="5"/>
  <c r="DS52" i="5"/>
  <c r="CX52" i="5"/>
  <c r="CW52" i="5"/>
  <c r="T52" i="5"/>
  <c r="DS51" i="5"/>
  <c r="CX51" i="5"/>
  <c r="CW51" i="5"/>
  <c r="T51" i="5"/>
  <c r="DS50" i="5"/>
  <c r="CX50" i="5"/>
  <c r="CW50" i="5"/>
  <c r="T50" i="5"/>
  <c r="DS49" i="5"/>
  <c r="CX49" i="5"/>
  <c r="CW49" i="5"/>
  <c r="T49" i="5"/>
  <c r="DS48" i="5"/>
  <c r="CX48" i="5"/>
  <c r="CW48" i="5"/>
  <c r="T48" i="5"/>
  <c r="DS47" i="5"/>
  <c r="CX47" i="5"/>
  <c r="CW47" i="5"/>
  <c r="T47" i="5"/>
  <c r="DS46" i="5"/>
  <c r="CX46" i="5"/>
  <c r="CW46" i="5"/>
  <c r="T46" i="5"/>
  <c r="DS45" i="5"/>
  <c r="CX45" i="5"/>
  <c r="CW45" i="5"/>
  <c r="T45" i="5"/>
  <c r="DS44" i="5"/>
  <c r="CX44" i="5"/>
  <c r="CW44" i="5"/>
  <c r="T44" i="5"/>
  <c r="DS43" i="5"/>
  <c r="CX43" i="5"/>
  <c r="CW43" i="5"/>
  <c r="T43" i="5"/>
  <c r="DS42" i="5"/>
  <c r="CX42" i="5"/>
  <c r="CW42" i="5"/>
  <c r="T42" i="5"/>
  <c r="DV12" i="5"/>
  <c r="DV13" i="5"/>
  <c r="DS41" i="5"/>
  <c r="CX41" i="5"/>
  <c r="CW41" i="5"/>
  <c r="T41" i="5"/>
  <c r="DS40" i="5"/>
  <c r="CX40" i="5"/>
  <c r="CW40" i="5"/>
  <c r="T40" i="5"/>
  <c r="DS39" i="5"/>
  <c r="CX39" i="5"/>
  <c r="CW39" i="5"/>
  <c r="T39" i="5"/>
  <c r="DS38" i="5"/>
  <c r="CX38" i="5"/>
  <c r="CW38" i="5"/>
  <c r="T38" i="5"/>
  <c r="DS37" i="5"/>
  <c r="CX37" i="5"/>
  <c r="CW37" i="5"/>
  <c r="T37" i="5"/>
  <c r="DS36" i="5"/>
  <c r="CX36" i="5"/>
  <c r="CW36" i="5"/>
  <c r="T36" i="5"/>
  <c r="DS35" i="5"/>
  <c r="CX35" i="5"/>
  <c r="CW35" i="5"/>
  <c r="T35" i="5"/>
  <c r="DS34" i="5"/>
  <c r="CX34" i="5"/>
  <c r="CW34" i="5"/>
  <c r="T34" i="5"/>
  <c r="DS33" i="5"/>
  <c r="CX33" i="5"/>
  <c r="CW33" i="5"/>
  <c r="T33" i="5"/>
  <c r="DS32" i="5"/>
  <c r="CX32" i="5"/>
  <c r="CW32" i="5"/>
  <c r="T32" i="5"/>
  <c r="DS31" i="5"/>
  <c r="CX31" i="5"/>
  <c r="CW31" i="5"/>
  <c r="T31" i="5"/>
  <c r="DS30" i="5"/>
  <c r="CX30" i="5"/>
  <c r="CW30" i="5"/>
  <c r="T30" i="5"/>
  <c r="DS29" i="5"/>
  <c r="CX29" i="5"/>
  <c r="CW29" i="5"/>
  <c r="T29" i="5"/>
  <c r="DS28" i="5"/>
  <c r="CX28" i="5"/>
  <c r="CW28" i="5"/>
  <c r="T28" i="5"/>
  <c r="DS27" i="5"/>
  <c r="CX27" i="5"/>
  <c r="CW27" i="5"/>
  <c r="T27" i="5"/>
  <c r="DS26" i="5"/>
  <c r="CX26" i="5"/>
  <c r="CW26" i="5"/>
  <c r="T26" i="5"/>
  <c r="DS25" i="5"/>
  <c r="CX25" i="5"/>
  <c r="CW25" i="5"/>
  <c r="T25" i="5"/>
  <c r="DS24" i="5"/>
  <c r="CX24" i="5"/>
  <c r="CW24" i="5"/>
  <c r="T24" i="5"/>
  <c r="DS23" i="5"/>
  <c r="CX23" i="5"/>
  <c r="CW23" i="5"/>
  <c r="T23" i="5"/>
  <c r="DS22" i="5"/>
  <c r="CX22" i="5"/>
  <c r="CW22" i="5"/>
  <c r="T22" i="5"/>
  <c r="DS21" i="5"/>
  <c r="CX21" i="5"/>
  <c r="CW21" i="5"/>
  <c r="T21" i="5"/>
  <c r="DS20" i="5"/>
  <c r="CX20" i="5"/>
  <c r="CW20" i="5"/>
  <c r="T20" i="5"/>
  <c r="DS19" i="5"/>
  <c r="CX19" i="5"/>
  <c r="CW19" i="5"/>
  <c r="T19" i="5"/>
  <c r="DS18" i="5"/>
  <c r="CX18" i="5"/>
  <c r="CW18" i="5"/>
  <c r="T18" i="5"/>
  <c r="DS17" i="5"/>
  <c r="CX17" i="5"/>
  <c r="CW17" i="5"/>
  <c r="T17" i="5"/>
  <c r="DS16" i="5"/>
  <c r="CX16" i="5"/>
  <c r="CW16" i="5"/>
  <c r="T16" i="5"/>
  <c r="DS15" i="5"/>
  <c r="CX15" i="5"/>
  <c r="CW15" i="5"/>
  <c r="T15" i="5"/>
  <c r="DS14" i="5"/>
  <c r="CX14" i="5"/>
  <c r="CW14" i="5"/>
  <c r="T14" i="5"/>
  <c r="DV19" i="5"/>
  <c r="DV20" i="5"/>
  <c r="DS13" i="5"/>
  <c r="CX13" i="5"/>
  <c r="CW13" i="5"/>
  <c r="DD11" i="5"/>
  <c r="EA2" i="5"/>
  <c r="DD10" i="5"/>
  <c r="EA6" i="5"/>
  <c r="DS2" i="5"/>
  <c r="DS3" i="5"/>
  <c r="DS4" i="5"/>
  <c r="DS5" i="5"/>
  <c r="DS6" i="5"/>
  <c r="DS7" i="5"/>
  <c r="DS8" i="5"/>
  <c r="DS9" i="5"/>
  <c r="DS10" i="5"/>
  <c r="DS11" i="5"/>
  <c r="DS12" i="5"/>
  <c r="DV17" i="5"/>
  <c r="DC11" i="5"/>
  <c r="DC10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3" i="5"/>
  <c r="L154" i="5"/>
  <c r="L155" i="5"/>
  <c r="L156" i="5"/>
  <c r="L157" i="5"/>
  <c r="L158" i="5"/>
  <c r="L159" i="5"/>
  <c r="L160" i="5"/>
  <c r="L161" i="5"/>
  <c r="L162" i="5"/>
  <c r="L163" i="5"/>
  <c r="L164" i="5"/>
  <c r="L165" i="5"/>
  <c r="L166" i="5"/>
  <c r="L167" i="5"/>
  <c r="L168" i="5"/>
  <c r="L169" i="5"/>
  <c r="L170" i="5"/>
  <c r="L171" i="5"/>
  <c r="L172" i="5"/>
  <c r="L173" i="5"/>
  <c r="L174" i="5"/>
  <c r="L175" i="5"/>
  <c r="L176" i="5"/>
  <c r="L177" i="5"/>
  <c r="L178" i="5"/>
  <c r="L179" i="5"/>
  <c r="L180" i="5"/>
  <c r="L181" i="5"/>
  <c r="L182" i="5"/>
  <c r="L183" i="5"/>
  <c r="L184" i="5"/>
  <c r="L185" i="5"/>
  <c r="L186" i="5"/>
  <c r="L187" i="5"/>
  <c r="L188" i="5"/>
  <c r="L189" i="5"/>
  <c r="L190" i="5"/>
  <c r="L191" i="5"/>
  <c r="L192" i="5"/>
  <c r="L193" i="5"/>
  <c r="L194" i="5"/>
  <c r="L195" i="5"/>
  <c r="L196" i="5"/>
  <c r="L197" i="5"/>
  <c r="L198" i="5"/>
  <c r="L199" i="5"/>
  <c r="L200" i="5"/>
  <c r="L201" i="5"/>
  <c r="B26" i="3"/>
  <c r="B29" i="3"/>
  <c r="Q13" i="5"/>
  <c r="Q2" i="5"/>
  <c r="Q3" i="5"/>
  <c r="Q4" i="5"/>
  <c r="Q5" i="5"/>
  <c r="Q6" i="5"/>
  <c r="Q7" i="5"/>
  <c r="Q8" i="5"/>
  <c r="Q9" i="5"/>
  <c r="Q10" i="5"/>
  <c r="Q11" i="5"/>
  <c r="Q12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79" i="5"/>
  <c r="Q80" i="5"/>
  <c r="Q81" i="5"/>
  <c r="Q82" i="5"/>
  <c r="Q83" i="5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3" i="5"/>
  <c r="Q104" i="5"/>
  <c r="Q105" i="5"/>
  <c r="Q106" i="5"/>
  <c r="Q107" i="5"/>
  <c r="Q108" i="5"/>
  <c r="Q109" i="5"/>
  <c r="Q110" i="5"/>
  <c r="Q111" i="5"/>
  <c r="Q112" i="5"/>
  <c r="Q113" i="5"/>
  <c r="Q114" i="5"/>
  <c r="Q115" i="5"/>
  <c r="Q116" i="5"/>
  <c r="Q117" i="5"/>
  <c r="Q118" i="5"/>
  <c r="Q119" i="5"/>
  <c r="Q120" i="5"/>
  <c r="Q121" i="5"/>
  <c r="Q122" i="5"/>
  <c r="Q123" i="5"/>
  <c r="Q124" i="5"/>
  <c r="Q125" i="5"/>
  <c r="Q126" i="5"/>
  <c r="Q127" i="5"/>
  <c r="Q128" i="5"/>
  <c r="Q129" i="5"/>
  <c r="Q130" i="5"/>
  <c r="Q131" i="5"/>
  <c r="Q132" i="5"/>
  <c r="Q133" i="5"/>
  <c r="Q134" i="5"/>
  <c r="Q135" i="5"/>
  <c r="Q136" i="5"/>
  <c r="Q137" i="5"/>
  <c r="Q138" i="5"/>
  <c r="Q139" i="5"/>
  <c r="Q140" i="5"/>
  <c r="Q141" i="5"/>
  <c r="Q142" i="5"/>
  <c r="Q143" i="5"/>
  <c r="Q144" i="5"/>
  <c r="Q145" i="5"/>
  <c r="Q146" i="5"/>
  <c r="Q147" i="5"/>
  <c r="Q148" i="5"/>
  <c r="Q149" i="5"/>
  <c r="Q150" i="5"/>
  <c r="Q151" i="5"/>
  <c r="Q152" i="5"/>
  <c r="Q153" i="5"/>
  <c r="Q154" i="5"/>
  <c r="Q155" i="5"/>
  <c r="Q156" i="5"/>
  <c r="Q157" i="5"/>
  <c r="Q158" i="5"/>
  <c r="Q159" i="5"/>
  <c r="Q160" i="5"/>
  <c r="Q161" i="5"/>
  <c r="Q162" i="5"/>
  <c r="Q163" i="5"/>
  <c r="Q164" i="5"/>
  <c r="Q165" i="5"/>
  <c r="Q166" i="5"/>
  <c r="Q167" i="5"/>
  <c r="Q168" i="5"/>
  <c r="Q169" i="5"/>
  <c r="Q170" i="5"/>
  <c r="Q171" i="5"/>
  <c r="Q172" i="5"/>
  <c r="Q173" i="5"/>
  <c r="Q174" i="5"/>
  <c r="Q175" i="5"/>
  <c r="Q176" i="5"/>
  <c r="Q177" i="5"/>
  <c r="Q178" i="5"/>
  <c r="Q179" i="5"/>
  <c r="Q180" i="5"/>
  <c r="Q181" i="5"/>
  <c r="Q182" i="5"/>
  <c r="Q183" i="5"/>
  <c r="Q184" i="5"/>
  <c r="Q185" i="5"/>
  <c r="Q186" i="5"/>
  <c r="Q187" i="5"/>
  <c r="Q188" i="5"/>
  <c r="Q189" i="5"/>
  <c r="Q190" i="5"/>
  <c r="Q191" i="5"/>
  <c r="Q192" i="5"/>
  <c r="Q193" i="5"/>
  <c r="Q194" i="5"/>
  <c r="Q195" i="5"/>
  <c r="Q196" i="5"/>
  <c r="Q197" i="5"/>
  <c r="Q198" i="5"/>
  <c r="Q199" i="5"/>
  <c r="Q200" i="5"/>
  <c r="Q201" i="5"/>
  <c r="T13" i="5"/>
  <c r="CX12" i="5"/>
  <c r="CW12" i="5"/>
  <c r="T12" i="5"/>
  <c r="CX11" i="5"/>
  <c r="CW11" i="5"/>
  <c r="T11" i="5"/>
  <c r="CX10" i="5"/>
  <c r="CW10" i="5"/>
  <c r="T10" i="5"/>
  <c r="CX9" i="5"/>
  <c r="CW9" i="5"/>
  <c r="T9" i="5"/>
  <c r="CX8" i="5"/>
  <c r="CW8" i="5"/>
  <c r="T8" i="5"/>
  <c r="CX7" i="5"/>
  <c r="CW7" i="5"/>
  <c r="T7" i="5"/>
  <c r="CX6" i="5"/>
  <c r="CW6" i="5"/>
  <c r="T6" i="5"/>
  <c r="CX5" i="5"/>
  <c r="CW5" i="5"/>
  <c r="T5" i="5"/>
  <c r="CX4" i="5"/>
  <c r="CW4" i="5"/>
  <c r="T4" i="5"/>
  <c r="CX3" i="5"/>
  <c r="CW3" i="5"/>
  <c r="T3" i="5"/>
  <c r="CX2" i="5"/>
  <c r="CW2" i="5"/>
  <c r="T2" i="5"/>
  <c r="CV2" i="5"/>
  <c r="CV3" i="5"/>
  <c r="CV4" i="5"/>
  <c r="CV5" i="5"/>
  <c r="CV6" i="5"/>
  <c r="CV7" i="5"/>
  <c r="CV8" i="5"/>
  <c r="CV9" i="5"/>
  <c r="CV10" i="5"/>
  <c r="CV11" i="5"/>
  <c r="CV12" i="5"/>
  <c r="CV13" i="5"/>
  <c r="CV14" i="5"/>
  <c r="CV15" i="5"/>
  <c r="CV16" i="5"/>
  <c r="CV17" i="5"/>
  <c r="CV18" i="5"/>
  <c r="CV19" i="5"/>
  <c r="CV20" i="5"/>
  <c r="CV21" i="5"/>
  <c r="CV22" i="5"/>
  <c r="CV23" i="5"/>
  <c r="CV24" i="5"/>
  <c r="CV25" i="5"/>
  <c r="CV26" i="5"/>
  <c r="CV27" i="5"/>
  <c r="CV28" i="5"/>
  <c r="CV29" i="5"/>
  <c r="CV30" i="5"/>
  <c r="CV31" i="5"/>
  <c r="CV32" i="5"/>
  <c r="CV33" i="5"/>
  <c r="CV34" i="5"/>
  <c r="CV35" i="5"/>
  <c r="CV36" i="5"/>
  <c r="CV37" i="5"/>
  <c r="CV38" i="5"/>
  <c r="CV39" i="5"/>
  <c r="CV40" i="5"/>
  <c r="CV41" i="5"/>
  <c r="CV42" i="5"/>
  <c r="CV43" i="5"/>
  <c r="CV44" i="5"/>
  <c r="CV45" i="5"/>
  <c r="CV46" i="5"/>
  <c r="CV47" i="5"/>
  <c r="CV48" i="5"/>
  <c r="CV49" i="5"/>
  <c r="CV50" i="5"/>
  <c r="CV51" i="5"/>
  <c r="CV52" i="5"/>
  <c r="CV53" i="5"/>
  <c r="CV54" i="5"/>
  <c r="CV55" i="5"/>
  <c r="CV56" i="5"/>
  <c r="CV57" i="5"/>
  <c r="CV58" i="5"/>
  <c r="CV59" i="5"/>
  <c r="CV60" i="5"/>
  <c r="CV61" i="5"/>
  <c r="CV62" i="5"/>
  <c r="CV63" i="5"/>
  <c r="CV64" i="5"/>
  <c r="CV65" i="5"/>
  <c r="CV66" i="5"/>
  <c r="CV67" i="5"/>
  <c r="CV68" i="5"/>
  <c r="CV69" i="5"/>
  <c r="CV70" i="5"/>
  <c r="CV71" i="5"/>
  <c r="CV72" i="5"/>
  <c r="CV73" i="5"/>
  <c r="CV74" i="5"/>
  <c r="CV75" i="5"/>
  <c r="CV76" i="5"/>
  <c r="CV77" i="5"/>
  <c r="CV78" i="5"/>
  <c r="CV79" i="5"/>
  <c r="CV80" i="5"/>
  <c r="CV81" i="5"/>
  <c r="CV82" i="5"/>
  <c r="CV83" i="5"/>
  <c r="CV84" i="5"/>
  <c r="CV85" i="5"/>
  <c r="CV86" i="5"/>
  <c r="CV87" i="5"/>
  <c r="CV88" i="5"/>
  <c r="CV89" i="5"/>
  <c r="CV90" i="5"/>
  <c r="CV91" i="5"/>
  <c r="CV92" i="5"/>
  <c r="CV93" i="5"/>
  <c r="CV94" i="5"/>
  <c r="CV95" i="5"/>
  <c r="CV96" i="5"/>
  <c r="CV97" i="5"/>
  <c r="CV98" i="5"/>
  <c r="CV99" i="5"/>
  <c r="CV100" i="5"/>
  <c r="CV101" i="5"/>
  <c r="CV102" i="5"/>
  <c r="CV103" i="5"/>
  <c r="CV104" i="5"/>
  <c r="CV105" i="5"/>
  <c r="CV106" i="5"/>
  <c r="CV107" i="5"/>
  <c r="CV108" i="5"/>
  <c r="CV109" i="5"/>
  <c r="CV110" i="5"/>
  <c r="CV111" i="5"/>
  <c r="CV112" i="5"/>
  <c r="CV113" i="5"/>
  <c r="CV114" i="5"/>
  <c r="CV115" i="5"/>
  <c r="CV116" i="5"/>
  <c r="CV117" i="5"/>
  <c r="CV118" i="5"/>
  <c r="CV119" i="5"/>
  <c r="CV120" i="5"/>
  <c r="CV121" i="5"/>
  <c r="CV122" i="5"/>
  <c r="CV123" i="5"/>
  <c r="CV124" i="5"/>
  <c r="CV125" i="5"/>
  <c r="CV126" i="5"/>
  <c r="CV127" i="5"/>
  <c r="CV128" i="5"/>
  <c r="CV129" i="5"/>
  <c r="CV130" i="5"/>
  <c r="CV131" i="5"/>
  <c r="CV132" i="5"/>
  <c r="CV133" i="5"/>
  <c r="CV134" i="5"/>
  <c r="CV135" i="5"/>
  <c r="CV136" i="5"/>
  <c r="CV137" i="5"/>
  <c r="CV138" i="5"/>
  <c r="CV139" i="5"/>
  <c r="CV140" i="5"/>
  <c r="CV141" i="5"/>
  <c r="CV142" i="5"/>
  <c r="CV143" i="5"/>
  <c r="CV144" i="5"/>
  <c r="CV145" i="5"/>
  <c r="CV146" i="5"/>
  <c r="CV147" i="5"/>
  <c r="CV148" i="5"/>
  <c r="CV149" i="5"/>
  <c r="CV150" i="5"/>
  <c r="CV151" i="5"/>
  <c r="CV152" i="5"/>
  <c r="CV153" i="5"/>
  <c r="CV154" i="5"/>
  <c r="CV155" i="5"/>
  <c r="CV156" i="5"/>
  <c r="CV157" i="5"/>
  <c r="CV158" i="5"/>
  <c r="CV159" i="5"/>
  <c r="CV160" i="5"/>
  <c r="CV161" i="5"/>
  <c r="CV162" i="5"/>
  <c r="CV163" i="5"/>
  <c r="CV164" i="5"/>
  <c r="CV165" i="5"/>
  <c r="CV166" i="5"/>
  <c r="CV167" i="5"/>
  <c r="CV168" i="5"/>
  <c r="CV169" i="5"/>
  <c r="CV170" i="5"/>
  <c r="CV171" i="5"/>
  <c r="CV172" i="5"/>
  <c r="CV173" i="5"/>
  <c r="CV174" i="5"/>
  <c r="CV175" i="5"/>
  <c r="CV176" i="5"/>
  <c r="CV177" i="5"/>
  <c r="CV178" i="5"/>
  <c r="CV179" i="5"/>
  <c r="CV180" i="5"/>
  <c r="CV181" i="5"/>
  <c r="CV182" i="5"/>
  <c r="CV183" i="5"/>
  <c r="CV184" i="5"/>
  <c r="CV185" i="5"/>
  <c r="CV186" i="5"/>
  <c r="CV187" i="5"/>
  <c r="CV188" i="5"/>
  <c r="CV189" i="5"/>
  <c r="CV190" i="5"/>
  <c r="CV191" i="5"/>
  <c r="CV192" i="5"/>
  <c r="CV193" i="5"/>
  <c r="CV194" i="5"/>
  <c r="CV195" i="5"/>
  <c r="CV196" i="5"/>
  <c r="CV197" i="5"/>
  <c r="CV198" i="5"/>
  <c r="CV199" i="5"/>
  <c r="CV200" i="5"/>
  <c r="CV201" i="5"/>
  <c r="ED2" i="5"/>
  <c r="ED3" i="5"/>
  <c r="ED4" i="5"/>
  <c r="ED5" i="5"/>
  <c r="ED6" i="5"/>
  <c r="ED7" i="5"/>
  <c r="ED8" i="5"/>
  <c r="ED9" i="5"/>
  <c r="ED10" i="5"/>
  <c r="ED11" i="5"/>
  <c r="ED12" i="5"/>
  <c r="ED13" i="5"/>
  <c r="ED14" i="5"/>
  <c r="ED15" i="5"/>
  <c r="ED16" i="5"/>
  <c r="ED17" i="5"/>
  <c r="ED18" i="5"/>
  <c r="ED19" i="5"/>
  <c r="ED20" i="5"/>
  <c r="ED21" i="5"/>
  <c r="ED22" i="5"/>
  <c r="ED23" i="5"/>
  <c r="ED24" i="5"/>
  <c r="ED25" i="5"/>
  <c r="ED26" i="5"/>
  <c r="ED27" i="5"/>
  <c r="ED28" i="5"/>
  <c r="ED29" i="5"/>
  <c r="ED30" i="5"/>
  <c r="ED31" i="5"/>
  <c r="ED32" i="5"/>
  <c r="ED33" i="5"/>
  <c r="ED34" i="5"/>
  <c r="ED35" i="5"/>
  <c r="ED36" i="5"/>
  <c r="ED37" i="5"/>
  <c r="ED38" i="5"/>
  <c r="ED39" i="5"/>
  <c r="ED40" i="5"/>
  <c r="ED41" i="5"/>
  <c r="I30" i="7"/>
  <c r="G201" i="8"/>
  <c r="G200" i="8"/>
  <c r="G199" i="8"/>
  <c r="G198" i="8"/>
  <c r="G197" i="8"/>
  <c r="G196" i="8"/>
  <c r="G195" i="8"/>
  <c r="G194" i="8"/>
  <c r="G193" i="8"/>
  <c r="G192" i="8"/>
  <c r="G191" i="8"/>
  <c r="G190" i="8"/>
  <c r="G189" i="8"/>
  <c r="G188" i="8"/>
  <c r="G187" i="8"/>
  <c r="G186" i="8"/>
  <c r="G185" i="8"/>
  <c r="G184" i="8"/>
  <c r="G183" i="8"/>
  <c r="G182" i="8"/>
  <c r="G181" i="8"/>
  <c r="G180" i="8"/>
  <c r="G179" i="8"/>
  <c r="G178" i="8"/>
  <c r="G177" i="8"/>
  <c r="G176" i="8"/>
  <c r="G175" i="8"/>
  <c r="G174" i="8"/>
  <c r="G173" i="8"/>
  <c r="G172" i="8"/>
  <c r="G171" i="8"/>
  <c r="G170" i="8"/>
  <c r="G169" i="8"/>
  <c r="G168" i="8"/>
  <c r="G167" i="8"/>
  <c r="G166" i="8"/>
  <c r="G165" i="8"/>
  <c r="G164" i="8"/>
  <c r="G163" i="8"/>
  <c r="G162" i="8"/>
  <c r="G161" i="8"/>
  <c r="G160" i="8"/>
  <c r="G159" i="8"/>
  <c r="G158" i="8"/>
  <c r="G157" i="8"/>
  <c r="G156" i="8"/>
  <c r="G155" i="8"/>
  <c r="G154" i="8"/>
  <c r="G153" i="8"/>
  <c r="G152" i="8"/>
  <c r="G151" i="8"/>
  <c r="G150" i="8"/>
  <c r="G149" i="8"/>
  <c r="G148" i="8"/>
  <c r="G147" i="8"/>
  <c r="G146" i="8"/>
  <c r="G145" i="8"/>
  <c r="G144" i="8"/>
  <c r="G143" i="8"/>
  <c r="G142" i="8"/>
  <c r="G141" i="8"/>
  <c r="G140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G127" i="8"/>
  <c r="G126" i="8"/>
  <c r="G125" i="8"/>
  <c r="G124" i="8"/>
  <c r="G123" i="8"/>
  <c r="G122" i="8"/>
  <c r="G121" i="8"/>
  <c r="G120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E7" i="8"/>
  <c r="CB7" i="5"/>
  <c r="CC7" i="5"/>
  <c r="E12" i="8"/>
  <c r="CB2" i="5"/>
  <c r="CC2" i="5"/>
  <c r="CB3" i="5"/>
  <c r="CC3" i="5"/>
  <c r="CB4" i="5"/>
  <c r="CC4" i="5"/>
  <c r="CB5" i="5"/>
  <c r="CC5" i="5"/>
  <c r="CB6" i="5"/>
  <c r="CC6" i="5"/>
  <c r="CB8" i="5"/>
  <c r="CC8" i="5"/>
  <c r="CB9" i="5"/>
  <c r="CC9" i="5"/>
  <c r="CB10" i="5"/>
  <c r="CC10" i="5"/>
  <c r="CB11" i="5"/>
  <c r="CC11" i="5"/>
  <c r="CB12" i="5"/>
  <c r="CC12" i="5"/>
  <c r="CB13" i="5"/>
  <c r="CC13" i="5"/>
  <c r="CC14" i="5"/>
  <c r="CC15" i="5"/>
  <c r="CC16" i="5"/>
  <c r="CC17" i="5"/>
  <c r="CC18" i="5"/>
  <c r="CC19" i="5"/>
  <c r="CC20" i="5"/>
  <c r="CC21" i="5"/>
  <c r="CC22" i="5"/>
  <c r="CC23" i="5"/>
  <c r="CC24" i="5"/>
  <c r="CC25" i="5"/>
  <c r="CC26" i="5"/>
  <c r="CC27" i="5"/>
  <c r="CC28" i="5"/>
  <c r="CC29" i="5"/>
  <c r="CC30" i="5"/>
  <c r="CC31" i="5"/>
  <c r="CC32" i="5"/>
  <c r="CC33" i="5"/>
  <c r="CC34" i="5"/>
  <c r="CC35" i="5"/>
  <c r="CC36" i="5"/>
  <c r="CC37" i="5"/>
  <c r="CC38" i="5"/>
  <c r="CC39" i="5"/>
  <c r="CC40" i="5"/>
  <c r="CC41" i="5"/>
  <c r="CC42" i="5"/>
  <c r="CC43" i="5"/>
  <c r="CC44" i="5"/>
  <c r="CC45" i="5"/>
  <c r="CC46" i="5"/>
  <c r="CC47" i="5"/>
  <c r="CC48" i="5"/>
  <c r="CC49" i="5"/>
  <c r="CC50" i="5"/>
  <c r="CC51" i="5"/>
  <c r="CC52" i="5"/>
  <c r="CC53" i="5"/>
  <c r="CC54" i="5"/>
  <c r="CC55" i="5"/>
  <c r="CC56" i="5"/>
  <c r="CC57" i="5"/>
  <c r="CC58" i="5"/>
  <c r="CC59" i="5"/>
  <c r="CC60" i="5"/>
  <c r="CC61" i="5"/>
  <c r="CC62" i="5"/>
  <c r="CC63" i="5"/>
  <c r="CC64" i="5"/>
  <c r="CC65" i="5"/>
  <c r="CC66" i="5"/>
  <c r="CC67" i="5"/>
  <c r="CC68" i="5"/>
  <c r="CC69" i="5"/>
  <c r="CC70" i="5"/>
  <c r="CC71" i="5"/>
  <c r="CC72" i="5"/>
  <c r="CC73" i="5"/>
  <c r="CC74" i="5"/>
  <c r="CC75" i="5"/>
  <c r="CC76" i="5"/>
  <c r="CC77" i="5"/>
  <c r="CC78" i="5"/>
  <c r="CC79" i="5"/>
  <c r="CC80" i="5"/>
  <c r="CC81" i="5"/>
  <c r="CC82" i="5"/>
  <c r="CC83" i="5"/>
  <c r="CC84" i="5"/>
  <c r="CC85" i="5"/>
  <c r="CC86" i="5"/>
  <c r="CC87" i="5"/>
  <c r="CC88" i="5"/>
  <c r="CC89" i="5"/>
  <c r="CC90" i="5"/>
  <c r="CC91" i="5"/>
  <c r="CC92" i="5"/>
  <c r="CC93" i="5"/>
  <c r="CC94" i="5"/>
  <c r="CC95" i="5"/>
  <c r="CC96" i="5"/>
  <c r="CC97" i="5"/>
  <c r="CC98" i="5"/>
  <c r="CC99" i="5"/>
  <c r="CC100" i="5"/>
  <c r="CC101" i="5"/>
  <c r="CC102" i="5"/>
  <c r="CC103" i="5"/>
  <c r="CC104" i="5"/>
  <c r="CC105" i="5"/>
  <c r="CC106" i="5"/>
  <c r="CC107" i="5"/>
  <c r="CC108" i="5"/>
  <c r="CC109" i="5"/>
  <c r="CC110" i="5"/>
  <c r="CC111" i="5"/>
  <c r="CC112" i="5"/>
  <c r="CC113" i="5"/>
  <c r="CC114" i="5"/>
  <c r="CC115" i="5"/>
  <c r="CC116" i="5"/>
  <c r="CC117" i="5"/>
  <c r="CC118" i="5"/>
  <c r="CC119" i="5"/>
  <c r="CC120" i="5"/>
  <c r="CC121" i="5"/>
  <c r="CC122" i="5"/>
  <c r="CC123" i="5"/>
  <c r="CC124" i="5"/>
  <c r="CC125" i="5"/>
  <c r="CC126" i="5"/>
  <c r="CC127" i="5"/>
  <c r="CC128" i="5"/>
  <c r="CC129" i="5"/>
  <c r="CC130" i="5"/>
  <c r="CC131" i="5"/>
  <c r="CC132" i="5"/>
  <c r="CC133" i="5"/>
  <c r="CC134" i="5"/>
  <c r="CC135" i="5"/>
  <c r="CC136" i="5"/>
  <c r="CC137" i="5"/>
  <c r="CC138" i="5"/>
  <c r="CC139" i="5"/>
  <c r="CC140" i="5"/>
  <c r="CC141" i="5"/>
  <c r="CC142" i="5"/>
  <c r="CC143" i="5"/>
  <c r="CC144" i="5"/>
  <c r="CC145" i="5"/>
  <c r="CC146" i="5"/>
  <c r="CC147" i="5"/>
  <c r="CC148" i="5"/>
  <c r="CC149" i="5"/>
  <c r="CC150" i="5"/>
  <c r="CC151" i="5"/>
  <c r="CC152" i="5"/>
  <c r="CC153" i="5"/>
  <c r="CC154" i="5"/>
  <c r="CC155" i="5"/>
  <c r="CC156" i="5"/>
  <c r="CC157" i="5"/>
  <c r="CC158" i="5"/>
  <c r="CC159" i="5"/>
  <c r="CC160" i="5"/>
  <c r="CC161" i="5"/>
  <c r="CC162" i="5"/>
  <c r="CC163" i="5"/>
  <c r="CC164" i="5"/>
  <c r="CC165" i="5"/>
  <c r="CC166" i="5"/>
  <c r="CC167" i="5"/>
  <c r="CC168" i="5"/>
  <c r="CC169" i="5"/>
  <c r="CC170" i="5"/>
  <c r="CC171" i="5"/>
  <c r="CC172" i="5"/>
  <c r="CC173" i="5"/>
  <c r="CC174" i="5"/>
  <c r="CC175" i="5"/>
  <c r="CC176" i="5"/>
  <c r="CC177" i="5"/>
  <c r="CC178" i="5"/>
  <c r="CC179" i="5"/>
  <c r="CC180" i="5"/>
  <c r="CC181" i="5"/>
  <c r="CC182" i="5"/>
  <c r="CC183" i="5"/>
  <c r="CC184" i="5"/>
  <c r="CC185" i="5"/>
  <c r="CC186" i="5"/>
  <c r="CC187" i="5"/>
  <c r="CC188" i="5"/>
  <c r="CC189" i="5"/>
  <c r="CC190" i="5"/>
  <c r="CC191" i="5"/>
  <c r="CC192" i="5"/>
  <c r="CC193" i="5"/>
  <c r="CC194" i="5"/>
  <c r="CC195" i="5"/>
  <c r="CC196" i="5"/>
  <c r="CC197" i="5"/>
  <c r="CC198" i="5"/>
  <c r="CC199" i="5"/>
  <c r="CC200" i="5"/>
  <c r="CC201" i="5"/>
  <c r="E2" i="8"/>
  <c r="E3" i="8"/>
  <c r="E4" i="8"/>
  <c r="E5" i="8"/>
  <c r="E6" i="8"/>
  <c r="E8" i="8"/>
  <c r="E9" i="8"/>
  <c r="E10" i="8"/>
  <c r="E11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CO3" i="5"/>
  <c r="F2" i="8"/>
  <c r="F3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156" i="8"/>
  <c r="F157" i="8"/>
  <c r="F158" i="8"/>
  <c r="F159" i="8"/>
  <c r="F160" i="8"/>
  <c r="F161" i="8"/>
  <c r="F162" i="8"/>
  <c r="F163" i="8"/>
  <c r="F164" i="8"/>
  <c r="F165" i="8"/>
  <c r="F166" i="8"/>
  <c r="F167" i="8"/>
  <c r="F168" i="8"/>
  <c r="F169" i="8"/>
  <c r="F170" i="8"/>
  <c r="F171" i="8"/>
  <c r="F172" i="8"/>
  <c r="F173" i="8"/>
  <c r="F174" i="8"/>
  <c r="F175" i="8"/>
  <c r="F176" i="8"/>
  <c r="F177" i="8"/>
  <c r="F178" i="8"/>
  <c r="F179" i="8"/>
  <c r="F180" i="8"/>
  <c r="F181" i="8"/>
  <c r="F182" i="8"/>
  <c r="F183" i="8"/>
  <c r="F184" i="8"/>
  <c r="F185" i="8"/>
  <c r="F186" i="8"/>
  <c r="F187" i="8"/>
  <c r="F188" i="8"/>
  <c r="F189" i="8"/>
  <c r="F190" i="8"/>
  <c r="F191" i="8"/>
  <c r="F192" i="8"/>
  <c r="F193" i="8"/>
  <c r="F194" i="8"/>
  <c r="F195" i="8"/>
  <c r="F196" i="8"/>
  <c r="F197" i="8"/>
  <c r="F198" i="8"/>
  <c r="F199" i="8"/>
  <c r="F200" i="8"/>
  <c r="F201" i="8"/>
  <c r="F1" i="8"/>
  <c r="CO2" i="5"/>
  <c r="CD2" i="5"/>
  <c r="CD3" i="5"/>
  <c r="CD4" i="5"/>
  <c r="CD5" i="5"/>
  <c r="CD6" i="5"/>
  <c r="CD7" i="5"/>
  <c r="CD8" i="5"/>
  <c r="CD9" i="5"/>
  <c r="CD10" i="5"/>
  <c r="CD11" i="5"/>
  <c r="CD12" i="5"/>
  <c r="CD13" i="5"/>
  <c r="CD14" i="5"/>
  <c r="CD15" i="5"/>
  <c r="CD16" i="5"/>
  <c r="CD17" i="5"/>
  <c r="CD18" i="5"/>
  <c r="CD19" i="5"/>
  <c r="CD20" i="5"/>
  <c r="CD21" i="5"/>
  <c r="CD22" i="5"/>
  <c r="CD23" i="5"/>
  <c r="CD24" i="5"/>
  <c r="CD25" i="5"/>
  <c r="CD26" i="5"/>
  <c r="CD27" i="5"/>
  <c r="CD28" i="5"/>
  <c r="CD29" i="5"/>
  <c r="CD30" i="5"/>
  <c r="CD31" i="5"/>
  <c r="CD32" i="5"/>
  <c r="CD33" i="5"/>
  <c r="CD34" i="5"/>
  <c r="CD35" i="5"/>
  <c r="CD36" i="5"/>
  <c r="CD37" i="5"/>
  <c r="CD38" i="5"/>
  <c r="CD39" i="5"/>
  <c r="CD40" i="5"/>
  <c r="CD41" i="5"/>
  <c r="CD42" i="5"/>
  <c r="CD43" i="5"/>
  <c r="CD44" i="5"/>
  <c r="CD45" i="5"/>
  <c r="CD46" i="5"/>
  <c r="CD47" i="5"/>
  <c r="CD48" i="5"/>
  <c r="CD49" i="5"/>
  <c r="CD50" i="5"/>
  <c r="CD51" i="5"/>
  <c r="CD52" i="5"/>
  <c r="CD53" i="5"/>
  <c r="CD54" i="5"/>
  <c r="CD55" i="5"/>
  <c r="CD56" i="5"/>
  <c r="CD57" i="5"/>
  <c r="CD58" i="5"/>
  <c r="CD59" i="5"/>
  <c r="CD60" i="5"/>
  <c r="CD61" i="5"/>
  <c r="CD62" i="5"/>
  <c r="CD63" i="5"/>
  <c r="CD64" i="5"/>
  <c r="CD65" i="5"/>
  <c r="CD66" i="5"/>
  <c r="CD67" i="5"/>
  <c r="CD68" i="5"/>
  <c r="CD69" i="5"/>
  <c r="CD70" i="5"/>
  <c r="CD71" i="5"/>
  <c r="CD72" i="5"/>
  <c r="CD73" i="5"/>
  <c r="CD74" i="5"/>
  <c r="CD75" i="5"/>
  <c r="CD76" i="5"/>
  <c r="CD77" i="5"/>
  <c r="CD78" i="5"/>
  <c r="CD79" i="5"/>
  <c r="CD80" i="5"/>
  <c r="CD81" i="5"/>
  <c r="CD82" i="5"/>
  <c r="CD83" i="5"/>
  <c r="CD84" i="5"/>
  <c r="CD85" i="5"/>
  <c r="CD86" i="5"/>
  <c r="CD87" i="5"/>
  <c r="CD88" i="5"/>
  <c r="CD89" i="5"/>
  <c r="CD90" i="5"/>
  <c r="CD91" i="5"/>
  <c r="CD92" i="5"/>
  <c r="CD93" i="5"/>
  <c r="CD94" i="5"/>
  <c r="CD95" i="5"/>
  <c r="CD96" i="5"/>
  <c r="CD97" i="5"/>
  <c r="CD98" i="5"/>
  <c r="CD99" i="5"/>
  <c r="CD100" i="5"/>
  <c r="CD101" i="5"/>
  <c r="CD102" i="5"/>
  <c r="CD103" i="5"/>
  <c r="CD104" i="5"/>
  <c r="CD105" i="5"/>
  <c r="CD106" i="5"/>
  <c r="CD107" i="5"/>
  <c r="CD108" i="5"/>
  <c r="CD109" i="5"/>
  <c r="CD110" i="5"/>
  <c r="CD111" i="5"/>
  <c r="CD112" i="5"/>
  <c r="CD113" i="5"/>
  <c r="CD114" i="5"/>
  <c r="CD115" i="5"/>
  <c r="CD116" i="5"/>
  <c r="CD117" i="5"/>
  <c r="CD118" i="5"/>
  <c r="CD119" i="5"/>
  <c r="CD120" i="5"/>
  <c r="CD121" i="5"/>
  <c r="CD122" i="5"/>
  <c r="CD123" i="5"/>
  <c r="CD124" i="5"/>
  <c r="CD125" i="5"/>
  <c r="CD126" i="5"/>
  <c r="CD127" i="5"/>
  <c r="CD128" i="5"/>
  <c r="CD129" i="5"/>
  <c r="CD130" i="5"/>
  <c r="CD131" i="5"/>
  <c r="CD132" i="5"/>
  <c r="CD133" i="5"/>
  <c r="CD134" i="5"/>
  <c r="CD135" i="5"/>
  <c r="CD136" i="5"/>
  <c r="CD137" i="5"/>
  <c r="CD138" i="5"/>
  <c r="CD139" i="5"/>
  <c r="CD140" i="5"/>
  <c r="CD141" i="5"/>
  <c r="CD142" i="5"/>
  <c r="CD143" i="5"/>
  <c r="CD144" i="5"/>
  <c r="CD145" i="5"/>
  <c r="CD146" i="5"/>
  <c r="CD147" i="5"/>
  <c r="CD148" i="5"/>
  <c r="CD149" i="5"/>
  <c r="CD150" i="5"/>
  <c r="CD151" i="5"/>
  <c r="CD152" i="5"/>
  <c r="CD153" i="5"/>
  <c r="CD154" i="5"/>
  <c r="CD155" i="5"/>
  <c r="CD156" i="5"/>
  <c r="CD157" i="5"/>
  <c r="CD158" i="5"/>
  <c r="CD159" i="5"/>
  <c r="CD160" i="5"/>
  <c r="CD161" i="5"/>
  <c r="CD162" i="5"/>
  <c r="CD163" i="5"/>
  <c r="CD164" i="5"/>
  <c r="CD165" i="5"/>
  <c r="CD166" i="5"/>
  <c r="CD167" i="5"/>
  <c r="CD168" i="5"/>
  <c r="CD169" i="5"/>
  <c r="CD170" i="5"/>
  <c r="CD171" i="5"/>
  <c r="CD172" i="5"/>
  <c r="CD173" i="5"/>
  <c r="CD174" i="5"/>
  <c r="CD175" i="5"/>
  <c r="CD176" i="5"/>
  <c r="CD177" i="5"/>
  <c r="CD178" i="5"/>
  <c r="CD179" i="5"/>
  <c r="CD180" i="5"/>
  <c r="CD181" i="5"/>
  <c r="CD182" i="5"/>
  <c r="CD183" i="5"/>
  <c r="CD184" i="5"/>
  <c r="CD185" i="5"/>
  <c r="CD186" i="5"/>
  <c r="CD187" i="5"/>
  <c r="CD188" i="5"/>
  <c r="CD189" i="5"/>
  <c r="CD190" i="5"/>
  <c r="CD191" i="5"/>
  <c r="CD192" i="5"/>
  <c r="CD193" i="5"/>
  <c r="CD194" i="5"/>
  <c r="CD195" i="5"/>
  <c r="CD196" i="5"/>
  <c r="CD197" i="5"/>
  <c r="CD198" i="5"/>
  <c r="CD199" i="5"/>
  <c r="CD200" i="5"/>
  <c r="CD201" i="5"/>
  <c r="CE2" i="5"/>
  <c r="CE3" i="5"/>
  <c r="CE4" i="5"/>
  <c r="CE5" i="5"/>
  <c r="CE6" i="5"/>
  <c r="CE7" i="5"/>
  <c r="CE8" i="5"/>
  <c r="CE9" i="5"/>
  <c r="CE10" i="5"/>
  <c r="CE11" i="5"/>
  <c r="CE12" i="5"/>
  <c r="CE13" i="5"/>
  <c r="CE14" i="5"/>
  <c r="CE15" i="5"/>
  <c r="CE16" i="5"/>
  <c r="CE17" i="5"/>
  <c r="CE18" i="5"/>
  <c r="CE19" i="5"/>
  <c r="CE20" i="5"/>
  <c r="CE21" i="5"/>
  <c r="CE22" i="5"/>
  <c r="CE23" i="5"/>
  <c r="CE24" i="5"/>
  <c r="CE25" i="5"/>
  <c r="CE26" i="5"/>
  <c r="CE27" i="5"/>
  <c r="CE28" i="5"/>
  <c r="CE29" i="5"/>
  <c r="CE30" i="5"/>
  <c r="CE31" i="5"/>
  <c r="CE32" i="5"/>
  <c r="CE33" i="5"/>
  <c r="CE34" i="5"/>
  <c r="CE35" i="5"/>
  <c r="CE36" i="5"/>
  <c r="CE37" i="5"/>
  <c r="CE38" i="5"/>
  <c r="CE39" i="5"/>
  <c r="CE40" i="5"/>
  <c r="CE41" i="5"/>
  <c r="CE42" i="5"/>
  <c r="CE43" i="5"/>
  <c r="CE44" i="5"/>
  <c r="CE45" i="5"/>
  <c r="CE46" i="5"/>
  <c r="CE47" i="5"/>
  <c r="CE48" i="5"/>
  <c r="CE49" i="5"/>
  <c r="CE50" i="5"/>
  <c r="CE51" i="5"/>
  <c r="CE52" i="5"/>
  <c r="CE53" i="5"/>
  <c r="CE54" i="5"/>
  <c r="CE55" i="5"/>
  <c r="CE56" i="5"/>
  <c r="CE57" i="5"/>
  <c r="CE58" i="5"/>
  <c r="CE59" i="5"/>
  <c r="CE60" i="5"/>
  <c r="CE61" i="5"/>
  <c r="CE62" i="5"/>
  <c r="CE63" i="5"/>
  <c r="CE64" i="5"/>
  <c r="CE65" i="5"/>
  <c r="CE66" i="5"/>
  <c r="CE67" i="5"/>
  <c r="CE68" i="5"/>
  <c r="CE69" i="5"/>
  <c r="CE70" i="5"/>
  <c r="CE71" i="5"/>
  <c r="CE72" i="5"/>
  <c r="CE73" i="5"/>
  <c r="CE74" i="5"/>
  <c r="CE75" i="5"/>
  <c r="CE76" i="5"/>
  <c r="CE77" i="5"/>
  <c r="CE78" i="5"/>
  <c r="CE79" i="5"/>
  <c r="CE80" i="5"/>
  <c r="CE81" i="5"/>
  <c r="CE82" i="5"/>
  <c r="CE83" i="5"/>
  <c r="CE84" i="5"/>
  <c r="CE85" i="5"/>
  <c r="CE86" i="5"/>
  <c r="CE87" i="5"/>
  <c r="CE88" i="5"/>
  <c r="CE89" i="5"/>
  <c r="CE90" i="5"/>
  <c r="CE91" i="5"/>
  <c r="CE92" i="5"/>
  <c r="CE93" i="5"/>
  <c r="CE94" i="5"/>
  <c r="CE95" i="5"/>
  <c r="CE96" i="5"/>
  <c r="CE97" i="5"/>
  <c r="CE98" i="5"/>
  <c r="CE99" i="5"/>
  <c r="CE100" i="5"/>
  <c r="CE101" i="5"/>
  <c r="CE102" i="5"/>
  <c r="CE103" i="5"/>
  <c r="CE104" i="5"/>
  <c r="CE105" i="5"/>
  <c r="CE106" i="5"/>
  <c r="CE107" i="5"/>
  <c r="CE108" i="5"/>
  <c r="CE109" i="5"/>
  <c r="CE110" i="5"/>
  <c r="CE111" i="5"/>
  <c r="CE112" i="5"/>
  <c r="CE113" i="5"/>
  <c r="CE114" i="5"/>
  <c r="CE115" i="5"/>
  <c r="CE116" i="5"/>
  <c r="CE117" i="5"/>
  <c r="CE118" i="5"/>
  <c r="CE119" i="5"/>
  <c r="CE120" i="5"/>
  <c r="CE121" i="5"/>
  <c r="CE122" i="5"/>
  <c r="CE123" i="5"/>
  <c r="CE124" i="5"/>
  <c r="CE125" i="5"/>
  <c r="CE126" i="5"/>
  <c r="CE127" i="5"/>
  <c r="CE128" i="5"/>
  <c r="CE129" i="5"/>
  <c r="CE130" i="5"/>
  <c r="CE131" i="5"/>
  <c r="CE132" i="5"/>
  <c r="CE133" i="5"/>
  <c r="CE134" i="5"/>
  <c r="CE135" i="5"/>
  <c r="CE136" i="5"/>
  <c r="CE137" i="5"/>
  <c r="CE138" i="5"/>
  <c r="CE139" i="5"/>
  <c r="CE140" i="5"/>
  <c r="CE141" i="5"/>
  <c r="CE142" i="5"/>
  <c r="CE143" i="5"/>
  <c r="CE144" i="5"/>
  <c r="CE145" i="5"/>
  <c r="CE146" i="5"/>
  <c r="CE147" i="5"/>
  <c r="CE148" i="5"/>
  <c r="CE149" i="5"/>
  <c r="CE150" i="5"/>
  <c r="CE151" i="5"/>
  <c r="CE152" i="5"/>
  <c r="CE153" i="5"/>
  <c r="CE154" i="5"/>
  <c r="CE155" i="5"/>
  <c r="CE156" i="5"/>
  <c r="CE157" i="5"/>
  <c r="CE158" i="5"/>
  <c r="CE159" i="5"/>
  <c r="CE160" i="5"/>
  <c r="CE161" i="5"/>
  <c r="CE162" i="5"/>
  <c r="CE163" i="5"/>
  <c r="CE164" i="5"/>
  <c r="CE165" i="5"/>
  <c r="CE166" i="5"/>
  <c r="CE167" i="5"/>
  <c r="CE168" i="5"/>
  <c r="CE169" i="5"/>
  <c r="CE170" i="5"/>
  <c r="CE171" i="5"/>
  <c r="CE172" i="5"/>
  <c r="CE173" i="5"/>
  <c r="CE174" i="5"/>
  <c r="CE175" i="5"/>
  <c r="CE176" i="5"/>
  <c r="CE177" i="5"/>
  <c r="CE178" i="5"/>
  <c r="CE179" i="5"/>
  <c r="CE180" i="5"/>
  <c r="CE181" i="5"/>
  <c r="CE182" i="5"/>
  <c r="CE183" i="5"/>
  <c r="CE184" i="5"/>
  <c r="CE185" i="5"/>
  <c r="CE186" i="5"/>
  <c r="CE187" i="5"/>
  <c r="CE188" i="5"/>
  <c r="CE189" i="5"/>
  <c r="CE190" i="5"/>
  <c r="CE191" i="5"/>
  <c r="CE192" i="5"/>
  <c r="CE193" i="5"/>
  <c r="CE194" i="5"/>
  <c r="CE195" i="5"/>
  <c r="CE196" i="5"/>
  <c r="CE197" i="5"/>
  <c r="CE198" i="5"/>
  <c r="CE199" i="5"/>
  <c r="CE200" i="5"/>
  <c r="CE201" i="5"/>
  <c r="CO4" i="5"/>
  <c r="CO5" i="5"/>
  <c r="CF2" i="5"/>
  <c r="CF3" i="5"/>
  <c r="CF4" i="5"/>
  <c r="CF5" i="5"/>
  <c r="CF6" i="5"/>
  <c r="CF7" i="5"/>
  <c r="CF8" i="5"/>
  <c r="CF9" i="5"/>
  <c r="CF10" i="5"/>
  <c r="CF11" i="5"/>
  <c r="CF12" i="5"/>
  <c r="CF13" i="5"/>
  <c r="CF14" i="5"/>
  <c r="CF15" i="5"/>
  <c r="CF16" i="5"/>
  <c r="CF17" i="5"/>
  <c r="CF18" i="5"/>
  <c r="CF19" i="5"/>
  <c r="CF20" i="5"/>
  <c r="CF21" i="5"/>
  <c r="CF22" i="5"/>
  <c r="CF23" i="5"/>
  <c r="CF24" i="5"/>
  <c r="CF25" i="5"/>
  <c r="CF26" i="5"/>
  <c r="CF27" i="5"/>
  <c r="CF28" i="5"/>
  <c r="CF29" i="5"/>
  <c r="CF30" i="5"/>
  <c r="CF31" i="5"/>
  <c r="CF32" i="5"/>
  <c r="CF33" i="5"/>
  <c r="CF34" i="5"/>
  <c r="CF35" i="5"/>
  <c r="CF36" i="5"/>
  <c r="CF37" i="5"/>
  <c r="CF38" i="5"/>
  <c r="CF39" i="5"/>
  <c r="CF40" i="5"/>
  <c r="CF41" i="5"/>
  <c r="CF42" i="5"/>
  <c r="CF43" i="5"/>
  <c r="CF44" i="5"/>
  <c r="CF45" i="5"/>
  <c r="CF46" i="5"/>
  <c r="CF47" i="5"/>
  <c r="CF48" i="5"/>
  <c r="CF49" i="5"/>
  <c r="CF50" i="5"/>
  <c r="CF51" i="5"/>
  <c r="CF52" i="5"/>
  <c r="CF53" i="5"/>
  <c r="CF54" i="5"/>
  <c r="CF55" i="5"/>
  <c r="CF56" i="5"/>
  <c r="CF57" i="5"/>
  <c r="CF58" i="5"/>
  <c r="CF59" i="5"/>
  <c r="CF60" i="5"/>
  <c r="CF61" i="5"/>
  <c r="CF62" i="5"/>
  <c r="CF63" i="5"/>
  <c r="CF64" i="5"/>
  <c r="CF65" i="5"/>
  <c r="CF66" i="5"/>
  <c r="CF67" i="5"/>
  <c r="CF68" i="5"/>
  <c r="CF69" i="5"/>
  <c r="CF70" i="5"/>
  <c r="CF71" i="5"/>
  <c r="CF72" i="5"/>
  <c r="CF73" i="5"/>
  <c r="CF74" i="5"/>
  <c r="CF75" i="5"/>
  <c r="CF76" i="5"/>
  <c r="CF77" i="5"/>
  <c r="CF78" i="5"/>
  <c r="CF79" i="5"/>
  <c r="CF80" i="5"/>
  <c r="CF81" i="5"/>
  <c r="CF82" i="5"/>
  <c r="CF83" i="5"/>
  <c r="CF84" i="5"/>
  <c r="CF85" i="5"/>
  <c r="CF86" i="5"/>
  <c r="CF87" i="5"/>
  <c r="CF88" i="5"/>
  <c r="CF89" i="5"/>
  <c r="CF90" i="5"/>
  <c r="CF91" i="5"/>
  <c r="CF92" i="5"/>
  <c r="CF93" i="5"/>
  <c r="CF94" i="5"/>
  <c r="CF95" i="5"/>
  <c r="CF96" i="5"/>
  <c r="CF97" i="5"/>
  <c r="CF98" i="5"/>
  <c r="CF99" i="5"/>
  <c r="CF100" i="5"/>
  <c r="CF101" i="5"/>
  <c r="CF102" i="5"/>
  <c r="CF103" i="5"/>
  <c r="CF104" i="5"/>
  <c r="CF105" i="5"/>
  <c r="CF106" i="5"/>
  <c r="CF107" i="5"/>
  <c r="CF108" i="5"/>
  <c r="CF109" i="5"/>
  <c r="CF110" i="5"/>
  <c r="CF111" i="5"/>
  <c r="CF112" i="5"/>
  <c r="CF113" i="5"/>
  <c r="CF114" i="5"/>
  <c r="CF115" i="5"/>
  <c r="CF116" i="5"/>
  <c r="CF117" i="5"/>
  <c r="CF118" i="5"/>
  <c r="CF119" i="5"/>
  <c r="CF120" i="5"/>
  <c r="CF121" i="5"/>
  <c r="CF122" i="5"/>
  <c r="CF123" i="5"/>
  <c r="CF124" i="5"/>
  <c r="CF125" i="5"/>
  <c r="CF126" i="5"/>
  <c r="CF127" i="5"/>
  <c r="CF128" i="5"/>
  <c r="CF129" i="5"/>
  <c r="CF130" i="5"/>
  <c r="CF131" i="5"/>
  <c r="CF132" i="5"/>
  <c r="CF133" i="5"/>
  <c r="CF134" i="5"/>
  <c r="CF135" i="5"/>
  <c r="CF136" i="5"/>
  <c r="CF137" i="5"/>
  <c r="CF138" i="5"/>
  <c r="CF139" i="5"/>
  <c r="CF140" i="5"/>
  <c r="CF141" i="5"/>
  <c r="CF142" i="5"/>
  <c r="CF143" i="5"/>
  <c r="CF144" i="5"/>
  <c r="CF145" i="5"/>
  <c r="CF146" i="5"/>
  <c r="CF147" i="5"/>
  <c r="CF148" i="5"/>
  <c r="CF149" i="5"/>
  <c r="CF150" i="5"/>
  <c r="CF151" i="5"/>
  <c r="CF152" i="5"/>
  <c r="CF153" i="5"/>
  <c r="CF154" i="5"/>
  <c r="CF155" i="5"/>
  <c r="CF156" i="5"/>
  <c r="CF157" i="5"/>
  <c r="CF158" i="5"/>
  <c r="CF159" i="5"/>
  <c r="CF160" i="5"/>
  <c r="CF161" i="5"/>
  <c r="CF162" i="5"/>
  <c r="CF163" i="5"/>
  <c r="CF164" i="5"/>
  <c r="CF165" i="5"/>
  <c r="CF166" i="5"/>
  <c r="CF167" i="5"/>
  <c r="CF168" i="5"/>
  <c r="CF169" i="5"/>
  <c r="CF170" i="5"/>
  <c r="CF171" i="5"/>
  <c r="CF172" i="5"/>
  <c r="CF173" i="5"/>
  <c r="CF174" i="5"/>
  <c r="CF175" i="5"/>
  <c r="CF176" i="5"/>
  <c r="CF177" i="5"/>
  <c r="CF178" i="5"/>
  <c r="CF179" i="5"/>
  <c r="CF180" i="5"/>
  <c r="CF181" i="5"/>
  <c r="CF182" i="5"/>
  <c r="CF183" i="5"/>
  <c r="CF184" i="5"/>
  <c r="CF185" i="5"/>
  <c r="CF186" i="5"/>
  <c r="CF187" i="5"/>
  <c r="CF188" i="5"/>
  <c r="CF189" i="5"/>
  <c r="CF190" i="5"/>
  <c r="CF191" i="5"/>
  <c r="CF192" i="5"/>
  <c r="CF193" i="5"/>
  <c r="CF194" i="5"/>
  <c r="CF195" i="5"/>
  <c r="CF196" i="5"/>
  <c r="CF197" i="5"/>
  <c r="CF198" i="5"/>
  <c r="CF199" i="5"/>
  <c r="CF200" i="5"/>
  <c r="CF201" i="5"/>
  <c r="CO6" i="5"/>
  <c r="CO8" i="5"/>
  <c r="CO7" i="5"/>
  <c r="CI2" i="5"/>
  <c r="CI3" i="5"/>
  <c r="CI4" i="5"/>
  <c r="CI5" i="5"/>
  <c r="CI6" i="5"/>
  <c r="CI7" i="5"/>
  <c r="CI8" i="5"/>
  <c r="CI9" i="5"/>
  <c r="CI10" i="5"/>
  <c r="CI11" i="5"/>
  <c r="CI12" i="5"/>
  <c r="CI13" i="5"/>
  <c r="CI14" i="5"/>
  <c r="CI15" i="5"/>
  <c r="CI16" i="5"/>
  <c r="CI17" i="5"/>
  <c r="CI18" i="5"/>
  <c r="CI19" i="5"/>
  <c r="CI20" i="5"/>
  <c r="CI21" i="5"/>
  <c r="CI22" i="5"/>
  <c r="CI23" i="5"/>
  <c r="CI24" i="5"/>
  <c r="CI25" i="5"/>
  <c r="CI26" i="5"/>
  <c r="CI27" i="5"/>
  <c r="CI28" i="5"/>
  <c r="CI29" i="5"/>
  <c r="CI30" i="5"/>
  <c r="CI31" i="5"/>
  <c r="CI32" i="5"/>
  <c r="CI33" i="5"/>
  <c r="CI34" i="5"/>
  <c r="CI35" i="5"/>
  <c r="CI36" i="5"/>
  <c r="CI37" i="5"/>
  <c r="CI38" i="5"/>
  <c r="CI39" i="5"/>
  <c r="CI40" i="5"/>
  <c r="CI41" i="5"/>
  <c r="CI42" i="5"/>
  <c r="CI43" i="5"/>
  <c r="CI44" i="5"/>
  <c r="CI45" i="5"/>
  <c r="CI46" i="5"/>
  <c r="CI47" i="5"/>
  <c r="CI48" i="5"/>
  <c r="CI49" i="5"/>
  <c r="CI50" i="5"/>
  <c r="CI51" i="5"/>
  <c r="CI52" i="5"/>
  <c r="CI53" i="5"/>
  <c r="CI54" i="5"/>
  <c r="CI55" i="5"/>
  <c r="CI56" i="5"/>
  <c r="CI57" i="5"/>
  <c r="CI58" i="5"/>
  <c r="CI59" i="5"/>
  <c r="CI60" i="5"/>
  <c r="CI61" i="5"/>
  <c r="CI62" i="5"/>
  <c r="CI63" i="5"/>
  <c r="CI64" i="5"/>
  <c r="CI65" i="5"/>
  <c r="CI66" i="5"/>
  <c r="CI67" i="5"/>
  <c r="CI68" i="5"/>
  <c r="CI69" i="5"/>
  <c r="CI70" i="5"/>
  <c r="CI71" i="5"/>
  <c r="CI72" i="5"/>
  <c r="CI73" i="5"/>
  <c r="CI74" i="5"/>
  <c r="CI75" i="5"/>
  <c r="CI76" i="5"/>
  <c r="CI77" i="5"/>
  <c r="CI78" i="5"/>
  <c r="CI79" i="5"/>
  <c r="CI80" i="5"/>
  <c r="CI81" i="5"/>
  <c r="CI82" i="5"/>
  <c r="CI83" i="5"/>
  <c r="CI84" i="5"/>
  <c r="CI85" i="5"/>
  <c r="CI86" i="5"/>
  <c r="CI87" i="5"/>
  <c r="CI88" i="5"/>
  <c r="CI89" i="5"/>
  <c r="CI90" i="5"/>
  <c r="CI91" i="5"/>
  <c r="CI92" i="5"/>
  <c r="CI93" i="5"/>
  <c r="CI94" i="5"/>
  <c r="CI95" i="5"/>
  <c r="CI96" i="5"/>
  <c r="CI97" i="5"/>
  <c r="CI98" i="5"/>
  <c r="CI99" i="5"/>
  <c r="CI100" i="5"/>
  <c r="CI101" i="5"/>
  <c r="CI102" i="5"/>
  <c r="CI103" i="5"/>
  <c r="CI104" i="5"/>
  <c r="CI105" i="5"/>
  <c r="CI106" i="5"/>
  <c r="CI107" i="5"/>
  <c r="CI108" i="5"/>
  <c r="CI109" i="5"/>
  <c r="CI110" i="5"/>
  <c r="CI111" i="5"/>
  <c r="CI112" i="5"/>
  <c r="CI113" i="5"/>
  <c r="CI114" i="5"/>
  <c r="CI115" i="5"/>
  <c r="CI116" i="5"/>
  <c r="CI117" i="5"/>
  <c r="CI118" i="5"/>
  <c r="CI119" i="5"/>
  <c r="CI120" i="5"/>
  <c r="CI121" i="5"/>
  <c r="CI122" i="5"/>
  <c r="CI123" i="5"/>
  <c r="CI124" i="5"/>
  <c r="CI125" i="5"/>
  <c r="CI126" i="5"/>
  <c r="CI127" i="5"/>
  <c r="CI128" i="5"/>
  <c r="CI129" i="5"/>
  <c r="CI130" i="5"/>
  <c r="CI131" i="5"/>
  <c r="CI132" i="5"/>
  <c r="CI133" i="5"/>
  <c r="CI134" i="5"/>
  <c r="CI135" i="5"/>
  <c r="CI136" i="5"/>
  <c r="CI137" i="5"/>
  <c r="CI138" i="5"/>
  <c r="CI139" i="5"/>
  <c r="CI140" i="5"/>
  <c r="CI141" i="5"/>
  <c r="CI142" i="5"/>
  <c r="CI143" i="5"/>
  <c r="CI144" i="5"/>
  <c r="CI145" i="5"/>
  <c r="CI146" i="5"/>
  <c r="CI147" i="5"/>
  <c r="CI148" i="5"/>
  <c r="CI149" i="5"/>
  <c r="CI150" i="5"/>
  <c r="CI151" i="5"/>
  <c r="CI152" i="5"/>
  <c r="CI153" i="5"/>
  <c r="CI154" i="5"/>
  <c r="CI155" i="5"/>
  <c r="CI156" i="5"/>
  <c r="CI157" i="5"/>
  <c r="CI158" i="5"/>
  <c r="CI159" i="5"/>
  <c r="CI160" i="5"/>
  <c r="CI161" i="5"/>
  <c r="CI162" i="5"/>
  <c r="CI163" i="5"/>
  <c r="CI164" i="5"/>
  <c r="CI165" i="5"/>
  <c r="CI166" i="5"/>
  <c r="CI167" i="5"/>
  <c r="CI168" i="5"/>
  <c r="CI169" i="5"/>
  <c r="CI170" i="5"/>
  <c r="CI171" i="5"/>
  <c r="CI172" i="5"/>
  <c r="CI173" i="5"/>
  <c r="CI174" i="5"/>
  <c r="CI175" i="5"/>
  <c r="CI176" i="5"/>
  <c r="CI177" i="5"/>
  <c r="CI178" i="5"/>
  <c r="CI179" i="5"/>
  <c r="CI180" i="5"/>
  <c r="CI181" i="5"/>
  <c r="CI182" i="5"/>
  <c r="CI183" i="5"/>
  <c r="CI184" i="5"/>
  <c r="CI185" i="5"/>
  <c r="CI186" i="5"/>
  <c r="CI187" i="5"/>
  <c r="CI188" i="5"/>
  <c r="CI189" i="5"/>
  <c r="CI190" i="5"/>
  <c r="CI191" i="5"/>
  <c r="CI192" i="5"/>
  <c r="CI193" i="5"/>
  <c r="CI194" i="5"/>
  <c r="CI195" i="5"/>
  <c r="CI196" i="5"/>
  <c r="CI197" i="5"/>
  <c r="CI198" i="5"/>
  <c r="CI199" i="5"/>
  <c r="CI200" i="5"/>
  <c r="CI201" i="5"/>
  <c r="J30" i="8"/>
  <c r="J37" i="8"/>
  <c r="G37" i="8"/>
  <c r="G36" i="8"/>
  <c r="CJ2" i="5"/>
  <c r="CJ3" i="5"/>
  <c r="CJ4" i="5"/>
  <c r="CJ5" i="5"/>
  <c r="CJ6" i="5"/>
  <c r="CJ7" i="5"/>
  <c r="CJ8" i="5"/>
  <c r="CJ9" i="5"/>
  <c r="CJ10" i="5"/>
  <c r="CJ11" i="5"/>
  <c r="CJ12" i="5"/>
  <c r="CJ13" i="5"/>
  <c r="CJ14" i="5"/>
  <c r="CJ15" i="5"/>
  <c r="CJ16" i="5"/>
  <c r="CJ17" i="5"/>
  <c r="CJ18" i="5"/>
  <c r="CJ19" i="5"/>
  <c r="CJ20" i="5"/>
  <c r="CJ21" i="5"/>
  <c r="CJ22" i="5"/>
  <c r="CJ23" i="5"/>
  <c r="CJ24" i="5"/>
  <c r="CJ25" i="5"/>
  <c r="CJ26" i="5"/>
  <c r="CJ27" i="5"/>
  <c r="CJ28" i="5"/>
  <c r="CJ29" i="5"/>
  <c r="CJ30" i="5"/>
  <c r="CJ31" i="5"/>
  <c r="CJ32" i="5"/>
  <c r="CJ33" i="5"/>
  <c r="CJ34" i="5"/>
  <c r="CJ35" i="5"/>
  <c r="CJ36" i="5"/>
  <c r="CJ37" i="5"/>
  <c r="CJ38" i="5"/>
  <c r="CJ39" i="5"/>
  <c r="CJ40" i="5"/>
  <c r="CJ41" i="5"/>
  <c r="CJ42" i="5"/>
  <c r="CJ43" i="5"/>
  <c r="CJ44" i="5"/>
  <c r="CJ45" i="5"/>
  <c r="CJ46" i="5"/>
  <c r="CJ47" i="5"/>
  <c r="CJ48" i="5"/>
  <c r="CJ49" i="5"/>
  <c r="CJ50" i="5"/>
  <c r="CJ51" i="5"/>
  <c r="CJ52" i="5"/>
  <c r="CJ53" i="5"/>
  <c r="CJ54" i="5"/>
  <c r="CJ55" i="5"/>
  <c r="CJ56" i="5"/>
  <c r="CJ57" i="5"/>
  <c r="CJ58" i="5"/>
  <c r="CJ59" i="5"/>
  <c r="CJ60" i="5"/>
  <c r="CJ61" i="5"/>
  <c r="CJ62" i="5"/>
  <c r="CJ63" i="5"/>
  <c r="CJ64" i="5"/>
  <c r="CJ65" i="5"/>
  <c r="CJ66" i="5"/>
  <c r="CJ67" i="5"/>
  <c r="CJ68" i="5"/>
  <c r="CJ69" i="5"/>
  <c r="CJ70" i="5"/>
  <c r="CJ71" i="5"/>
  <c r="CJ72" i="5"/>
  <c r="CJ73" i="5"/>
  <c r="CJ74" i="5"/>
  <c r="CJ75" i="5"/>
  <c r="CJ76" i="5"/>
  <c r="CJ77" i="5"/>
  <c r="CJ78" i="5"/>
  <c r="CJ79" i="5"/>
  <c r="CJ80" i="5"/>
  <c r="CJ81" i="5"/>
  <c r="CJ82" i="5"/>
  <c r="CJ83" i="5"/>
  <c r="CJ84" i="5"/>
  <c r="CJ85" i="5"/>
  <c r="CJ86" i="5"/>
  <c r="CJ87" i="5"/>
  <c r="CJ88" i="5"/>
  <c r="CJ89" i="5"/>
  <c r="CJ90" i="5"/>
  <c r="CJ91" i="5"/>
  <c r="CJ92" i="5"/>
  <c r="CJ93" i="5"/>
  <c r="CJ94" i="5"/>
  <c r="CJ95" i="5"/>
  <c r="CJ96" i="5"/>
  <c r="CJ97" i="5"/>
  <c r="CJ98" i="5"/>
  <c r="CJ99" i="5"/>
  <c r="CJ100" i="5"/>
  <c r="CJ101" i="5"/>
  <c r="CJ102" i="5"/>
  <c r="CJ103" i="5"/>
  <c r="CJ104" i="5"/>
  <c r="CJ105" i="5"/>
  <c r="CJ106" i="5"/>
  <c r="CJ107" i="5"/>
  <c r="CJ108" i="5"/>
  <c r="CJ109" i="5"/>
  <c r="CJ110" i="5"/>
  <c r="CJ111" i="5"/>
  <c r="CJ112" i="5"/>
  <c r="CJ113" i="5"/>
  <c r="CJ114" i="5"/>
  <c r="CJ115" i="5"/>
  <c r="CJ116" i="5"/>
  <c r="CJ117" i="5"/>
  <c r="CJ118" i="5"/>
  <c r="CJ119" i="5"/>
  <c r="CJ120" i="5"/>
  <c r="CJ121" i="5"/>
  <c r="CJ122" i="5"/>
  <c r="CJ123" i="5"/>
  <c r="CJ124" i="5"/>
  <c r="CJ125" i="5"/>
  <c r="CJ126" i="5"/>
  <c r="CJ127" i="5"/>
  <c r="CJ128" i="5"/>
  <c r="CJ129" i="5"/>
  <c r="CJ130" i="5"/>
  <c r="CJ131" i="5"/>
  <c r="CJ132" i="5"/>
  <c r="CJ133" i="5"/>
  <c r="CJ134" i="5"/>
  <c r="CJ135" i="5"/>
  <c r="CJ136" i="5"/>
  <c r="CJ137" i="5"/>
  <c r="CJ138" i="5"/>
  <c r="CJ139" i="5"/>
  <c r="CJ140" i="5"/>
  <c r="CJ141" i="5"/>
  <c r="CJ142" i="5"/>
  <c r="CJ143" i="5"/>
  <c r="CJ144" i="5"/>
  <c r="CJ145" i="5"/>
  <c r="CJ146" i="5"/>
  <c r="CJ147" i="5"/>
  <c r="CJ148" i="5"/>
  <c r="CJ149" i="5"/>
  <c r="CJ150" i="5"/>
  <c r="CJ151" i="5"/>
  <c r="CJ152" i="5"/>
  <c r="CJ153" i="5"/>
  <c r="CJ154" i="5"/>
  <c r="CJ155" i="5"/>
  <c r="CJ156" i="5"/>
  <c r="CJ157" i="5"/>
  <c r="CJ158" i="5"/>
  <c r="CJ159" i="5"/>
  <c r="CJ160" i="5"/>
  <c r="CJ161" i="5"/>
  <c r="CJ162" i="5"/>
  <c r="CJ163" i="5"/>
  <c r="CJ164" i="5"/>
  <c r="CJ165" i="5"/>
  <c r="CJ166" i="5"/>
  <c r="CJ167" i="5"/>
  <c r="CJ168" i="5"/>
  <c r="CJ169" i="5"/>
  <c r="CJ170" i="5"/>
  <c r="CJ171" i="5"/>
  <c r="CJ172" i="5"/>
  <c r="CJ173" i="5"/>
  <c r="CJ174" i="5"/>
  <c r="CJ175" i="5"/>
  <c r="CJ176" i="5"/>
  <c r="CJ177" i="5"/>
  <c r="CJ178" i="5"/>
  <c r="CJ179" i="5"/>
  <c r="CJ180" i="5"/>
  <c r="CJ181" i="5"/>
  <c r="CJ182" i="5"/>
  <c r="CJ183" i="5"/>
  <c r="CJ184" i="5"/>
  <c r="CJ185" i="5"/>
  <c r="CJ186" i="5"/>
  <c r="CJ187" i="5"/>
  <c r="CJ188" i="5"/>
  <c r="CJ189" i="5"/>
  <c r="CJ190" i="5"/>
  <c r="CJ191" i="5"/>
  <c r="CJ192" i="5"/>
  <c r="CJ193" i="5"/>
  <c r="CJ194" i="5"/>
  <c r="CJ195" i="5"/>
  <c r="CJ196" i="5"/>
  <c r="CJ197" i="5"/>
  <c r="CJ198" i="5"/>
  <c r="CJ199" i="5"/>
  <c r="CJ200" i="5"/>
  <c r="CJ201" i="5"/>
  <c r="J35" i="8"/>
  <c r="G35" i="8"/>
  <c r="J29" i="8"/>
  <c r="CL2" i="5"/>
  <c r="CL3" i="5"/>
  <c r="CL4" i="5"/>
  <c r="CL5" i="5"/>
  <c r="CL6" i="5"/>
  <c r="CL7" i="5"/>
  <c r="CL8" i="5"/>
  <c r="CL9" i="5"/>
  <c r="CL10" i="5"/>
  <c r="CL11" i="5"/>
  <c r="CL12" i="5"/>
  <c r="CL13" i="5"/>
  <c r="CL14" i="5"/>
  <c r="CL15" i="5"/>
  <c r="CL16" i="5"/>
  <c r="CL17" i="5"/>
  <c r="CL18" i="5"/>
  <c r="CL19" i="5"/>
  <c r="CL20" i="5"/>
  <c r="CL21" i="5"/>
  <c r="CL22" i="5"/>
  <c r="CL23" i="5"/>
  <c r="CL24" i="5"/>
  <c r="CL25" i="5"/>
  <c r="CL26" i="5"/>
  <c r="CL27" i="5"/>
  <c r="CL28" i="5"/>
  <c r="CL29" i="5"/>
  <c r="CL30" i="5"/>
  <c r="CL31" i="5"/>
  <c r="CL32" i="5"/>
  <c r="CL33" i="5"/>
  <c r="CL34" i="5"/>
  <c r="CL35" i="5"/>
  <c r="CL36" i="5"/>
  <c r="CL37" i="5"/>
  <c r="CL38" i="5"/>
  <c r="CL39" i="5"/>
  <c r="CL40" i="5"/>
  <c r="CL41" i="5"/>
  <c r="CL42" i="5"/>
  <c r="CL43" i="5"/>
  <c r="CL44" i="5"/>
  <c r="CL45" i="5"/>
  <c r="CL46" i="5"/>
  <c r="CL47" i="5"/>
  <c r="CL48" i="5"/>
  <c r="CL49" i="5"/>
  <c r="CL50" i="5"/>
  <c r="CL51" i="5"/>
  <c r="CL52" i="5"/>
  <c r="CL53" i="5"/>
  <c r="CL54" i="5"/>
  <c r="CL55" i="5"/>
  <c r="CL56" i="5"/>
  <c r="CL57" i="5"/>
  <c r="CL58" i="5"/>
  <c r="CL59" i="5"/>
  <c r="CL60" i="5"/>
  <c r="CL61" i="5"/>
  <c r="CL62" i="5"/>
  <c r="CL63" i="5"/>
  <c r="CL64" i="5"/>
  <c r="CL65" i="5"/>
  <c r="CL66" i="5"/>
  <c r="CL67" i="5"/>
  <c r="CL68" i="5"/>
  <c r="CL69" i="5"/>
  <c r="CL70" i="5"/>
  <c r="CL71" i="5"/>
  <c r="CL72" i="5"/>
  <c r="CL73" i="5"/>
  <c r="CL74" i="5"/>
  <c r="CL75" i="5"/>
  <c r="CL76" i="5"/>
  <c r="CL77" i="5"/>
  <c r="CL78" i="5"/>
  <c r="CL79" i="5"/>
  <c r="CL80" i="5"/>
  <c r="CL81" i="5"/>
  <c r="CL82" i="5"/>
  <c r="CL83" i="5"/>
  <c r="CL84" i="5"/>
  <c r="CL85" i="5"/>
  <c r="CL86" i="5"/>
  <c r="CL87" i="5"/>
  <c r="CL88" i="5"/>
  <c r="CL89" i="5"/>
  <c r="CL90" i="5"/>
  <c r="CL91" i="5"/>
  <c r="CL92" i="5"/>
  <c r="CL93" i="5"/>
  <c r="CL94" i="5"/>
  <c r="CL95" i="5"/>
  <c r="CL96" i="5"/>
  <c r="CL97" i="5"/>
  <c r="CL98" i="5"/>
  <c r="CL99" i="5"/>
  <c r="CL100" i="5"/>
  <c r="CL101" i="5"/>
  <c r="CL102" i="5"/>
  <c r="CL103" i="5"/>
  <c r="CL104" i="5"/>
  <c r="CL105" i="5"/>
  <c r="CL106" i="5"/>
  <c r="CL107" i="5"/>
  <c r="CL108" i="5"/>
  <c r="CL109" i="5"/>
  <c r="CL110" i="5"/>
  <c r="CL111" i="5"/>
  <c r="CL112" i="5"/>
  <c r="CL113" i="5"/>
  <c r="CL114" i="5"/>
  <c r="CL115" i="5"/>
  <c r="CL116" i="5"/>
  <c r="CL117" i="5"/>
  <c r="CL118" i="5"/>
  <c r="CL119" i="5"/>
  <c r="CL120" i="5"/>
  <c r="CL121" i="5"/>
  <c r="CL122" i="5"/>
  <c r="CL123" i="5"/>
  <c r="CL124" i="5"/>
  <c r="CL125" i="5"/>
  <c r="CL126" i="5"/>
  <c r="CL127" i="5"/>
  <c r="CL128" i="5"/>
  <c r="CL129" i="5"/>
  <c r="CL130" i="5"/>
  <c r="CL131" i="5"/>
  <c r="CL132" i="5"/>
  <c r="CL133" i="5"/>
  <c r="CL134" i="5"/>
  <c r="CL135" i="5"/>
  <c r="CL136" i="5"/>
  <c r="CL137" i="5"/>
  <c r="CL138" i="5"/>
  <c r="CL139" i="5"/>
  <c r="CL140" i="5"/>
  <c r="CL141" i="5"/>
  <c r="CL142" i="5"/>
  <c r="CL143" i="5"/>
  <c r="CL144" i="5"/>
  <c r="CL145" i="5"/>
  <c r="CL146" i="5"/>
  <c r="CL147" i="5"/>
  <c r="CL148" i="5"/>
  <c r="CL149" i="5"/>
  <c r="CL150" i="5"/>
  <c r="CL151" i="5"/>
  <c r="CL152" i="5"/>
  <c r="CL153" i="5"/>
  <c r="CL154" i="5"/>
  <c r="CL155" i="5"/>
  <c r="CL156" i="5"/>
  <c r="CL157" i="5"/>
  <c r="CL158" i="5"/>
  <c r="CL159" i="5"/>
  <c r="CL160" i="5"/>
  <c r="CL161" i="5"/>
  <c r="CL162" i="5"/>
  <c r="CL163" i="5"/>
  <c r="CL164" i="5"/>
  <c r="CL165" i="5"/>
  <c r="CL166" i="5"/>
  <c r="CL167" i="5"/>
  <c r="CL168" i="5"/>
  <c r="CL169" i="5"/>
  <c r="CL170" i="5"/>
  <c r="CL171" i="5"/>
  <c r="CL172" i="5"/>
  <c r="CL173" i="5"/>
  <c r="CL174" i="5"/>
  <c r="CL175" i="5"/>
  <c r="CL176" i="5"/>
  <c r="CL177" i="5"/>
  <c r="CL178" i="5"/>
  <c r="CL179" i="5"/>
  <c r="CL180" i="5"/>
  <c r="CL181" i="5"/>
  <c r="CL182" i="5"/>
  <c r="CL183" i="5"/>
  <c r="CL184" i="5"/>
  <c r="CL185" i="5"/>
  <c r="CL186" i="5"/>
  <c r="CL187" i="5"/>
  <c r="CL188" i="5"/>
  <c r="CL189" i="5"/>
  <c r="CL190" i="5"/>
  <c r="CL191" i="5"/>
  <c r="CL192" i="5"/>
  <c r="CL193" i="5"/>
  <c r="CL194" i="5"/>
  <c r="CL195" i="5"/>
  <c r="CL196" i="5"/>
  <c r="CL197" i="5"/>
  <c r="CL198" i="5"/>
  <c r="CL199" i="5"/>
  <c r="CL200" i="5"/>
  <c r="CL201" i="5"/>
  <c r="J34" i="8"/>
  <c r="G34" i="8"/>
  <c r="G33" i="8"/>
  <c r="G32" i="8"/>
  <c r="G31" i="8"/>
  <c r="CK2" i="5"/>
  <c r="CK3" i="5"/>
  <c r="CK4" i="5"/>
  <c r="CK5" i="5"/>
  <c r="CK6" i="5"/>
  <c r="CK7" i="5"/>
  <c r="CK8" i="5"/>
  <c r="CK9" i="5"/>
  <c r="CK10" i="5"/>
  <c r="CK11" i="5"/>
  <c r="CK12" i="5"/>
  <c r="CK13" i="5"/>
  <c r="CK14" i="5"/>
  <c r="CK15" i="5"/>
  <c r="CK16" i="5"/>
  <c r="CK17" i="5"/>
  <c r="CK18" i="5"/>
  <c r="CK19" i="5"/>
  <c r="CK20" i="5"/>
  <c r="CK21" i="5"/>
  <c r="CK22" i="5"/>
  <c r="CK23" i="5"/>
  <c r="CK24" i="5"/>
  <c r="CK25" i="5"/>
  <c r="CK26" i="5"/>
  <c r="CK27" i="5"/>
  <c r="CK28" i="5"/>
  <c r="CK29" i="5"/>
  <c r="CK30" i="5"/>
  <c r="CK31" i="5"/>
  <c r="CK32" i="5"/>
  <c r="CK33" i="5"/>
  <c r="CK34" i="5"/>
  <c r="CK35" i="5"/>
  <c r="CK36" i="5"/>
  <c r="CK37" i="5"/>
  <c r="CK38" i="5"/>
  <c r="CK39" i="5"/>
  <c r="CK40" i="5"/>
  <c r="CK41" i="5"/>
  <c r="CK42" i="5"/>
  <c r="CK43" i="5"/>
  <c r="CK44" i="5"/>
  <c r="CK45" i="5"/>
  <c r="CK46" i="5"/>
  <c r="CK47" i="5"/>
  <c r="CK48" i="5"/>
  <c r="CK49" i="5"/>
  <c r="CK50" i="5"/>
  <c r="CK51" i="5"/>
  <c r="CK52" i="5"/>
  <c r="CK53" i="5"/>
  <c r="CK54" i="5"/>
  <c r="CK55" i="5"/>
  <c r="CK56" i="5"/>
  <c r="CK57" i="5"/>
  <c r="CK58" i="5"/>
  <c r="CK59" i="5"/>
  <c r="CK60" i="5"/>
  <c r="CK61" i="5"/>
  <c r="CK62" i="5"/>
  <c r="CK63" i="5"/>
  <c r="CK64" i="5"/>
  <c r="CK65" i="5"/>
  <c r="CK66" i="5"/>
  <c r="CK67" i="5"/>
  <c r="CK68" i="5"/>
  <c r="CK69" i="5"/>
  <c r="CK70" i="5"/>
  <c r="CK71" i="5"/>
  <c r="CK72" i="5"/>
  <c r="CK73" i="5"/>
  <c r="CK74" i="5"/>
  <c r="CK75" i="5"/>
  <c r="CK76" i="5"/>
  <c r="CK77" i="5"/>
  <c r="CK78" i="5"/>
  <c r="CK79" i="5"/>
  <c r="CK80" i="5"/>
  <c r="CK81" i="5"/>
  <c r="CK82" i="5"/>
  <c r="CK83" i="5"/>
  <c r="CK84" i="5"/>
  <c r="CK85" i="5"/>
  <c r="CK86" i="5"/>
  <c r="CK87" i="5"/>
  <c r="CK88" i="5"/>
  <c r="CK89" i="5"/>
  <c r="CK90" i="5"/>
  <c r="CK91" i="5"/>
  <c r="CK92" i="5"/>
  <c r="CK93" i="5"/>
  <c r="CK94" i="5"/>
  <c r="CK95" i="5"/>
  <c r="CK96" i="5"/>
  <c r="CK97" i="5"/>
  <c r="CK98" i="5"/>
  <c r="CK99" i="5"/>
  <c r="CK100" i="5"/>
  <c r="CK101" i="5"/>
  <c r="CK102" i="5"/>
  <c r="CK103" i="5"/>
  <c r="CK104" i="5"/>
  <c r="CK105" i="5"/>
  <c r="CK106" i="5"/>
  <c r="CK107" i="5"/>
  <c r="CK108" i="5"/>
  <c r="CK109" i="5"/>
  <c r="CK110" i="5"/>
  <c r="CK111" i="5"/>
  <c r="CK112" i="5"/>
  <c r="CK113" i="5"/>
  <c r="CK114" i="5"/>
  <c r="CK115" i="5"/>
  <c r="CK116" i="5"/>
  <c r="CK117" i="5"/>
  <c r="CK118" i="5"/>
  <c r="CK119" i="5"/>
  <c r="CK120" i="5"/>
  <c r="CK121" i="5"/>
  <c r="CK122" i="5"/>
  <c r="CK123" i="5"/>
  <c r="CK124" i="5"/>
  <c r="CK125" i="5"/>
  <c r="CK126" i="5"/>
  <c r="CK127" i="5"/>
  <c r="CK128" i="5"/>
  <c r="CK129" i="5"/>
  <c r="CK130" i="5"/>
  <c r="CK131" i="5"/>
  <c r="CK132" i="5"/>
  <c r="CK133" i="5"/>
  <c r="CK134" i="5"/>
  <c r="CK135" i="5"/>
  <c r="CK136" i="5"/>
  <c r="CK137" i="5"/>
  <c r="CK138" i="5"/>
  <c r="CK139" i="5"/>
  <c r="CK140" i="5"/>
  <c r="CK141" i="5"/>
  <c r="CK142" i="5"/>
  <c r="CK143" i="5"/>
  <c r="CK144" i="5"/>
  <c r="CK145" i="5"/>
  <c r="CK146" i="5"/>
  <c r="CK147" i="5"/>
  <c r="CK148" i="5"/>
  <c r="CK149" i="5"/>
  <c r="CK150" i="5"/>
  <c r="CK151" i="5"/>
  <c r="CK152" i="5"/>
  <c r="CK153" i="5"/>
  <c r="CK154" i="5"/>
  <c r="CK155" i="5"/>
  <c r="CK156" i="5"/>
  <c r="CK157" i="5"/>
  <c r="CK158" i="5"/>
  <c r="CK159" i="5"/>
  <c r="CK160" i="5"/>
  <c r="CK161" i="5"/>
  <c r="CK162" i="5"/>
  <c r="CK163" i="5"/>
  <c r="CK164" i="5"/>
  <c r="CK165" i="5"/>
  <c r="CK166" i="5"/>
  <c r="CK167" i="5"/>
  <c r="CK168" i="5"/>
  <c r="CK169" i="5"/>
  <c r="CK170" i="5"/>
  <c r="CK171" i="5"/>
  <c r="CK172" i="5"/>
  <c r="CK173" i="5"/>
  <c r="CK174" i="5"/>
  <c r="CK175" i="5"/>
  <c r="CK176" i="5"/>
  <c r="CK177" i="5"/>
  <c r="CK178" i="5"/>
  <c r="CK179" i="5"/>
  <c r="CK180" i="5"/>
  <c r="CK181" i="5"/>
  <c r="CK182" i="5"/>
  <c r="CK183" i="5"/>
  <c r="CK184" i="5"/>
  <c r="CK185" i="5"/>
  <c r="CK186" i="5"/>
  <c r="CK187" i="5"/>
  <c r="CK188" i="5"/>
  <c r="CK189" i="5"/>
  <c r="CK190" i="5"/>
  <c r="CK191" i="5"/>
  <c r="CK192" i="5"/>
  <c r="CK193" i="5"/>
  <c r="CK194" i="5"/>
  <c r="CK195" i="5"/>
  <c r="CK196" i="5"/>
  <c r="CK197" i="5"/>
  <c r="CK198" i="5"/>
  <c r="CK199" i="5"/>
  <c r="CK200" i="5"/>
  <c r="CK201" i="5"/>
  <c r="N30" i="8"/>
  <c r="K30" i="8"/>
  <c r="G30" i="8"/>
  <c r="K29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4" i="8"/>
  <c r="G3" i="8"/>
  <c r="G2" i="8"/>
  <c r="B11" i="3"/>
  <c r="U2" i="5"/>
  <c r="U3" i="5"/>
  <c r="U4" i="5"/>
  <c r="U5" i="5"/>
  <c r="U6" i="5"/>
  <c r="U7" i="5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44" i="5"/>
  <c r="U45" i="5"/>
  <c r="U46" i="5"/>
  <c r="U47" i="5"/>
  <c r="U48" i="5"/>
  <c r="U49" i="5"/>
  <c r="U50" i="5"/>
  <c r="U51" i="5"/>
  <c r="U52" i="5"/>
  <c r="U53" i="5"/>
  <c r="U54" i="5"/>
  <c r="U55" i="5"/>
  <c r="U56" i="5"/>
  <c r="U57" i="5"/>
  <c r="U58" i="5"/>
  <c r="U59" i="5"/>
  <c r="U60" i="5"/>
  <c r="U61" i="5"/>
  <c r="U62" i="5"/>
  <c r="U63" i="5"/>
  <c r="U64" i="5"/>
  <c r="U65" i="5"/>
  <c r="U66" i="5"/>
  <c r="U67" i="5"/>
  <c r="U68" i="5"/>
  <c r="U69" i="5"/>
  <c r="U70" i="5"/>
  <c r="U71" i="5"/>
  <c r="U72" i="5"/>
  <c r="U73" i="5"/>
  <c r="U74" i="5"/>
  <c r="U75" i="5"/>
  <c r="U76" i="5"/>
  <c r="U77" i="5"/>
  <c r="U78" i="5"/>
  <c r="U79" i="5"/>
  <c r="U80" i="5"/>
  <c r="U81" i="5"/>
  <c r="U82" i="5"/>
  <c r="U83" i="5"/>
  <c r="U84" i="5"/>
  <c r="U85" i="5"/>
  <c r="U86" i="5"/>
  <c r="U87" i="5"/>
  <c r="U88" i="5"/>
  <c r="U89" i="5"/>
  <c r="U90" i="5"/>
  <c r="U91" i="5"/>
  <c r="U92" i="5"/>
  <c r="U93" i="5"/>
  <c r="U94" i="5"/>
  <c r="U95" i="5"/>
  <c r="U96" i="5"/>
  <c r="U97" i="5"/>
  <c r="U98" i="5"/>
  <c r="U99" i="5"/>
  <c r="U100" i="5"/>
  <c r="U101" i="5"/>
  <c r="U102" i="5"/>
  <c r="U103" i="5"/>
  <c r="U104" i="5"/>
  <c r="U105" i="5"/>
  <c r="U106" i="5"/>
  <c r="U107" i="5"/>
  <c r="U108" i="5"/>
  <c r="U109" i="5"/>
  <c r="U110" i="5"/>
  <c r="U111" i="5"/>
  <c r="U112" i="5"/>
  <c r="U113" i="5"/>
  <c r="U114" i="5"/>
  <c r="U115" i="5"/>
  <c r="U116" i="5"/>
  <c r="U117" i="5"/>
  <c r="U118" i="5"/>
  <c r="U119" i="5"/>
  <c r="U120" i="5"/>
  <c r="U121" i="5"/>
  <c r="U122" i="5"/>
  <c r="U123" i="5"/>
  <c r="U124" i="5"/>
  <c r="U125" i="5"/>
  <c r="U126" i="5"/>
  <c r="U127" i="5"/>
  <c r="U128" i="5"/>
  <c r="U129" i="5"/>
  <c r="U130" i="5"/>
  <c r="U131" i="5"/>
  <c r="U132" i="5"/>
  <c r="U133" i="5"/>
  <c r="U134" i="5"/>
  <c r="U135" i="5"/>
  <c r="U136" i="5"/>
  <c r="U137" i="5"/>
  <c r="U138" i="5"/>
  <c r="U139" i="5"/>
  <c r="U140" i="5"/>
  <c r="U141" i="5"/>
  <c r="U142" i="5"/>
  <c r="U143" i="5"/>
  <c r="U144" i="5"/>
  <c r="U145" i="5"/>
  <c r="U146" i="5"/>
  <c r="U147" i="5"/>
  <c r="U148" i="5"/>
  <c r="U149" i="5"/>
  <c r="U150" i="5"/>
  <c r="U151" i="5"/>
  <c r="U152" i="5"/>
  <c r="U153" i="5"/>
  <c r="U154" i="5"/>
  <c r="U155" i="5"/>
  <c r="U156" i="5"/>
  <c r="U157" i="5"/>
  <c r="U158" i="5"/>
  <c r="U159" i="5"/>
  <c r="U160" i="5"/>
  <c r="U161" i="5"/>
  <c r="U162" i="5"/>
  <c r="U163" i="5"/>
  <c r="U164" i="5"/>
  <c r="U165" i="5"/>
  <c r="U166" i="5"/>
  <c r="U167" i="5"/>
  <c r="U168" i="5"/>
  <c r="U169" i="5"/>
  <c r="U170" i="5"/>
  <c r="U171" i="5"/>
  <c r="U172" i="5"/>
  <c r="U173" i="5"/>
  <c r="U174" i="5"/>
  <c r="U175" i="5"/>
  <c r="U176" i="5"/>
  <c r="U177" i="5"/>
  <c r="U178" i="5"/>
  <c r="U179" i="5"/>
  <c r="U180" i="5"/>
  <c r="U181" i="5"/>
  <c r="U182" i="5"/>
  <c r="U183" i="5"/>
  <c r="U184" i="5"/>
  <c r="U185" i="5"/>
  <c r="U186" i="5"/>
  <c r="U187" i="5"/>
  <c r="U188" i="5"/>
  <c r="U189" i="5"/>
  <c r="U190" i="5"/>
  <c r="U191" i="5"/>
  <c r="U192" i="5"/>
  <c r="U193" i="5"/>
  <c r="U194" i="5"/>
  <c r="U195" i="5"/>
  <c r="U196" i="5"/>
  <c r="U197" i="5"/>
  <c r="U198" i="5"/>
  <c r="U199" i="5"/>
  <c r="U200" i="5"/>
  <c r="U201" i="5"/>
  <c r="B12" i="3"/>
  <c r="J1" i="3"/>
  <c r="BK3" i="5"/>
  <c r="BK4" i="5"/>
  <c r="BK5" i="5"/>
  <c r="BE6" i="5"/>
  <c r="BE2" i="5"/>
  <c r="AF2" i="5"/>
  <c r="AO2" i="5"/>
  <c r="AF3" i="5"/>
  <c r="AO3" i="5"/>
  <c r="AF4" i="5"/>
  <c r="AO4" i="5"/>
  <c r="AF5" i="5"/>
  <c r="AO5" i="5"/>
  <c r="AF6" i="5"/>
  <c r="AO6" i="5"/>
  <c r="AF7" i="5"/>
  <c r="AO7" i="5"/>
  <c r="AF8" i="5"/>
  <c r="AO8" i="5"/>
  <c r="AF9" i="5"/>
  <c r="AO9" i="5"/>
  <c r="AF10" i="5"/>
  <c r="AO10" i="5"/>
  <c r="AF11" i="5"/>
  <c r="AO11" i="5"/>
  <c r="AF12" i="5"/>
  <c r="AO12" i="5"/>
  <c r="AF13" i="5"/>
  <c r="AO13" i="5"/>
  <c r="AO14" i="5"/>
  <c r="AO15" i="5"/>
  <c r="AO16" i="5"/>
  <c r="AO17" i="5"/>
  <c r="AO18" i="5"/>
  <c r="AO19" i="5"/>
  <c r="AO20" i="5"/>
  <c r="AO21" i="5"/>
  <c r="AO22" i="5"/>
  <c r="AO23" i="5"/>
  <c r="AO24" i="5"/>
  <c r="AO25" i="5"/>
  <c r="AO26" i="5"/>
  <c r="AO27" i="5"/>
  <c r="AO28" i="5"/>
  <c r="AO29" i="5"/>
  <c r="AO30" i="5"/>
  <c r="AO31" i="5"/>
  <c r="AO32" i="5"/>
  <c r="AO33" i="5"/>
  <c r="AO34" i="5"/>
  <c r="AO35" i="5"/>
  <c r="AO36" i="5"/>
  <c r="AO37" i="5"/>
  <c r="AO38" i="5"/>
  <c r="AO39" i="5"/>
  <c r="AO40" i="5"/>
  <c r="AO41" i="5"/>
  <c r="AO42" i="5"/>
  <c r="AO43" i="5"/>
  <c r="AO44" i="5"/>
  <c r="AO45" i="5"/>
  <c r="AO46" i="5"/>
  <c r="AO47" i="5"/>
  <c r="AO48" i="5"/>
  <c r="AO49" i="5"/>
  <c r="AO50" i="5"/>
  <c r="AO51" i="5"/>
  <c r="AO52" i="5"/>
  <c r="AO53" i="5"/>
  <c r="AO54" i="5"/>
  <c r="AO55" i="5"/>
  <c r="AO56" i="5"/>
  <c r="AO57" i="5"/>
  <c r="AO58" i="5"/>
  <c r="AO59" i="5"/>
  <c r="AO60" i="5"/>
  <c r="AO61" i="5"/>
  <c r="AO62" i="5"/>
  <c r="AO63" i="5"/>
  <c r="AO64" i="5"/>
  <c r="AO65" i="5"/>
  <c r="AO66" i="5"/>
  <c r="AO67" i="5"/>
  <c r="AO68" i="5"/>
  <c r="AO69" i="5"/>
  <c r="AO70" i="5"/>
  <c r="AO71" i="5"/>
  <c r="AO72" i="5"/>
  <c r="AO73" i="5"/>
  <c r="AO74" i="5"/>
  <c r="AO75" i="5"/>
  <c r="AO76" i="5"/>
  <c r="AO77" i="5"/>
  <c r="AO78" i="5"/>
  <c r="AO79" i="5"/>
  <c r="AO80" i="5"/>
  <c r="AO81" i="5"/>
  <c r="AO82" i="5"/>
  <c r="AO83" i="5"/>
  <c r="AO84" i="5"/>
  <c r="AO85" i="5"/>
  <c r="AO86" i="5"/>
  <c r="AO87" i="5"/>
  <c r="AO88" i="5"/>
  <c r="AO89" i="5"/>
  <c r="AO90" i="5"/>
  <c r="AO91" i="5"/>
  <c r="AO92" i="5"/>
  <c r="AO93" i="5"/>
  <c r="AO94" i="5"/>
  <c r="AO95" i="5"/>
  <c r="AO96" i="5"/>
  <c r="AO97" i="5"/>
  <c r="AO98" i="5"/>
  <c r="AO99" i="5"/>
  <c r="AO100" i="5"/>
  <c r="AO101" i="5"/>
  <c r="AO102" i="5"/>
  <c r="AO103" i="5"/>
  <c r="AO104" i="5"/>
  <c r="AO105" i="5"/>
  <c r="AO106" i="5"/>
  <c r="AO107" i="5"/>
  <c r="AO108" i="5"/>
  <c r="AO109" i="5"/>
  <c r="AO110" i="5"/>
  <c r="AO111" i="5"/>
  <c r="AO112" i="5"/>
  <c r="AO113" i="5"/>
  <c r="AO114" i="5"/>
  <c r="AO115" i="5"/>
  <c r="AO116" i="5"/>
  <c r="AO117" i="5"/>
  <c r="AO118" i="5"/>
  <c r="AO119" i="5"/>
  <c r="AO120" i="5"/>
  <c r="AO121" i="5"/>
  <c r="AO122" i="5"/>
  <c r="AO123" i="5"/>
  <c r="AO124" i="5"/>
  <c r="AO125" i="5"/>
  <c r="AO126" i="5"/>
  <c r="AO127" i="5"/>
  <c r="AO128" i="5"/>
  <c r="AO129" i="5"/>
  <c r="AO130" i="5"/>
  <c r="AO131" i="5"/>
  <c r="AO132" i="5"/>
  <c r="AO133" i="5"/>
  <c r="AO134" i="5"/>
  <c r="AO135" i="5"/>
  <c r="AO136" i="5"/>
  <c r="AO137" i="5"/>
  <c r="AO138" i="5"/>
  <c r="AO139" i="5"/>
  <c r="AO140" i="5"/>
  <c r="AO141" i="5"/>
  <c r="AO142" i="5"/>
  <c r="AO143" i="5"/>
  <c r="AO144" i="5"/>
  <c r="AO145" i="5"/>
  <c r="AO146" i="5"/>
  <c r="AO147" i="5"/>
  <c r="AO148" i="5"/>
  <c r="AO149" i="5"/>
  <c r="AO150" i="5"/>
  <c r="AO151" i="5"/>
  <c r="AO152" i="5"/>
  <c r="AO153" i="5"/>
  <c r="AO154" i="5"/>
  <c r="AO155" i="5"/>
  <c r="AO156" i="5"/>
  <c r="AO157" i="5"/>
  <c r="AO158" i="5"/>
  <c r="AO159" i="5"/>
  <c r="AO160" i="5"/>
  <c r="AO161" i="5"/>
  <c r="AO162" i="5"/>
  <c r="AO163" i="5"/>
  <c r="AO164" i="5"/>
  <c r="AO165" i="5"/>
  <c r="AO166" i="5"/>
  <c r="AO167" i="5"/>
  <c r="AO168" i="5"/>
  <c r="AO169" i="5"/>
  <c r="AO170" i="5"/>
  <c r="AO171" i="5"/>
  <c r="AO172" i="5"/>
  <c r="AO173" i="5"/>
  <c r="AO174" i="5"/>
  <c r="AO175" i="5"/>
  <c r="AO176" i="5"/>
  <c r="AO177" i="5"/>
  <c r="AO178" i="5"/>
  <c r="AO179" i="5"/>
  <c r="AO180" i="5"/>
  <c r="AO181" i="5"/>
  <c r="AO182" i="5"/>
  <c r="AO183" i="5"/>
  <c r="AO184" i="5"/>
  <c r="AO185" i="5"/>
  <c r="AO186" i="5"/>
  <c r="AO187" i="5"/>
  <c r="AO188" i="5"/>
  <c r="AO189" i="5"/>
  <c r="AO190" i="5"/>
  <c r="AO191" i="5"/>
  <c r="AO192" i="5"/>
  <c r="AO193" i="5"/>
  <c r="AO194" i="5"/>
  <c r="AO195" i="5"/>
  <c r="AO196" i="5"/>
  <c r="AO197" i="5"/>
  <c r="AO198" i="5"/>
  <c r="AO199" i="5"/>
  <c r="AO200" i="5"/>
  <c r="AO201" i="5"/>
  <c r="BF6" i="5"/>
  <c r="BK6" i="5"/>
  <c r="BK7" i="5"/>
  <c r="BK8" i="5"/>
  <c r="BK9" i="5"/>
  <c r="BK10" i="5"/>
  <c r="BK11" i="5"/>
  <c r="BK12" i="5"/>
  <c r="BK13" i="5"/>
  <c r="BK14" i="5"/>
  <c r="BK15" i="5"/>
  <c r="BK16" i="5"/>
  <c r="BK17" i="5"/>
  <c r="BK18" i="5"/>
  <c r="BK19" i="5"/>
  <c r="BK20" i="5"/>
  <c r="BK21" i="5"/>
  <c r="BK22" i="5"/>
  <c r="BK23" i="5"/>
  <c r="BK24" i="5"/>
  <c r="BK25" i="5"/>
  <c r="BK26" i="5"/>
  <c r="BK27" i="5"/>
  <c r="BK28" i="5"/>
  <c r="BK29" i="5"/>
  <c r="BK30" i="5"/>
  <c r="BK31" i="5"/>
  <c r="BK32" i="5"/>
  <c r="BK33" i="5"/>
  <c r="BK34" i="5"/>
  <c r="BK35" i="5"/>
  <c r="BK36" i="5"/>
  <c r="BK37" i="5"/>
  <c r="BK38" i="5"/>
  <c r="BK39" i="5"/>
  <c r="BK40" i="5"/>
  <c r="BK41" i="5"/>
  <c r="BK42" i="5"/>
  <c r="BK43" i="5"/>
  <c r="BK44" i="5"/>
  <c r="BK45" i="5"/>
  <c r="BK46" i="5"/>
  <c r="BK47" i="5"/>
  <c r="BK48" i="5"/>
  <c r="BK49" i="5"/>
  <c r="BK50" i="5"/>
  <c r="BK51" i="5"/>
  <c r="BK52" i="5"/>
  <c r="BK53" i="5"/>
  <c r="BK54" i="5"/>
  <c r="BK55" i="5"/>
  <c r="BK56" i="5"/>
  <c r="BK57" i="5"/>
  <c r="BK58" i="5"/>
  <c r="BK59" i="5"/>
  <c r="BK60" i="5"/>
  <c r="BK61" i="5"/>
  <c r="BK62" i="5"/>
  <c r="BK63" i="5"/>
  <c r="BK64" i="5"/>
  <c r="BK65" i="5"/>
  <c r="BK66" i="5"/>
  <c r="BK67" i="5"/>
  <c r="BK68" i="5"/>
  <c r="BK69" i="5"/>
  <c r="BK70" i="5"/>
  <c r="BK71" i="5"/>
  <c r="BK72" i="5"/>
  <c r="BK73" i="5"/>
  <c r="BK74" i="5"/>
  <c r="BK75" i="5"/>
  <c r="BK76" i="5"/>
  <c r="BK77" i="5"/>
  <c r="BK78" i="5"/>
  <c r="BK79" i="5"/>
  <c r="BK80" i="5"/>
  <c r="BK81" i="5"/>
  <c r="BK82" i="5"/>
  <c r="BK83" i="5"/>
  <c r="BK84" i="5"/>
  <c r="BK85" i="5"/>
  <c r="BK86" i="5"/>
  <c r="BK87" i="5"/>
  <c r="BK88" i="5"/>
  <c r="BK89" i="5"/>
  <c r="BK90" i="5"/>
  <c r="BK91" i="5"/>
  <c r="BK92" i="5"/>
  <c r="BK93" i="5"/>
  <c r="BK94" i="5"/>
  <c r="BK95" i="5"/>
  <c r="BK96" i="5"/>
  <c r="BK97" i="5"/>
  <c r="BK98" i="5"/>
  <c r="BK99" i="5"/>
  <c r="BK100" i="5"/>
  <c r="BK101" i="5"/>
  <c r="BK102" i="5"/>
  <c r="BK103" i="5"/>
  <c r="BK104" i="5"/>
  <c r="BK105" i="5"/>
  <c r="BK106" i="5"/>
  <c r="BK107" i="5"/>
  <c r="BK108" i="5"/>
  <c r="BK109" i="5"/>
  <c r="BK110" i="5"/>
  <c r="BK111" i="5"/>
  <c r="BK112" i="5"/>
  <c r="BK113" i="5"/>
  <c r="BK114" i="5"/>
  <c r="BK115" i="5"/>
  <c r="BK116" i="5"/>
  <c r="BK117" i="5"/>
  <c r="BK118" i="5"/>
  <c r="BK119" i="5"/>
  <c r="BK120" i="5"/>
  <c r="BK121" i="5"/>
  <c r="BK122" i="5"/>
  <c r="BK123" i="5"/>
  <c r="BK124" i="5"/>
  <c r="BK125" i="5"/>
  <c r="BK126" i="5"/>
  <c r="BK127" i="5"/>
  <c r="BK128" i="5"/>
  <c r="BK129" i="5"/>
  <c r="BK130" i="5"/>
  <c r="BK131" i="5"/>
  <c r="BK132" i="5"/>
  <c r="BK133" i="5"/>
  <c r="BK134" i="5"/>
  <c r="BK135" i="5"/>
  <c r="BK136" i="5"/>
  <c r="BK137" i="5"/>
  <c r="BK138" i="5"/>
  <c r="BK139" i="5"/>
  <c r="BK140" i="5"/>
  <c r="BK141" i="5"/>
  <c r="BK142" i="5"/>
  <c r="BK143" i="5"/>
  <c r="BK144" i="5"/>
  <c r="BK145" i="5"/>
  <c r="BK146" i="5"/>
  <c r="BK147" i="5"/>
  <c r="BK148" i="5"/>
  <c r="BK149" i="5"/>
  <c r="BK150" i="5"/>
  <c r="BK151" i="5"/>
  <c r="BK152" i="5"/>
  <c r="BK153" i="5"/>
  <c r="BK154" i="5"/>
  <c r="BK155" i="5"/>
  <c r="BK156" i="5"/>
  <c r="BK157" i="5"/>
  <c r="BK158" i="5"/>
  <c r="BK159" i="5"/>
  <c r="BK160" i="5"/>
  <c r="BK161" i="5"/>
  <c r="BK162" i="5"/>
  <c r="BK163" i="5"/>
  <c r="BK164" i="5"/>
  <c r="BK165" i="5"/>
  <c r="BK166" i="5"/>
  <c r="BK167" i="5"/>
  <c r="BK168" i="5"/>
  <c r="BK169" i="5"/>
  <c r="BK170" i="5"/>
  <c r="BK171" i="5"/>
  <c r="BK172" i="5"/>
  <c r="BK173" i="5"/>
  <c r="BK174" i="5"/>
  <c r="BK175" i="5"/>
  <c r="BK176" i="5"/>
  <c r="BK177" i="5"/>
  <c r="BK178" i="5"/>
  <c r="BK179" i="5"/>
  <c r="BK180" i="5"/>
  <c r="BK181" i="5"/>
  <c r="BK182" i="5"/>
  <c r="BK183" i="5"/>
  <c r="BK184" i="5"/>
  <c r="BK185" i="5"/>
  <c r="BK186" i="5"/>
  <c r="BK187" i="5"/>
  <c r="BK188" i="5"/>
  <c r="BK189" i="5"/>
  <c r="BK190" i="5"/>
  <c r="BK191" i="5"/>
  <c r="BK192" i="5"/>
  <c r="BK193" i="5"/>
  <c r="BK194" i="5"/>
  <c r="BK195" i="5"/>
  <c r="BK196" i="5"/>
  <c r="BK197" i="5"/>
  <c r="BK198" i="5"/>
  <c r="BK199" i="5"/>
  <c r="BK200" i="5"/>
  <c r="BK201" i="5"/>
  <c r="BL3" i="5"/>
  <c r="BL4" i="5"/>
  <c r="BL5" i="5"/>
  <c r="BL6" i="5"/>
  <c r="BL7" i="5"/>
  <c r="BL8" i="5"/>
  <c r="BL9" i="5"/>
  <c r="BL10" i="5"/>
  <c r="BL11" i="5"/>
  <c r="BL12" i="5"/>
  <c r="BL13" i="5"/>
  <c r="BL14" i="5"/>
  <c r="BL15" i="5"/>
  <c r="BL16" i="5"/>
  <c r="BL17" i="5"/>
  <c r="BL18" i="5"/>
  <c r="BL19" i="5"/>
  <c r="BL20" i="5"/>
  <c r="BL21" i="5"/>
  <c r="BL22" i="5"/>
  <c r="BL23" i="5"/>
  <c r="BL24" i="5"/>
  <c r="BL25" i="5"/>
  <c r="BL26" i="5"/>
  <c r="BL27" i="5"/>
  <c r="BL28" i="5"/>
  <c r="BL29" i="5"/>
  <c r="BL30" i="5"/>
  <c r="BL31" i="5"/>
  <c r="BL32" i="5"/>
  <c r="BL33" i="5"/>
  <c r="BL34" i="5"/>
  <c r="BL35" i="5"/>
  <c r="BL36" i="5"/>
  <c r="BL37" i="5"/>
  <c r="BL38" i="5"/>
  <c r="BL39" i="5"/>
  <c r="BL40" i="5"/>
  <c r="BL41" i="5"/>
  <c r="BL42" i="5"/>
  <c r="BL43" i="5"/>
  <c r="BL44" i="5"/>
  <c r="BL45" i="5"/>
  <c r="BL46" i="5"/>
  <c r="BL47" i="5"/>
  <c r="BL48" i="5"/>
  <c r="BL49" i="5"/>
  <c r="BL50" i="5"/>
  <c r="BL51" i="5"/>
  <c r="BL52" i="5"/>
  <c r="BL53" i="5"/>
  <c r="BL54" i="5"/>
  <c r="BL55" i="5"/>
  <c r="BL56" i="5"/>
  <c r="BL57" i="5"/>
  <c r="BL58" i="5"/>
  <c r="BL59" i="5"/>
  <c r="BL60" i="5"/>
  <c r="BL61" i="5"/>
  <c r="BL62" i="5"/>
  <c r="BL63" i="5"/>
  <c r="BL64" i="5"/>
  <c r="BL65" i="5"/>
  <c r="BL66" i="5"/>
  <c r="BL67" i="5"/>
  <c r="BL68" i="5"/>
  <c r="BL69" i="5"/>
  <c r="BL70" i="5"/>
  <c r="BL71" i="5"/>
  <c r="BL72" i="5"/>
  <c r="BL73" i="5"/>
  <c r="BL74" i="5"/>
  <c r="BL75" i="5"/>
  <c r="BL76" i="5"/>
  <c r="BL77" i="5"/>
  <c r="BL78" i="5"/>
  <c r="BL79" i="5"/>
  <c r="BL80" i="5"/>
  <c r="BL81" i="5"/>
  <c r="BL82" i="5"/>
  <c r="BL83" i="5"/>
  <c r="BL84" i="5"/>
  <c r="BL85" i="5"/>
  <c r="BL86" i="5"/>
  <c r="BL87" i="5"/>
  <c r="BL88" i="5"/>
  <c r="BL89" i="5"/>
  <c r="BL90" i="5"/>
  <c r="BL91" i="5"/>
  <c r="BL92" i="5"/>
  <c r="BL93" i="5"/>
  <c r="BL94" i="5"/>
  <c r="BL95" i="5"/>
  <c r="BL96" i="5"/>
  <c r="BL97" i="5"/>
  <c r="BL98" i="5"/>
  <c r="BL99" i="5"/>
  <c r="BL100" i="5"/>
  <c r="BL101" i="5"/>
  <c r="BL102" i="5"/>
  <c r="BL103" i="5"/>
  <c r="BL104" i="5"/>
  <c r="BL105" i="5"/>
  <c r="BL106" i="5"/>
  <c r="BL107" i="5"/>
  <c r="BL108" i="5"/>
  <c r="BL109" i="5"/>
  <c r="BL110" i="5"/>
  <c r="BL111" i="5"/>
  <c r="BL112" i="5"/>
  <c r="BL113" i="5"/>
  <c r="BL114" i="5"/>
  <c r="BL115" i="5"/>
  <c r="BL116" i="5"/>
  <c r="BL117" i="5"/>
  <c r="BL118" i="5"/>
  <c r="BL119" i="5"/>
  <c r="BL120" i="5"/>
  <c r="BL121" i="5"/>
  <c r="BL122" i="5"/>
  <c r="BL123" i="5"/>
  <c r="BL124" i="5"/>
  <c r="BL125" i="5"/>
  <c r="BL126" i="5"/>
  <c r="BL127" i="5"/>
  <c r="BL128" i="5"/>
  <c r="BL129" i="5"/>
  <c r="BL130" i="5"/>
  <c r="BL131" i="5"/>
  <c r="BL132" i="5"/>
  <c r="BL133" i="5"/>
  <c r="BL134" i="5"/>
  <c r="BL135" i="5"/>
  <c r="BL136" i="5"/>
  <c r="BL137" i="5"/>
  <c r="BL138" i="5"/>
  <c r="BL139" i="5"/>
  <c r="BL140" i="5"/>
  <c r="BL141" i="5"/>
  <c r="BL142" i="5"/>
  <c r="BL143" i="5"/>
  <c r="BL144" i="5"/>
  <c r="BL145" i="5"/>
  <c r="BL146" i="5"/>
  <c r="BL147" i="5"/>
  <c r="BL148" i="5"/>
  <c r="BL149" i="5"/>
  <c r="BL150" i="5"/>
  <c r="BL151" i="5"/>
  <c r="BL152" i="5"/>
  <c r="BL153" i="5"/>
  <c r="BL154" i="5"/>
  <c r="BL155" i="5"/>
  <c r="BL156" i="5"/>
  <c r="BL157" i="5"/>
  <c r="BL158" i="5"/>
  <c r="BL159" i="5"/>
  <c r="BL160" i="5"/>
  <c r="BL161" i="5"/>
  <c r="BL162" i="5"/>
  <c r="BL163" i="5"/>
  <c r="BL164" i="5"/>
  <c r="BL165" i="5"/>
  <c r="BL166" i="5"/>
  <c r="BL167" i="5"/>
  <c r="BL168" i="5"/>
  <c r="BL169" i="5"/>
  <c r="BL170" i="5"/>
  <c r="BL171" i="5"/>
  <c r="BL172" i="5"/>
  <c r="BL173" i="5"/>
  <c r="BL174" i="5"/>
  <c r="BL175" i="5"/>
  <c r="BL176" i="5"/>
  <c r="BL177" i="5"/>
  <c r="BL178" i="5"/>
  <c r="BL179" i="5"/>
  <c r="BL180" i="5"/>
  <c r="BL181" i="5"/>
  <c r="BL182" i="5"/>
  <c r="BL183" i="5"/>
  <c r="BL184" i="5"/>
  <c r="BL185" i="5"/>
  <c r="BL186" i="5"/>
  <c r="BL187" i="5"/>
  <c r="BL188" i="5"/>
  <c r="BL189" i="5"/>
  <c r="BL190" i="5"/>
  <c r="BL191" i="5"/>
  <c r="BL192" i="5"/>
  <c r="BL193" i="5"/>
  <c r="BL194" i="5"/>
  <c r="BL195" i="5"/>
  <c r="BL196" i="5"/>
  <c r="BL197" i="5"/>
  <c r="BL198" i="5"/>
  <c r="BL199" i="5"/>
  <c r="BL200" i="5"/>
  <c r="BL201" i="5"/>
  <c r="BF2" i="5"/>
  <c r="BL2" i="5"/>
  <c r="BK2" i="5"/>
  <c r="BI201" i="5"/>
  <c r="BI200" i="5"/>
  <c r="BI199" i="5"/>
  <c r="BI198" i="5"/>
  <c r="BI197" i="5"/>
  <c r="BI196" i="5"/>
  <c r="BI195" i="5"/>
  <c r="BI194" i="5"/>
  <c r="BI193" i="5"/>
  <c r="BI192" i="5"/>
  <c r="BI191" i="5"/>
  <c r="BI190" i="5"/>
  <c r="BI189" i="5"/>
  <c r="BI188" i="5"/>
  <c r="BI187" i="5"/>
  <c r="BI186" i="5"/>
  <c r="BI185" i="5"/>
  <c r="BI184" i="5"/>
  <c r="BI183" i="5"/>
  <c r="BI182" i="5"/>
  <c r="BI181" i="5"/>
  <c r="BI180" i="5"/>
  <c r="BI179" i="5"/>
  <c r="BI178" i="5"/>
  <c r="BI177" i="5"/>
  <c r="BI176" i="5"/>
  <c r="BI175" i="5"/>
  <c r="BI174" i="5"/>
  <c r="BI173" i="5"/>
  <c r="BI172" i="5"/>
  <c r="BI171" i="5"/>
  <c r="BI170" i="5"/>
  <c r="BI169" i="5"/>
  <c r="BI168" i="5"/>
  <c r="BI167" i="5"/>
  <c r="BI166" i="5"/>
  <c r="BI165" i="5"/>
  <c r="BI164" i="5"/>
  <c r="BI163" i="5"/>
  <c r="BI162" i="5"/>
  <c r="BI161" i="5"/>
  <c r="BI160" i="5"/>
  <c r="BI159" i="5"/>
  <c r="BI158" i="5"/>
  <c r="BI157" i="5"/>
  <c r="BI156" i="5"/>
  <c r="BI155" i="5"/>
  <c r="BI154" i="5"/>
  <c r="BI153" i="5"/>
  <c r="BI152" i="5"/>
  <c r="BI151" i="5"/>
  <c r="BI150" i="5"/>
  <c r="BI149" i="5"/>
  <c r="BI148" i="5"/>
  <c r="BI147" i="5"/>
  <c r="BI146" i="5"/>
  <c r="BI145" i="5"/>
  <c r="BI144" i="5"/>
  <c r="BI143" i="5"/>
  <c r="BI142" i="5"/>
  <c r="BI141" i="5"/>
  <c r="BI140" i="5"/>
  <c r="BI139" i="5"/>
  <c r="BI138" i="5"/>
  <c r="BI137" i="5"/>
  <c r="BI136" i="5"/>
  <c r="BI135" i="5"/>
  <c r="BI134" i="5"/>
  <c r="BI133" i="5"/>
  <c r="BI132" i="5"/>
  <c r="BI131" i="5"/>
  <c r="BI130" i="5"/>
  <c r="BI129" i="5"/>
  <c r="BI128" i="5"/>
  <c r="BI127" i="5"/>
  <c r="BI126" i="5"/>
  <c r="BI125" i="5"/>
  <c r="BI124" i="5"/>
  <c r="BI123" i="5"/>
  <c r="BI122" i="5"/>
  <c r="BI121" i="5"/>
  <c r="BI120" i="5"/>
  <c r="BI119" i="5"/>
  <c r="BI118" i="5"/>
  <c r="BI117" i="5"/>
  <c r="BI116" i="5"/>
  <c r="BI115" i="5"/>
  <c r="BI114" i="5"/>
  <c r="BI113" i="5"/>
  <c r="BI112" i="5"/>
  <c r="BI111" i="5"/>
  <c r="BI110" i="5"/>
  <c r="BI109" i="5"/>
  <c r="BI108" i="5"/>
  <c r="BI107" i="5"/>
  <c r="BI106" i="5"/>
  <c r="BI105" i="5"/>
  <c r="BI104" i="5"/>
  <c r="BI103" i="5"/>
  <c r="BI102" i="5"/>
  <c r="BI101" i="5"/>
  <c r="BI100" i="5"/>
  <c r="BI99" i="5"/>
  <c r="BI98" i="5"/>
  <c r="BI97" i="5"/>
  <c r="BI96" i="5"/>
  <c r="BI95" i="5"/>
  <c r="BI94" i="5"/>
  <c r="BI93" i="5"/>
  <c r="BI92" i="5"/>
  <c r="BI91" i="5"/>
  <c r="BI90" i="5"/>
  <c r="BI89" i="5"/>
  <c r="BI88" i="5"/>
  <c r="BI87" i="5"/>
  <c r="BI86" i="5"/>
  <c r="BI85" i="5"/>
  <c r="BI84" i="5"/>
  <c r="BI83" i="5"/>
  <c r="BI82" i="5"/>
  <c r="BI81" i="5"/>
  <c r="BI80" i="5"/>
  <c r="BI79" i="5"/>
  <c r="BI78" i="5"/>
  <c r="BI77" i="5"/>
  <c r="BI76" i="5"/>
  <c r="BI75" i="5"/>
  <c r="BI74" i="5"/>
  <c r="BI73" i="5"/>
  <c r="BI72" i="5"/>
  <c r="BI71" i="5"/>
  <c r="BI70" i="5"/>
  <c r="BI69" i="5"/>
  <c r="BI68" i="5"/>
  <c r="BI67" i="5"/>
  <c r="BI66" i="5"/>
  <c r="BI65" i="5"/>
  <c r="BI64" i="5"/>
  <c r="BI63" i="5"/>
  <c r="BI62" i="5"/>
  <c r="BI61" i="5"/>
  <c r="BI60" i="5"/>
  <c r="BI59" i="5"/>
  <c r="BI58" i="5"/>
  <c r="BI57" i="5"/>
  <c r="BI56" i="5"/>
  <c r="BI55" i="5"/>
  <c r="BI54" i="5"/>
  <c r="BI53" i="5"/>
  <c r="BI52" i="5"/>
  <c r="BI51" i="5"/>
  <c r="BI50" i="5"/>
  <c r="BI49" i="5"/>
  <c r="BI48" i="5"/>
  <c r="BI47" i="5"/>
  <c r="BI46" i="5"/>
  <c r="BI45" i="5"/>
  <c r="BI44" i="5"/>
  <c r="BI43" i="5"/>
  <c r="BI42" i="5"/>
  <c r="BI41" i="5"/>
  <c r="BI40" i="5"/>
  <c r="BI39" i="5"/>
  <c r="BI38" i="5"/>
  <c r="BI37" i="5"/>
  <c r="BI36" i="5"/>
  <c r="BI35" i="5"/>
  <c r="BI34" i="5"/>
  <c r="BI33" i="5"/>
  <c r="BI32" i="5"/>
  <c r="BI31" i="5"/>
  <c r="BI30" i="5"/>
  <c r="BI29" i="5"/>
  <c r="BI28" i="5"/>
  <c r="BI27" i="5"/>
  <c r="BI26" i="5"/>
  <c r="BI25" i="5"/>
  <c r="BI24" i="5"/>
  <c r="BI23" i="5"/>
  <c r="BI22" i="5"/>
  <c r="BI21" i="5"/>
  <c r="BI20" i="5"/>
  <c r="BI19" i="5"/>
  <c r="BI18" i="5"/>
  <c r="BI17" i="5"/>
  <c r="BI16" i="5"/>
  <c r="BI15" i="5"/>
  <c r="BI14" i="5"/>
  <c r="BI13" i="5"/>
  <c r="BI12" i="5"/>
  <c r="BI11" i="5"/>
  <c r="BI10" i="5"/>
  <c r="BI9" i="5"/>
  <c r="BI8" i="5"/>
  <c r="BI7" i="5"/>
  <c r="BG6" i="5"/>
  <c r="BI6" i="5"/>
  <c r="BI5" i="5"/>
  <c r="BI4" i="5"/>
  <c r="BI3" i="5"/>
  <c r="BH3" i="5"/>
  <c r="BH4" i="5"/>
  <c r="BH5" i="5"/>
  <c r="BH6" i="5"/>
  <c r="BH7" i="5"/>
  <c r="BH8" i="5"/>
  <c r="BH9" i="5"/>
  <c r="BH10" i="5"/>
  <c r="BH11" i="5"/>
  <c r="BH12" i="5"/>
  <c r="BH13" i="5"/>
  <c r="BH14" i="5"/>
  <c r="BH15" i="5"/>
  <c r="BH16" i="5"/>
  <c r="BH17" i="5"/>
  <c r="BH18" i="5"/>
  <c r="BH19" i="5"/>
  <c r="BH20" i="5"/>
  <c r="BH21" i="5"/>
  <c r="BH22" i="5"/>
  <c r="BH23" i="5"/>
  <c r="BH24" i="5"/>
  <c r="BH25" i="5"/>
  <c r="BH26" i="5"/>
  <c r="BH27" i="5"/>
  <c r="BH28" i="5"/>
  <c r="BH29" i="5"/>
  <c r="BH30" i="5"/>
  <c r="BH31" i="5"/>
  <c r="BH32" i="5"/>
  <c r="BH33" i="5"/>
  <c r="BH34" i="5"/>
  <c r="BH35" i="5"/>
  <c r="BH36" i="5"/>
  <c r="BH37" i="5"/>
  <c r="BH38" i="5"/>
  <c r="BH39" i="5"/>
  <c r="BH40" i="5"/>
  <c r="BH41" i="5"/>
  <c r="BH42" i="5"/>
  <c r="BH43" i="5"/>
  <c r="BH44" i="5"/>
  <c r="BH45" i="5"/>
  <c r="BH46" i="5"/>
  <c r="BH47" i="5"/>
  <c r="BH48" i="5"/>
  <c r="BH49" i="5"/>
  <c r="BH50" i="5"/>
  <c r="BH51" i="5"/>
  <c r="BH52" i="5"/>
  <c r="BH53" i="5"/>
  <c r="BH54" i="5"/>
  <c r="BH55" i="5"/>
  <c r="BH56" i="5"/>
  <c r="BH57" i="5"/>
  <c r="BH58" i="5"/>
  <c r="BH59" i="5"/>
  <c r="BH60" i="5"/>
  <c r="BH61" i="5"/>
  <c r="BH62" i="5"/>
  <c r="BH63" i="5"/>
  <c r="BH64" i="5"/>
  <c r="BH65" i="5"/>
  <c r="BH66" i="5"/>
  <c r="BH67" i="5"/>
  <c r="BH68" i="5"/>
  <c r="BH69" i="5"/>
  <c r="BH70" i="5"/>
  <c r="BH71" i="5"/>
  <c r="BH72" i="5"/>
  <c r="BH73" i="5"/>
  <c r="BH74" i="5"/>
  <c r="BH75" i="5"/>
  <c r="BH76" i="5"/>
  <c r="BH77" i="5"/>
  <c r="BH78" i="5"/>
  <c r="BH79" i="5"/>
  <c r="BH80" i="5"/>
  <c r="BH81" i="5"/>
  <c r="BH82" i="5"/>
  <c r="BH83" i="5"/>
  <c r="BH84" i="5"/>
  <c r="BH85" i="5"/>
  <c r="BH86" i="5"/>
  <c r="BH87" i="5"/>
  <c r="BH88" i="5"/>
  <c r="BH89" i="5"/>
  <c r="BH90" i="5"/>
  <c r="BH91" i="5"/>
  <c r="BH92" i="5"/>
  <c r="BH93" i="5"/>
  <c r="BH94" i="5"/>
  <c r="BH95" i="5"/>
  <c r="BH96" i="5"/>
  <c r="BH97" i="5"/>
  <c r="BH98" i="5"/>
  <c r="BH99" i="5"/>
  <c r="BH100" i="5"/>
  <c r="BH101" i="5"/>
  <c r="BH102" i="5"/>
  <c r="BH103" i="5"/>
  <c r="BH104" i="5"/>
  <c r="BH105" i="5"/>
  <c r="BH106" i="5"/>
  <c r="BH107" i="5"/>
  <c r="BH108" i="5"/>
  <c r="BH109" i="5"/>
  <c r="BH110" i="5"/>
  <c r="BH111" i="5"/>
  <c r="BH112" i="5"/>
  <c r="BH113" i="5"/>
  <c r="BH114" i="5"/>
  <c r="BH115" i="5"/>
  <c r="BH116" i="5"/>
  <c r="BH117" i="5"/>
  <c r="BH118" i="5"/>
  <c r="BH119" i="5"/>
  <c r="BH120" i="5"/>
  <c r="BH121" i="5"/>
  <c r="BH122" i="5"/>
  <c r="BH123" i="5"/>
  <c r="BH124" i="5"/>
  <c r="BH125" i="5"/>
  <c r="BH126" i="5"/>
  <c r="BH127" i="5"/>
  <c r="BH128" i="5"/>
  <c r="BH129" i="5"/>
  <c r="BH130" i="5"/>
  <c r="BH131" i="5"/>
  <c r="BH132" i="5"/>
  <c r="BH133" i="5"/>
  <c r="BH134" i="5"/>
  <c r="BH135" i="5"/>
  <c r="BH136" i="5"/>
  <c r="BH137" i="5"/>
  <c r="BH138" i="5"/>
  <c r="BH139" i="5"/>
  <c r="BH140" i="5"/>
  <c r="BH141" i="5"/>
  <c r="BH142" i="5"/>
  <c r="BH143" i="5"/>
  <c r="BH144" i="5"/>
  <c r="BH145" i="5"/>
  <c r="BH146" i="5"/>
  <c r="BH147" i="5"/>
  <c r="BH148" i="5"/>
  <c r="BH149" i="5"/>
  <c r="BH150" i="5"/>
  <c r="BH151" i="5"/>
  <c r="BH152" i="5"/>
  <c r="BH153" i="5"/>
  <c r="BH154" i="5"/>
  <c r="BH155" i="5"/>
  <c r="BH156" i="5"/>
  <c r="BH157" i="5"/>
  <c r="BH158" i="5"/>
  <c r="BH159" i="5"/>
  <c r="BH160" i="5"/>
  <c r="BH161" i="5"/>
  <c r="BH162" i="5"/>
  <c r="BH163" i="5"/>
  <c r="BH164" i="5"/>
  <c r="BH165" i="5"/>
  <c r="BH166" i="5"/>
  <c r="BH167" i="5"/>
  <c r="BH168" i="5"/>
  <c r="BH169" i="5"/>
  <c r="BH170" i="5"/>
  <c r="BH171" i="5"/>
  <c r="BH172" i="5"/>
  <c r="BH173" i="5"/>
  <c r="BH174" i="5"/>
  <c r="BH175" i="5"/>
  <c r="BH176" i="5"/>
  <c r="BH177" i="5"/>
  <c r="BH178" i="5"/>
  <c r="BH179" i="5"/>
  <c r="BH180" i="5"/>
  <c r="BH181" i="5"/>
  <c r="BH182" i="5"/>
  <c r="BH183" i="5"/>
  <c r="BH184" i="5"/>
  <c r="BH185" i="5"/>
  <c r="BH186" i="5"/>
  <c r="BH187" i="5"/>
  <c r="BH188" i="5"/>
  <c r="BH189" i="5"/>
  <c r="BH190" i="5"/>
  <c r="BH191" i="5"/>
  <c r="BH192" i="5"/>
  <c r="BH193" i="5"/>
  <c r="BH194" i="5"/>
  <c r="BH195" i="5"/>
  <c r="BH196" i="5"/>
  <c r="BH197" i="5"/>
  <c r="BH198" i="5"/>
  <c r="BH199" i="5"/>
  <c r="BH200" i="5"/>
  <c r="BH201" i="5"/>
  <c r="BG2" i="5"/>
  <c r="BI2" i="5"/>
  <c r="BH2" i="5"/>
  <c r="G98" i="5"/>
  <c r="J102" i="5"/>
  <c r="H114" i="5"/>
  <c r="G116" i="5"/>
  <c r="I118" i="5"/>
  <c r="F126" i="5"/>
  <c r="H130" i="5"/>
  <c r="G138" i="5"/>
  <c r="H140" i="5"/>
  <c r="F142" i="5"/>
  <c r="G148" i="5"/>
  <c r="H150" i="5"/>
  <c r="I152" i="5"/>
  <c r="F154" i="5"/>
  <c r="I160" i="5"/>
  <c r="H162" i="5"/>
  <c r="J166" i="5"/>
  <c r="I168" i="5"/>
  <c r="F170" i="5"/>
  <c r="H172" i="5"/>
  <c r="I178" i="5"/>
  <c r="G180" i="5"/>
  <c r="H182" i="5"/>
  <c r="J186" i="5"/>
  <c r="F194" i="5"/>
  <c r="J198" i="5"/>
  <c r="I200" i="5"/>
  <c r="F7" i="5"/>
  <c r="F9" i="5"/>
  <c r="F11" i="5"/>
  <c r="F13" i="5"/>
  <c r="F15" i="5"/>
  <c r="F17" i="5"/>
  <c r="F19" i="5"/>
  <c r="F21" i="5"/>
  <c r="F23" i="5"/>
  <c r="F25" i="5"/>
  <c r="F27" i="5"/>
  <c r="F29" i="5"/>
  <c r="F31" i="5"/>
  <c r="F33" i="5"/>
  <c r="F35" i="5"/>
  <c r="F37" i="5"/>
  <c r="F39" i="5"/>
  <c r="F41" i="5"/>
  <c r="F43" i="5"/>
  <c r="F45" i="5"/>
  <c r="F47" i="5"/>
  <c r="F49" i="5"/>
  <c r="F51" i="5"/>
  <c r="F53" i="5"/>
  <c r="F55" i="5"/>
  <c r="I95" i="5"/>
  <c r="I97" i="5"/>
  <c r="I99" i="5"/>
  <c r="I101" i="5"/>
  <c r="I103" i="5"/>
  <c r="I105" i="5"/>
  <c r="I107" i="5"/>
  <c r="I109" i="5"/>
  <c r="I111" i="5"/>
  <c r="I113" i="5"/>
  <c r="I115" i="5"/>
  <c r="I117" i="5"/>
  <c r="I119" i="5"/>
  <c r="I121" i="5"/>
  <c r="I123" i="5"/>
  <c r="I125" i="5"/>
  <c r="I127" i="5"/>
  <c r="I129" i="5"/>
  <c r="I131" i="5"/>
  <c r="I133" i="5"/>
  <c r="I135" i="5"/>
  <c r="I137" i="5"/>
  <c r="I139" i="5"/>
  <c r="I141" i="5"/>
  <c r="I143" i="5"/>
  <c r="I147" i="5"/>
  <c r="I149" i="5"/>
  <c r="I153" i="5"/>
  <c r="I157" i="5"/>
  <c r="I161" i="5"/>
  <c r="I165" i="5"/>
  <c r="I169" i="5"/>
  <c r="I173" i="5"/>
  <c r="I177" i="5"/>
  <c r="I181" i="5"/>
  <c r="I185" i="5"/>
  <c r="I189" i="5"/>
  <c r="I193" i="5"/>
  <c r="I197" i="5"/>
  <c r="G199" i="5"/>
  <c r="G201" i="5"/>
  <c r="F6" i="5"/>
  <c r="F8" i="5"/>
  <c r="F10" i="5"/>
  <c r="F12" i="5"/>
  <c r="F14" i="5"/>
  <c r="F16" i="5"/>
  <c r="F18" i="5"/>
  <c r="F20" i="5"/>
  <c r="F22" i="5"/>
  <c r="F24" i="5"/>
  <c r="F26" i="5"/>
  <c r="F28" i="5"/>
  <c r="F30" i="5"/>
  <c r="F32" i="5"/>
  <c r="F34" i="5"/>
  <c r="F36" i="5"/>
  <c r="F40" i="5"/>
  <c r="F42" i="5"/>
  <c r="F44" i="5"/>
  <c r="F48" i="5"/>
  <c r="F50" i="5"/>
  <c r="F52" i="5"/>
  <c r="F56" i="5"/>
  <c r="F58" i="5"/>
  <c r="F64" i="5"/>
  <c r="F70" i="5"/>
  <c r="F72" i="5"/>
  <c r="F82" i="5"/>
  <c r="F98" i="5"/>
  <c r="F114" i="5"/>
  <c r="F130" i="5"/>
  <c r="F146" i="5"/>
  <c r="F162" i="5"/>
  <c r="F175" i="5"/>
  <c r="F177" i="5"/>
  <c r="F179" i="5"/>
  <c r="F181" i="5"/>
  <c r="F183" i="5"/>
  <c r="F185" i="5"/>
  <c r="F186" i="5"/>
  <c r="F187" i="5"/>
  <c r="F189" i="5"/>
  <c r="F191" i="5"/>
  <c r="F193" i="5"/>
  <c r="F195" i="5"/>
  <c r="F197" i="5"/>
  <c r="F199" i="5"/>
  <c r="F201" i="5"/>
  <c r="G7" i="5"/>
  <c r="G8" i="5"/>
  <c r="G9" i="5"/>
  <c r="G11" i="5"/>
  <c r="G12" i="5"/>
  <c r="G13" i="5"/>
  <c r="G15" i="5"/>
  <c r="G16" i="5"/>
  <c r="G17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8" i="5"/>
  <c r="G124" i="5"/>
  <c r="G130" i="5"/>
  <c r="G132" i="5"/>
  <c r="G140" i="5"/>
  <c r="G150" i="5"/>
  <c r="G156" i="5"/>
  <c r="G162" i="5"/>
  <c r="G164" i="5"/>
  <c r="G172" i="5"/>
  <c r="G182" i="5"/>
  <c r="G188" i="5"/>
  <c r="G194" i="5"/>
  <c r="H7" i="5"/>
  <c r="H8" i="5"/>
  <c r="H9" i="5"/>
  <c r="H11" i="5"/>
  <c r="H12" i="5"/>
  <c r="H13" i="5"/>
  <c r="H15" i="5"/>
  <c r="H16" i="5"/>
  <c r="H17" i="5"/>
  <c r="H19" i="5"/>
  <c r="H20" i="5"/>
  <c r="H21" i="5"/>
  <c r="H23" i="5"/>
  <c r="H24" i="5"/>
  <c r="H25" i="5"/>
  <c r="H27" i="5"/>
  <c r="H28" i="5"/>
  <c r="H29" i="5"/>
  <c r="H31" i="5"/>
  <c r="H32" i="5"/>
  <c r="H33" i="5"/>
  <c r="H35" i="5"/>
  <c r="H36" i="5"/>
  <c r="H37" i="5"/>
  <c r="H39" i="5"/>
  <c r="H40" i="5"/>
  <c r="H41" i="5"/>
  <c r="H44" i="5"/>
  <c r="H48" i="5"/>
  <c r="H52" i="5"/>
  <c r="H56" i="5"/>
  <c r="H60" i="5"/>
  <c r="H64" i="5"/>
  <c r="H68" i="5"/>
  <c r="H72" i="5"/>
  <c r="H76" i="5"/>
  <c r="H80" i="5"/>
  <c r="H84" i="5"/>
  <c r="H88" i="5"/>
  <c r="H92" i="5"/>
  <c r="H96" i="5"/>
  <c r="H100" i="5"/>
  <c r="H104" i="5"/>
  <c r="H108" i="5"/>
  <c r="H112" i="5"/>
  <c r="H116" i="5"/>
  <c r="H120" i="5"/>
  <c r="H124" i="5"/>
  <c r="H128" i="5"/>
  <c r="H132" i="5"/>
  <c r="H142" i="5"/>
  <c r="H148" i="5"/>
  <c r="H154" i="5"/>
  <c r="H156" i="5"/>
  <c r="H164" i="5"/>
  <c r="H174" i="5"/>
  <c r="H180" i="5"/>
  <c r="H186" i="5"/>
  <c r="H196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5" i="5"/>
  <c r="I76" i="5"/>
  <c r="I77" i="5"/>
  <c r="I79" i="5"/>
  <c r="I80" i="5"/>
  <c r="I81" i="5"/>
  <c r="I83" i="5"/>
  <c r="I84" i="5"/>
  <c r="I85" i="5"/>
  <c r="I87" i="5"/>
  <c r="I88" i="5"/>
  <c r="I89" i="5"/>
  <c r="I91" i="5"/>
  <c r="I92" i="5"/>
  <c r="I93" i="5"/>
  <c r="I96" i="5"/>
  <c r="I98" i="5"/>
  <c r="I100" i="5"/>
  <c r="I104" i="5"/>
  <c r="I106" i="5"/>
  <c r="I108" i="5"/>
  <c r="I112" i="5"/>
  <c r="I114" i="5"/>
  <c r="I116" i="5"/>
  <c r="I120" i="5"/>
  <c r="I122" i="5"/>
  <c r="I124" i="5"/>
  <c r="I128" i="5"/>
  <c r="I130" i="5"/>
  <c r="I132" i="5"/>
  <c r="I136" i="5"/>
  <c r="I138" i="5"/>
  <c r="I140" i="5"/>
  <c r="I144" i="5"/>
  <c r="I146" i="5"/>
  <c r="I148" i="5"/>
  <c r="I154" i="5"/>
  <c r="I156" i="5"/>
  <c r="I162" i="5"/>
  <c r="I164" i="5"/>
  <c r="I170" i="5"/>
  <c r="I176" i="5"/>
  <c r="I182" i="5"/>
  <c r="I184" i="5"/>
  <c r="I192" i="5"/>
  <c r="J15" i="5"/>
  <c r="J16" i="5"/>
  <c r="J17" i="5"/>
  <c r="J19" i="5"/>
  <c r="J20" i="5"/>
  <c r="J21" i="5"/>
  <c r="J23" i="5"/>
  <c r="J24" i="5"/>
  <c r="J25" i="5"/>
  <c r="J27" i="5"/>
  <c r="J28" i="5"/>
  <c r="J29" i="5"/>
  <c r="J31" i="5"/>
  <c r="J32" i="5"/>
  <c r="J33" i="5"/>
  <c r="J35" i="5"/>
  <c r="J36" i="5"/>
  <c r="J37" i="5"/>
  <c r="J39" i="5"/>
  <c r="J40" i="5"/>
  <c r="J41" i="5"/>
  <c r="J43" i="5"/>
  <c r="J44" i="5"/>
  <c r="J45" i="5"/>
  <c r="J47" i="5"/>
  <c r="J48" i="5"/>
  <c r="J49" i="5"/>
  <c r="J51" i="5"/>
  <c r="J52" i="5"/>
  <c r="J53" i="5"/>
  <c r="J55" i="5"/>
  <c r="J56" i="5"/>
  <c r="J57" i="5"/>
  <c r="J59" i="5"/>
  <c r="J60" i="5"/>
  <c r="J61" i="5"/>
  <c r="J63" i="5"/>
  <c r="J64" i="5"/>
  <c r="J65" i="5"/>
  <c r="J67" i="5"/>
  <c r="J68" i="5"/>
  <c r="J69" i="5"/>
  <c r="J71" i="5"/>
  <c r="J72" i="5"/>
  <c r="J73" i="5"/>
  <c r="J75" i="5"/>
  <c r="J76" i="5"/>
  <c r="J77" i="5"/>
  <c r="J79" i="5"/>
  <c r="J80" i="5"/>
  <c r="J81" i="5"/>
  <c r="J83" i="5"/>
  <c r="J84" i="5"/>
  <c r="J85" i="5"/>
  <c r="J87" i="5"/>
  <c r="J88" i="5"/>
  <c r="J89" i="5"/>
  <c r="J91" i="5"/>
  <c r="J92" i="5"/>
  <c r="J93" i="5"/>
  <c r="J95" i="5"/>
  <c r="J96" i="5"/>
  <c r="J97" i="5"/>
  <c r="J99" i="5"/>
  <c r="J100" i="5"/>
  <c r="J101" i="5"/>
  <c r="J103" i="5"/>
  <c r="J104" i="5"/>
  <c r="J105" i="5"/>
  <c r="J107" i="5"/>
  <c r="J108" i="5"/>
  <c r="J109" i="5"/>
  <c r="J111" i="5"/>
  <c r="J112" i="5"/>
  <c r="J113" i="5"/>
  <c r="J115" i="5"/>
  <c r="J116" i="5"/>
  <c r="J117" i="5"/>
  <c r="J119" i="5"/>
  <c r="J120" i="5"/>
  <c r="J121" i="5"/>
  <c r="J123" i="5"/>
  <c r="J124" i="5"/>
  <c r="J125" i="5"/>
  <c r="J127" i="5"/>
  <c r="J128" i="5"/>
  <c r="J129" i="5"/>
  <c r="J131" i="5"/>
  <c r="J132" i="5"/>
  <c r="J133" i="5"/>
  <c r="J135" i="5"/>
  <c r="J136" i="5"/>
  <c r="J137" i="5"/>
  <c r="J139" i="5"/>
  <c r="J140" i="5"/>
  <c r="J141" i="5"/>
  <c r="J143" i="5"/>
  <c r="J144" i="5"/>
  <c r="J145" i="5"/>
  <c r="J147" i="5"/>
  <c r="J148" i="5"/>
  <c r="J149" i="5"/>
  <c r="J151" i="5"/>
  <c r="J152" i="5"/>
  <c r="J153" i="5"/>
  <c r="J155" i="5"/>
  <c r="J156" i="5"/>
  <c r="J157" i="5"/>
  <c r="J159" i="5"/>
  <c r="J160" i="5"/>
  <c r="J161" i="5"/>
  <c r="J163" i="5"/>
  <c r="J164" i="5"/>
  <c r="J165" i="5"/>
  <c r="J167" i="5"/>
  <c r="J168" i="5"/>
  <c r="J169" i="5"/>
  <c r="J171" i="5"/>
  <c r="J172" i="5"/>
  <c r="J173" i="5"/>
  <c r="J175" i="5"/>
  <c r="J176" i="5"/>
  <c r="J177" i="5"/>
  <c r="J179" i="5"/>
  <c r="J180" i="5"/>
  <c r="J181" i="5"/>
  <c r="J183" i="5"/>
  <c r="J184" i="5"/>
  <c r="J185" i="5"/>
  <c r="J187" i="5"/>
  <c r="J188" i="5"/>
  <c r="J189" i="5"/>
  <c r="J191" i="5"/>
  <c r="J192" i="5"/>
  <c r="J193" i="5"/>
  <c r="J195" i="5"/>
  <c r="J196" i="5"/>
  <c r="J197" i="5"/>
  <c r="J199" i="5"/>
  <c r="J200" i="5"/>
  <c r="J201" i="5"/>
  <c r="J194" i="5"/>
  <c r="J190" i="5"/>
  <c r="J182" i="5"/>
  <c r="J178" i="5"/>
  <c r="J174" i="5"/>
  <c r="J170" i="5"/>
  <c r="J162" i="5"/>
  <c r="J158" i="5"/>
  <c r="J154" i="5"/>
  <c r="J150" i="5"/>
  <c r="J146" i="5"/>
  <c r="J142" i="5"/>
  <c r="J138" i="5"/>
  <c r="J134" i="5"/>
  <c r="J130" i="5"/>
  <c r="J126" i="5"/>
  <c r="J122" i="5"/>
  <c r="J118" i="5"/>
  <c r="J114" i="5"/>
  <c r="J110" i="5"/>
  <c r="J106" i="5"/>
  <c r="J98" i="5"/>
  <c r="J94" i="5"/>
  <c r="J90" i="5"/>
  <c r="J86" i="5"/>
  <c r="J82" i="5"/>
  <c r="J78" i="5"/>
  <c r="J74" i="5"/>
  <c r="J70" i="5"/>
  <c r="J66" i="5"/>
  <c r="J62" i="5"/>
  <c r="J58" i="5"/>
  <c r="J54" i="5"/>
  <c r="J50" i="5"/>
  <c r="J46" i="5"/>
  <c r="J42" i="5"/>
  <c r="J38" i="5"/>
  <c r="J34" i="5"/>
  <c r="J30" i="5"/>
  <c r="J26" i="5"/>
  <c r="J22" i="5"/>
  <c r="J18" i="5"/>
  <c r="J14" i="5"/>
  <c r="I190" i="5"/>
  <c r="H194" i="5"/>
  <c r="H122" i="5"/>
  <c r="H106" i="5"/>
  <c r="H98" i="5"/>
  <c r="H90" i="5"/>
  <c r="H82" i="5"/>
  <c r="H74" i="5"/>
  <c r="H66" i="5"/>
  <c r="H58" i="5"/>
  <c r="H50" i="5"/>
  <c r="H42" i="5"/>
  <c r="H38" i="5"/>
  <c r="H34" i="5"/>
  <c r="H30" i="5"/>
  <c r="H26" i="5"/>
  <c r="H22" i="5"/>
  <c r="H18" i="5"/>
  <c r="H14" i="5"/>
  <c r="H10" i="5"/>
  <c r="H6" i="5"/>
  <c r="G190" i="5"/>
  <c r="G170" i="5"/>
  <c r="G158" i="5"/>
  <c r="G126" i="5"/>
  <c r="G106" i="5"/>
  <c r="G90" i="5"/>
  <c r="G82" i="5"/>
  <c r="G74" i="5"/>
  <c r="G66" i="5"/>
  <c r="G58" i="5"/>
  <c r="G50" i="5"/>
  <c r="G42" i="5"/>
  <c r="G34" i="5"/>
  <c r="G26" i="5"/>
  <c r="G18" i="5"/>
  <c r="G14" i="5"/>
  <c r="G10" i="5"/>
  <c r="G6" i="5"/>
  <c r="F190" i="5"/>
  <c r="F174" i="5"/>
  <c r="F158" i="5"/>
  <c r="F110" i="5"/>
  <c r="F94" i="5"/>
  <c r="F78" i="5"/>
  <c r="F66" i="5"/>
  <c r="I150" i="5"/>
  <c r="I134" i="5"/>
  <c r="I102" i="5"/>
  <c r="I94" i="5"/>
  <c r="I86" i="5"/>
  <c r="I82" i="5"/>
  <c r="I78" i="5"/>
  <c r="I74" i="5"/>
  <c r="H190" i="5"/>
  <c r="H170" i="5"/>
  <c r="H158" i="5"/>
  <c r="G198" i="5"/>
  <c r="G178" i="5"/>
  <c r="G166" i="5"/>
  <c r="G146" i="5"/>
  <c r="G134" i="5"/>
  <c r="G114" i="5"/>
  <c r="F178" i="5"/>
  <c r="F138" i="5"/>
  <c r="F122" i="5"/>
  <c r="F106" i="5"/>
  <c r="F90" i="5"/>
  <c r="F74" i="5"/>
  <c r="F54" i="5"/>
  <c r="F46" i="5"/>
  <c r="F38" i="5"/>
  <c r="F200" i="5"/>
  <c r="F196" i="5"/>
  <c r="F192" i="5"/>
  <c r="F188" i="5"/>
  <c r="F184" i="5"/>
  <c r="F180" i="5"/>
  <c r="F176" i="5"/>
  <c r="I172" i="5"/>
  <c r="F168" i="5"/>
  <c r="F160" i="5"/>
  <c r="F152" i="5"/>
  <c r="F144" i="5"/>
  <c r="F136" i="5"/>
  <c r="F128" i="5"/>
  <c r="F120" i="5"/>
  <c r="F112" i="5"/>
  <c r="F104" i="5"/>
  <c r="F96" i="5"/>
  <c r="F88" i="5"/>
  <c r="F80" i="5"/>
  <c r="I198" i="5"/>
  <c r="I186" i="5"/>
  <c r="I166" i="5"/>
  <c r="I158" i="5"/>
  <c r="I142" i="5"/>
  <c r="I126" i="5"/>
  <c r="I110" i="5"/>
  <c r="I90" i="5"/>
  <c r="H138" i="5"/>
  <c r="I194" i="5"/>
  <c r="I174" i="5"/>
  <c r="H198" i="5"/>
  <c r="H188" i="5"/>
  <c r="H178" i="5"/>
  <c r="H166" i="5"/>
  <c r="H146" i="5"/>
  <c r="H134" i="5"/>
  <c r="H126" i="5"/>
  <c r="H118" i="5"/>
  <c r="H110" i="5"/>
  <c r="H102" i="5"/>
  <c r="H94" i="5"/>
  <c r="H86" i="5"/>
  <c r="H78" i="5"/>
  <c r="H70" i="5"/>
  <c r="H62" i="5"/>
  <c r="H54" i="5"/>
  <c r="H46" i="5"/>
  <c r="G196" i="5"/>
  <c r="G186" i="5"/>
  <c r="G174" i="5"/>
  <c r="G154" i="5"/>
  <c r="G142" i="5"/>
  <c r="G122" i="5"/>
  <c r="G110" i="5"/>
  <c r="G102" i="5"/>
  <c r="G94" i="5"/>
  <c r="G86" i="5"/>
  <c r="G78" i="5"/>
  <c r="G70" i="5"/>
  <c r="G62" i="5"/>
  <c r="G54" i="5"/>
  <c r="G46" i="5"/>
  <c r="G38" i="5"/>
  <c r="G30" i="5"/>
  <c r="G22" i="5"/>
  <c r="F198" i="5"/>
  <c r="F182" i="5"/>
  <c r="F166" i="5"/>
  <c r="F150" i="5"/>
  <c r="F134" i="5"/>
  <c r="F118" i="5"/>
  <c r="F102" i="5"/>
  <c r="F86" i="5"/>
  <c r="F62" i="5"/>
  <c r="I196" i="5"/>
  <c r="I188" i="5"/>
  <c r="I180" i="5"/>
  <c r="H200" i="5"/>
  <c r="H192" i="5"/>
  <c r="H184" i="5"/>
  <c r="H176" i="5"/>
  <c r="H168" i="5"/>
  <c r="H160" i="5"/>
  <c r="H152" i="5"/>
  <c r="H144" i="5"/>
  <c r="H136" i="5"/>
  <c r="G200" i="5"/>
  <c r="G192" i="5"/>
  <c r="G184" i="5"/>
  <c r="G176" i="5"/>
  <c r="G168" i="5"/>
  <c r="G160" i="5"/>
  <c r="G152" i="5"/>
  <c r="G144" i="5"/>
  <c r="G136" i="5"/>
  <c r="G128" i="5"/>
  <c r="G120" i="5"/>
  <c r="G112" i="5"/>
  <c r="AU198" i="7"/>
  <c r="K198" i="5"/>
  <c r="AU194" i="7"/>
  <c r="K194" i="5"/>
  <c r="AU190" i="7"/>
  <c r="K190" i="5"/>
  <c r="AU186" i="7"/>
  <c r="K186" i="5"/>
  <c r="AU182" i="7"/>
  <c r="K182" i="5"/>
  <c r="AU178" i="7"/>
  <c r="K178" i="5"/>
  <c r="AU174" i="7"/>
  <c r="K174" i="5"/>
  <c r="AU170" i="7"/>
  <c r="K170" i="5"/>
  <c r="AU166" i="7"/>
  <c r="K166" i="5"/>
  <c r="AU162" i="7"/>
  <c r="K162" i="5"/>
  <c r="AU158" i="7"/>
  <c r="K158" i="5"/>
  <c r="AU154" i="7"/>
  <c r="K154" i="5"/>
  <c r="AU150" i="7"/>
  <c r="K150" i="5"/>
  <c r="AU146" i="7"/>
  <c r="K146" i="5"/>
  <c r="AU142" i="7"/>
  <c r="K142" i="5"/>
  <c r="AU138" i="7"/>
  <c r="K138" i="5"/>
  <c r="AU134" i="7"/>
  <c r="K134" i="5"/>
  <c r="AU130" i="7"/>
  <c r="K130" i="5"/>
  <c r="AU126" i="7"/>
  <c r="K126" i="5"/>
  <c r="AU122" i="7"/>
  <c r="K122" i="5"/>
  <c r="AU118" i="7"/>
  <c r="K118" i="5"/>
  <c r="AU114" i="7"/>
  <c r="K114" i="5"/>
  <c r="AU110" i="7"/>
  <c r="K110" i="5"/>
  <c r="AU106" i="7"/>
  <c r="K106" i="5"/>
  <c r="AU102" i="7"/>
  <c r="K102" i="5"/>
  <c r="AU98" i="7"/>
  <c r="K98" i="5"/>
  <c r="AU94" i="7"/>
  <c r="K94" i="5"/>
  <c r="AU90" i="7"/>
  <c r="K90" i="5"/>
  <c r="AU86" i="7"/>
  <c r="K86" i="5"/>
  <c r="AU82" i="7"/>
  <c r="K82" i="5"/>
  <c r="AU78" i="7"/>
  <c r="K78" i="5"/>
  <c r="AU74" i="7"/>
  <c r="K74" i="5"/>
  <c r="AU70" i="7"/>
  <c r="K70" i="5"/>
  <c r="AU66" i="7"/>
  <c r="K66" i="5"/>
  <c r="AU62" i="7"/>
  <c r="K62" i="5"/>
  <c r="AU58" i="7"/>
  <c r="K58" i="5"/>
  <c r="AU54" i="7"/>
  <c r="K54" i="5"/>
  <c r="AU50" i="7"/>
  <c r="K50" i="5"/>
  <c r="AU46" i="7"/>
  <c r="K46" i="5"/>
  <c r="AU42" i="7"/>
  <c r="K42" i="5"/>
  <c r="AU38" i="7"/>
  <c r="K38" i="5"/>
  <c r="AU34" i="7"/>
  <c r="K34" i="5"/>
  <c r="AU30" i="7"/>
  <c r="K30" i="5"/>
  <c r="AU26" i="7"/>
  <c r="K26" i="5"/>
  <c r="AU22" i="7"/>
  <c r="K22" i="5"/>
  <c r="AU18" i="7"/>
  <c r="K18" i="5"/>
  <c r="AU14" i="7"/>
  <c r="K14" i="5"/>
  <c r="AU201" i="7"/>
  <c r="K201" i="5"/>
  <c r="AU197" i="7"/>
  <c r="K197" i="5"/>
  <c r="AU193" i="7"/>
  <c r="K193" i="5"/>
  <c r="AU189" i="7"/>
  <c r="K189" i="5"/>
  <c r="AU185" i="7"/>
  <c r="K185" i="5"/>
  <c r="AU181" i="7"/>
  <c r="K181" i="5"/>
  <c r="AU177" i="7"/>
  <c r="K177" i="5"/>
  <c r="AU173" i="7"/>
  <c r="K173" i="5"/>
  <c r="AU169" i="7"/>
  <c r="K169" i="5"/>
  <c r="AU165" i="7"/>
  <c r="K165" i="5"/>
  <c r="AU161" i="7"/>
  <c r="K161" i="5"/>
  <c r="AU157" i="7"/>
  <c r="K157" i="5"/>
  <c r="AU153" i="7"/>
  <c r="K153" i="5"/>
  <c r="AU149" i="7"/>
  <c r="K149" i="5"/>
  <c r="AU145" i="7"/>
  <c r="K145" i="5"/>
  <c r="AU141" i="7"/>
  <c r="K141" i="5"/>
  <c r="AU137" i="7"/>
  <c r="K137" i="5"/>
  <c r="AU133" i="7"/>
  <c r="K133" i="5"/>
  <c r="AU129" i="7"/>
  <c r="K129" i="5"/>
  <c r="AU125" i="7"/>
  <c r="K125" i="5"/>
  <c r="AU121" i="7"/>
  <c r="K121" i="5"/>
  <c r="AU117" i="7"/>
  <c r="K117" i="5"/>
  <c r="AU113" i="7"/>
  <c r="K113" i="5"/>
  <c r="AU109" i="7"/>
  <c r="K109" i="5"/>
  <c r="AU105" i="7"/>
  <c r="K105" i="5"/>
  <c r="AU101" i="7"/>
  <c r="K101" i="5"/>
  <c r="AU97" i="7"/>
  <c r="K97" i="5"/>
  <c r="AU93" i="7"/>
  <c r="K93" i="5"/>
  <c r="AU89" i="7"/>
  <c r="K89" i="5"/>
  <c r="AU85" i="7"/>
  <c r="K85" i="5"/>
  <c r="AU81" i="7"/>
  <c r="K81" i="5"/>
  <c r="AU77" i="7"/>
  <c r="K77" i="5"/>
  <c r="AU73" i="7"/>
  <c r="K73" i="5"/>
  <c r="AU69" i="7"/>
  <c r="K69" i="5"/>
  <c r="AU65" i="7"/>
  <c r="K65" i="5"/>
  <c r="AU61" i="7"/>
  <c r="K61" i="5"/>
  <c r="AU57" i="7"/>
  <c r="K57" i="5"/>
  <c r="AU53" i="7"/>
  <c r="K53" i="5"/>
  <c r="AU49" i="7"/>
  <c r="K49" i="5"/>
  <c r="AU45" i="7"/>
  <c r="K45" i="5"/>
  <c r="AU41" i="7"/>
  <c r="K41" i="5"/>
  <c r="AU37" i="7"/>
  <c r="K37" i="5"/>
  <c r="AU33" i="7"/>
  <c r="K33" i="5"/>
  <c r="AU29" i="7"/>
  <c r="K29" i="5"/>
  <c r="AU25" i="7"/>
  <c r="K25" i="5"/>
  <c r="AU21" i="7"/>
  <c r="K21" i="5"/>
  <c r="AU17" i="7"/>
  <c r="K17" i="5"/>
  <c r="AU200" i="7"/>
  <c r="K200" i="5"/>
  <c r="AU196" i="7"/>
  <c r="K196" i="5"/>
  <c r="AU192" i="7"/>
  <c r="K192" i="5"/>
  <c r="AU188" i="7"/>
  <c r="K188" i="5"/>
  <c r="AU184" i="7"/>
  <c r="K184" i="5"/>
  <c r="AU180" i="7"/>
  <c r="K180" i="5"/>
  <c r="AU176" i="7"/>
  <c r="K176" i="5"/>
  <c r="AU172" i="7"/>
  <c r="K172" i="5"/>
  <c r="AU168" i="7"/>
  <c r="K168" i="5"/>
  <c r="AU164" i="7"/>
  <c r="K164" i="5"/>
  <c r="AU160" i="7"/>
  <c r="K160" i="5"/>
  <c r="AU156" i="7"/>
  <c r="K156" i="5"/>
  <c r="AU152" i="7"/>
  <c r="K152" i="5"/>
  <c r="AU148" i="7"/>
  <c r="K148" i="5"/>
  <c r="AU144" i="7"/>
  <c r="K144" i="5"/>
  <c r="AU140" i="7"/>
  <c r="K140" i="5"/>
  <c r="AU136" i="7"/>
  <c r="K136" i="5"/>
  <c r="AU132" i="7"/>
  <c r="K132" i="5"/>
  <c r="AU128" i="7"/>
  <c r="K128" i="5"/>
  <c r="AU124" i="7"/>
  <c r="K124" i="5"/>
  <c r="AU120" i="7"/>
  <c r="K120" i="5"/>
  <c r="AU116" i="7"/>
  <c r="K116" i="5"/>
  <c r="AU112" i="7"/>
  <c r="K112" i="5"/>
  <c r="AU108" i="7"/>
  <c r="K108" i="5"/>
  <c r="AU104" i="7"/>
  <c r="K104" i="5"/>
  <c r="AU100" i="7"/>
  <c r="K100" i="5"/>
  <c r="AU96" i="7"/>
  <c r="K96" i="5"/>
  <c r="AU92" i="7"/>
  <c r="K92" i="5"/>
  <c r="AU88" i="7"/>
  <c r="K88" i="5"/>
  <c r="AU84" i="7"/>
  <c r="K84" i="5"/>
  <c r="AU80" i="7"/>
  <c r="K80" i="5"/>
  <c r="AU76" i="7"/>
  <c r="K76" i="5"/>
  <c r="AU72" i="7"/>
  <c r="K72" i="5"/>
  <c r="AU68" i="7"/>
  <c r="K68" i="5"/>
  <c r="AU64" i="7"/>
  <c r="K64" i="5"/>
  <c r="AU60" i="7"/>
  <c r="K60" i="5"/>
  <c r="AU56" i="7"/>
  <c r="K56" i="5"/>
  <c r="AU52" i="7"/>
  <c r="K52" i="5"/>
  <c r="AU48" i="7"/>
  <c r="K48" i="5"/>
  <c r="AU44" i="7"/>
  <c r="K44" i="5"/>
  <c r="AU40" i="7"/>
  <c r="K40" i="5"/>
  <c r="AU36" i="7"/>
  <c r="K36" i="5"/>
  <c r="AU32" i="7"/>
  <c r="K32" i="5"/>
  <c r="AU28" i="7"/>
  <c r="K28" i="5"/>
  <c r="AU24" i="7"/>
  <c r="K24" i="5"/>
  <c r="AU20" i="7"/>
  <c r="K20" i="5"/>
  <c r="AU16" i="7"/>
  <c r="K16" i="5"/>
  <c r="F172" i="5"/>
  <c r="F164" i="5"/>
  <c r="F156" i="5"/>
  <c r="F148" i="5"/>
  <c r="F140" i="5"/>
  <c r="F132" i="5"/>
  <c r="F124" i="5"/>
  <c r="F116" i="5"/>
  <c r="F108" i="5"/>
  <c r="F100" i="5"/>
  <c r="F92" i="5"/>
  <c r="F84" i="5"/>
  <c r="F76" i="5"/>
  <c r="F68" i="5"/>
  <c r="F60" i="5"/>
  <c r="AU199" i="7"/>
  <c r="K199" i="5"/>
  <c r="AU195" i="7"/>
  <c r="K195" i="5"/>
  <c r="AU191" i="7"/>
  <c r="K191" i="5"/>
  <c r="AU187" i="7"/>
  <c r="K187" i="5"/>
  <c r="AU183" i="7"/>
  <c r="K183" i="5"/>
  <c r="AU179" i="7"/>
  <c r="K179" i="5"/>
  <c r="AU175" i="7"/>
  <c r="K175" i="5"/>
  <c r="AU171" i="7"/>
  <c r="K171" i="5"/>
  <c r="AU167" i="7"/>
  <c r="K167" i="5"/>
  <c r="AU163" i="7"/>
  <c r="K163" i="5"/>
  <c r="AU159" i="7"/>
  <c r="K159" i="5"/>
  <c r="AU155" i="7"/>
  <c r="K155" i="5"/>
  <c r="AU151" i="7"/>
  <c r="K151" i="5"/>
  <c r="AU147" i="7"/>
  <c r="K147" i="5"/>
  <c r="AU143" i="7"/>
  <c r="K143" i="5"/>
  <c r="AU139" i="7"/>
  <c r="K139" i="5"/>
  <c r="AU135" i="7"/>
  <c r="K135" i="5"/>
  <c r="AU131" i="7"/>
  <c r="K131" i="5"/>
  <c r="AU127" i="7"/>
  <c r="K127" i="5"/>
  <c r="AU123" i="7"/>
  <c r="K123" i="5"/>
  <c r="AU119" i="7"/>
  <c r="K119" i="5"/>
  <c r="AU115" i="7"/>
  <c r="K115" i="5"/>
  <c r="AU111" i="7"/>
  <c r="K111" i="5"/>
  <c r="AU107" i="7"/>
  <c r="K107" i="5"/>
  <c r="AU103" i="7"/>
  <c r="K103" i="5"/>
  <c r="AU99" i="7"/>
  <c r="K99" i="5"/>
  <c r="AU95" i="7"/>
  <c r="K95" i="5"/>
  <c r="AU91" i="7"/>
  <c r="K91" i="5"/>
  <c r="AU87" i="7"/>
  <c r="K87" i="5"/>
  <c r="AU83" i="7"/>
  <c r="K83" i="5"/>
  <c r="AU79" i="7"/>
  <c r="K79" i="5"/>
  <c r="AU75" i="7"/>
  <c r="K75" i="5"/>
  <c r="AU71" i="7"/>
  <c r="K71" i="5"/>
  <c r="AU67" i="7"/>
  <c r="K67" i="5"/>
  <c r="AU63" i="7"/>
  <c r="K63" i="5"/>
  <c r="AU59" i="7"/>
  <c r="K59" i="5"/>
  <c r="AU55" i="7"/>
  <c r="K55" i="5"/>
  <c r="AU51" i="7"/>
  <c r="K51" i="5"/>
  <c r="AU47" i="7"/>
  <c r="K47" i="5"/>
  <c r="AU43" i="7"/>
  <c r="K43" i="5"/>
  <c r="AU39" i="7"/>
  <c r="K39" i="5"/>
  <c r="AU35" i="7"/>
  <c r="K35" i="5"/>
  <c r="AU31" i="7"/>
  <c r="K31" i="5"/>
  <c r="AU27" i="7"/>
  <c r="K27" i="5"/>
  <c r="AU23" i="7"/>
  <c r="K23" i="5"/>
  <c r="AU19" i="7"/>
  <c r="K19" i="5"/>
  <c r="AU15" i="7"/>
  <c r="K15" i="5"/>
  <c r="G195" i="5"/>
  <c r="H195" i="5"/>
  <c r="G191" i="5"/>
  <c r="H191" i="5"/>
  <c r="G187" i="5"/>
  <c r="H187" i="5"/>
  <c r="G183" i="5"/>
  <c r="H183" i="5"/>
  <c r="G179" i="5"/>
  <c r="H179" i="5"/>
  <c r="G175" i="5"/>
  <c r="H175" i="5"/>
  <c r="F171" i="5"/>
  <c r="G171" i="5"/>
  <c r="H171" i="5"/>
  <c r="F167" i="5"/>
  <c r="G167" i="5"/>
  <c r="H167" i="5"/>
  <c r="F163" i="5"/>
  <c r="G163" i="5"/>
  <c r="H163" i="5"/>
  <c r="F159" i="5"/>
  <c r="G159" i="5"/>
  <c r="H159" i="5"/>
  <c r="F155" i="5"/>
  <c r="G155" i="5"/>
  <c r="H155" i="5"/>
  <c r="F151" i="5"/>
  <c r="G151" i="5"/>
  <c r="H151" i="5"/>
  <c r="F145" i="5"/>
  <c r="G145" i="5"/>
  <c r="H145" i="5"/>
  <c r="I201" i="5"/>
  <c r="I199" i="5"/>
  <c r="I195" i="5"/>
  <c r="I191" i="5"/>
  <c r="I187" i="5"/>
  <c r="I183" i="5"/>
  <c r="I179" i="5"/>
  <c r="I175" i="5"/>
  <c r="I171" i="5"/>
  <c r="I167" i="5"/>
  <c r="I163" i="5"/>
  <c r="I159" i="5"/>
  <c r="I155" i="5"/>
  <c r="I151" i="5"/>
  <c r="I145" i="5"/>
  <c r="H201" i="5"/>
  <c r="H199" i="5"/>
  <c r="G197" i="5"/>
  <c r="H197" i="5"/>
  <c r="G193" i="5"/>
  <c r="H193" i="5"/>
  <c r="G189" i="5"/>
  <c r="H189" i="5"/>
  <c r="G185" i="5"/>
  <c r="H185" i="5"/>
  <c r="G181" i="5"/>
  <c r="H181" i="5"/>
  <c r="G177" i="5"/>
  <c r="H177" i="5"/>
  <c r="F173" i="5"/>
  <c r="G173" i="5"/>
  <c r="H173" i="5"/>
  <c r="F169" i="5"/>
  <c r="G169" i="5"/>
  <c r="H169" i="5"/>
  <c r="F165" i="5"/>
  <c r="G165" i="5"/>
  <c r="H165" i="5"/>
  <c r="F161" i="5"/>
  <c r="G161" i="5"/>
  <c r="H161" i="5"/>
  <c r="F157" i="5"/>
  <c r="G157" i="5"/>
  <c r="H157" i="5"/>
  <c r="F153" i="5"/>
  <c r="G153" i="5"/>
  <c r="H153" i="5"/>
  <c r="F149" i="5"/>
  <c r="G149" i="5"/>
  <c r="H149" i="5"/>
  <c r="F147" i="5"/>
  <c r="G147" i="5"/>
  <c r="H147" i="5"/>
  <c r="F143" i="5"/>
  <c r="G143" i="5"/>
  <c r="H143" i="5"/>
  <c r="F141" i="5"/>
  <c r="G141" i="5"/>
  <c r="H141" i="5"/>
  <c r="F139" i="5"/>
  <c r="G139" i="5"/>
  <c r="H139" i="5"/>
  <c r="F137" i="5"/>
  <c r="G137" i="5"/>
  <c r="H137" i="5"/>
  <c r="F135" i="5"/>
  <c r="G135" i="5"/>
  <c r="H135" i="5"/>
  <c r="F133" i="5"/>
  <c r="G133" i="5"/>
  <c r="H133" i="5"/>
  <c r="F131" i="5"/>
  <c r="G131" i="5"/>
  <c r="H131" i="5"/>
  <c r="F129" i="5"/>
  <c r="G129" i="5"/>
  <c r="H129" i="5"/>
  <c r="F127" i="5"/>
  <c r="G127" i="5"/>
  <c r="H127" i="5"/>
  <c r="F125" i="5"/>
  <c r="G125" i="5"/>
  <c r="H125" i="5"/>
  <c r="F123" i="5"/>
  <c r="G123" i="5"/>
  <c r="H123" i="5"/>
  <c r="F121" i="5"/>
  <c r="G121" i="5"/>
  <c r="H121" i="5"/>
  <c r="F119" i="5"/>
  <c r="G119" i="5"/>
  <c r="H119" i="5"/>
  <c r="F117" i="5"/>
  <c r="G117" i="5"/>
  <c r="H117" i="5"/>
  <c r="F115" i="5"/>
  <c r="G115" i="5"/>
  <c r="H115" i="5"/>
  <c r="F113" i="5"/>
  <c r="G113" i="5"/>
  <c r="H113" i="5"/>
  <c r="F111" i="5"/>
  <c r="G111" i="5"/>
  <c r="H111" i="5"/>
  <c r="F109" i="5"/>
  <c r="G109" i="5"/>
  <c r="H109" i="5"/>
  <c r="F107" i="5"/>
  <c r="G107" i="5"/>
  <c r="H107" i="5"/>
  <c r="F105" i="5"/>
  <c r="G105" i="5"/>
  <c r="H105" i="5"/>
  <c r="F103" i="5"/>
  <c r="G103" i="5"/>
  <c r="H103" i="5"/>
  <c r="F101" i="5"/>
  <c r="G101" i="5"/>
  <c r="H101" i="5"/>
  <c r="F99" i="5"/>
  <c r="G99" i="5"/>
  <c r="H99" i="5"/>
  <c r="F97" i="5"/>
  <c r="G97" i="5"/>
  <c r="H97" i="5"/>
  <c r="F95" i="5"/>
  <c r="G95" i="5"/>
  <c r="H95" i="5"/>
  <c r="F93" i="5"/>
  <c r="G93" i="5"/>
  <c r="H93" i="5"/>
  <c r="F91" i="5"/>
  <c r="G91" i="5"/>
  <c r="H91" i="5"/>
  <c r="F89" i="5"/>
  <c r="G89" i="5"/>
  <c r="H89" i="5"/>
  <c r="F87" i="5"/>
  <c r="G87" i="5"/>
  <c r="H87" i="5"/>
  <c r="F85" i="5"/>
  <c r="G85" i="5"/>
  <c r="H85" i="5"/>
  <c r="F83" i="5"/>
  <c r="G83" i="5"/>
  <c r="H83" i="5"/>
  <c r="F81" i="5"/>
  <c r="G81" i="5"/>
  <c r="H81" i="5"/>
  <c r="F79" i="5"/>
  <c r="G79" i="5"/>
  <c r="H79" i="5"/>
  <c r="F77" i="5"/>
  <c r="G77" i="5"/>
  <c r="H77" i="5"/>
  <c r="F75" i="5"/>
  <c r="G75" i="5"/>
  <c r="H75" i="5"/>
  <c r="F73" i="5"/>
  <c r="G73" i="5"/>
  <c r="H73" i="5"/>
  <c r="F71" i="5"/>
  <c r="G71" i="5"/>
  <c r="H71" i="5"/>
  <c r="F69" i="5"/>
  <c r="G69" i="5"/>
  <c r="H69" i="5"/>
  <c r="F67" i="5"/>
  <c r="G67" i="5"/>
  <c r="H67" i="5"/>
  <c r="F65" i="5"/>
  <c r="G65" i="5"/>
  <c r="H65" i="5"/>
  <c r="F63" i="5"/>
  <c r="G63" i="5"/>
  <c r="H63" i="5"/>
  <c r="F61" i="5"/>
  <c r="G61" i="5"/>
  <c r="H61" i="5"/>
  <c r="F59" i="5"/>
  <c r="G59" i="5"/>
  <c r="H59" i="5"/>
  <c r="F57" i="5"/>
  <c r="G57" i="5"/>
  <c r="H57" i="5"/>
  <c r="H55" i="5"/>
  <c r="H53" i="5"/>
  <c r="H51" i="5"/>
  <c r="H49" i="5"/>
  <c r="H47" i="5"/>
  <c r="H45" i="5"/>
  <c r="H43" i="5"/>
  <c r="G55" i="5"/>
  <c r="G53" i="5"/>
  <c r="G51" i="5"/>
  <c r="G49" i="5"/>
  <c r="G47" i="5"/>
  <c r="G45" i="5"/>
  <c r="G43" i="5"/>
  <c r="G41" i="5"/>
  <c r="G39" i="5"/>
  <c r="G37" i="5"/>
  <c r="G35" i="5"/>
  <c r="G33" i="5"/>
  <c r="G31" i="5"/>
  <c r="G29" i="5"/>
  <c r="G27" i="5"/>
  <c r="G25" i="5"/>
  <c r="G23" i="5"/>
  <c r="G21" i="5"/>
  <c r="G19" i="5"/>
  <c r="CB86" i="5"/>
  <c r="CB87" i="5"/>
  <c r="CB88" i="5"/>
  <c r="CB89" i="5"/>
  <c r="CB90" i="5"/>
  <c r="CB91" i="5"/>
  <c r="CB92" i="5"/>
  <c r="CB93" i="5"/>
  <c r="CB94" i="5"/>
  <c r="CB95" i="5"/>
  <c r="CB96" i="5"/>
  <c r="CB97" i="5"/>
  <c r="CB98" i="5"/>
  <c r="CB99" i="5"/>
  <c r="CB100" i="5"/>
  <c r="CB101" i="5"/>
  <c r="CB102" i="5"/>
  <c r="CB103" i="5"/>
  <c r="CB104" i="5"/>
  <c r="CB105" i="5"/>
  <c r="CB106" i="5"/>
  <c r="CB107" i="5"/>
  <c r="CB108" i="5"/>
  <c r="CB109" i="5"/>
  <c r="CB110" i="5"/>
  <c r="CB111" i="5"/>
  <c r="CB112" i="5"/>
  <c r="CB113" i="5"/>
  <c r="CB114" i="5"/>
  <c r="CB115" i="5"/>
  <c r="CB116" i="5"/>
  <c r="CB117" i="5"/>
  <c r="CB118" i="5"/>
  <c r="CB119" i="5"/>
  <c r="CB120" i="5"/>
  <c r="CB121" i="5"/>
  <c r="CB122" i="5"/>
  <c r="CB123" i="5"/>
  <c r="CB124" i="5"/>
  <c r="CB125" i="5"/>
  <c r="CB126" i="5"/>
  <c r="CB127" i="5"/>
  <c r="CB128" i="5"/>
  <c r="CB129" i="5"/>
  <c r="CB130" i="5"/>
  <c r="CB131" i="5"/>
  <c r="CB132" i="5"/>
  <c r="CB133" i="5"/>
  <c r="CB134" i="5"/>
  <c r="CB135" i="5"/>
  <c r="CB136" i="5"/>
  <c r="CB137" i="5"/>
  <c r="CB138" i="5"/>
  <c r="CB139" i="5"/>
  <c r="CB140" i="5"/>
  <c r="CB141" i="5"/>
  <c r="CB142" i="5"/>
  <c r="CB143" i="5"/>
  <c r="CB144" i="5"/>
  <c r="CB145" i="5"/>
  <c r="CB146" i="5"/>
  <c r="CB147" i="5"/>
  <c r="CB148" i="5"/>
  <c r="CB149" i="5"/>
  <c r="CB150" i="5"/>
  <c r="CB151" i="5"/>
  <c r="CB152" i="5"/>
  <c r="CB153" i="5"/>
  <c r="CB154" i="5"/>
  <c r="CB155" i="5"/>
  <c r="CB156" i="5"/>
  <c r="CB157" i="5"/>
  <c r="CB158" i="5"/>
  <c r="CB159" i="5"/>
  <c r="CB160" i="5"/>
  <c r="CB161" i="5"/>
  <c r="CB162" i="5"/>
  <c r="CB163" i="5"/>
  <c r="CB164" i="5"/>
  <c r="CB165" i="5"/>
  <c r="CB166" i="5"/>
  <c r="CB167" i="5"/>
  <c r="CB168" i="5"/>
  <c r="CB169" i="5"/>
  <c r="CB170" i="5"/>
  <c r="CB171" i="5"/>
  <c r="CB172" i="5"/>
  <c r="CB173" i="5"/>
  <c r="CB174" i="5"/>
  <c r="CB175" i="5"/>
  <c r="CB176" i="5"/>
  <c r="CB177" i="5"/>
  <c r="CB178" i="5"/>
  <c r="CB179" i="5"/>
  <c r="CB180" i="5"/>
  <c r="CB181" i="5"/>
  <c r="CB182" i="5"/>
  <c r="CB183" i="5"/>
  <c r="CB184" i="5"/>
  <c r="CB185" i="5"/>
  <c r="CB186" i="5"/>
  <c r="CB187" i="5"/>
  <c r="CB188" i="5"/>
  <c r="CB189" i="5"/>
  <c r="CB190" i="5"/>
  <c r="CB191" i="5"/>
  <c r="CB192" i="5"/>
  <c r="CB193" i="5"/>
  <c r="CB194" i="5"/>
  <c r="CB195" i="5"/>
  <c r="CB196" i="5"/>
  <c r="CB197" i="5"/>
  <c r="CB198" i="5"/>
  <c r="CB199" i="5"/>
  <c r="CB200" i="5"/>
  <c r="CB201" i="5"/>
  <c r="FL86" i="5"/>
  <c r="FL87" i="5"/>
  <c r="FL88" i="5"/>
  <c r="FL89" i="5"/>
  <c r="FL90" i="5"/>
  <c r="FL91" i="5"/>
  <c r="FL92" i="5"/>
  <c r="FL93" i="5"/>
  <c r="FL94" i="5"/>
  <c r="FL95" i="5"/>
  <c r="FL96" i="5"/>
  <c r="FL97" i="5"/>
  <c r="FL98" i="5"/>
  <c r="FL99" i="5"/>
  <c r="FL100" i="5"/>
  <c r="FL101" i="5"/>
  <c r="FL102" i="5"/>
  <c r="FL103" i="5"/>
  <c r="FL104" i="5"/>
  <c r="FL105" i="5"/>
  <c r="FL106" i="5"/>
  <c r="FL107" i="5"/>
  <c r="FL108" i="5"/>
  <c r="FL109" i="5"/>
  <c r="FL110" i="5"/>
  <c r="FL111" i="5"/>
  <c r="FL112" i="5"/>
  <c r="FL113" i="5"/>
  <c r="FL114" i="5"/>
  <c r="FL115" i="5"/>
  <c r="FL116" i="5"/>
  <c r="FL117" i="5"/>
  <c r="FL118" i="5"/>
  <c r="FL119" i="5"/>
  <c r="FL120" i="5"/>
  <c r="FL121" i="5"/>
  <c r="FL122" i="5"/>
  <c r="FL123" i="5"/>
  <c r="FL124" i="5"/>
  <c r="FL125" i="5"/>
  <c r="FL126" i="5"/>
  <c r="FL127" i="5"/>
  <c r="FL128" i="5"/>
  <c r="FL129" i="5"/>
  <c r="FL130" i="5"/>
  <c r="FL131" i="5"/>
  <c r="FL132" i="5"/>
  <c r="FL133" i="5"/>
  <c r="FL134" i="5"/>
  <c r="FL135" i="5"/>
  <c r="FL136" i="5"/>
  <c r="FL137" i="5"/>
  <c r="FL138" i="5"/>
  <c r="FL139" i="5"/>
  <c r="FL140" i="5"/>
  <c r="FL141" i="5"/>
  <c r="FL142" i="5"/>
  <c r="FL143" i="5"/>
  <c r="FL144" i="5"/>
  <c r="FL145" i="5"/>
  <c r="FL146" i="5"/>
  <c r="FL147" i="5"/>
  <c r="FL148" i="5"/>
  <c r="FL149" i="5"/>
  <c r="FL150" i="5"/>
  <c r="FL151" i="5"/>
  <c r="FL152" i="5"/>
  <c r="FL153" i="5"/>
  <c r="FL154" i="5"/>
  <c r="FL155" i="5"/>
  <c r="FL156" i="5"/>
  <c r="FL157" i="5"/>
  <c r="FL158" i="5"/>
  <c r="FL159" i="5"/>
  <c r="FL160" i="5"/>
  <c r="FL161" i="5"/>
  <c r="FL162" i="5"/>
  <c r="FL163" i="5"/>
  <c r="FL164" i="5"/>
  <c r="FL165" i="5"/>
  <c r="FL166" i="5"/>
  <c r="FL167" i="5"/>
  <c r="FL168" i="5"/>
  <c r="FL169" i="5"/>
  <c r="FL170" i="5"/>
  <c r="FL171" i="5"/>
  <c r="FL172" i="5"/>
  <c r="FL173" i="5"/>
  <c r="FL174" i="5"/>
  <c r="FL175" i="5"/>
  <c r="FL176" i="5"/>
  <c r="FL177" i="5"/>
  <c r="FL178" i="5"/>
  <c r="FL179" i="5"/>
  <c r="FL180" i="5"/>
  <c r="FL181" i="5"/>
  <c r="FL182" i="5"/>
  <c r="FL183" i="5"/>
  <c r="FL184" i="5"/>
  <c r="FL185" i="5"/>
  <c r="FL186" i="5"/>
  <c r="FL187" i="5"/>
  <c r="FL188" i="5"/>
  <c r="FL189" i="5"/>
  <c r="FL190" i="5"/>
  <c r="FL191" i="5"/>
  <c r="FL192" i="5"/>
  <c r="FL193" i="5"/>
  <c r="FL194" i="5"/>
  <c r="FL195" i="5"/>
  <c r="FL196" i="5"/>
  <c r="FL197" i="5"/>
  <c r="FL198" i="5"/>
  <c r="FL199" i="5"/>
  <c r="FL200" i="5"/>
  <c r="FL201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D94" i="7"/>
  <c r="D110" i="7"/>
  <c r="D174" i="7"/>
  <c r="F192" i="7"/>
  <c r="F197" i="7"/>
  <c r="FL85" i="5"/>
  <c r="FM85" i="5"/>
  <c r="AV85" i="7"/>
  <c r="FN85" i="5"/>
  <c r="CB85" i="5"/>
  <c r="E85" i="5"/>
  <c r="B85" i="5"/>
  <c r="C85" i="5"/>
  <c r="CB83" i="5"/>
  <c r="E83" i="5"/>
  <c r="CB81" i="5"/>
  <c r="E81" i="5"/>
  <c r="CB79" i="5"/>
  <c r="E79" i="5"/>
  <c r="CB77" i="5"/>
  <c r="E77" i="5"/>
  <c r="CB75" i="5"/>
  <c r="E75" i="5"/>
  <c r="CB73" i="5"/>
  <c r="E73" i="5"/>
  <c r="CB71" i="5"/>
  <c r="E71" i="5"/>
  <c r="CB69" i="5"/>
  <c r="E69" i="5"/>
  <c r="CB67" i="5"/>
  <c r="E67" i="5"/>
  <c r="CB65" i="5"/>
  <c r="E65" i="5"/>
  <c r="CB63" i="5"/>
  <c r="E63" i="5"/>
  <c r="CB61" i="5"/>
  <c r="E61" i="5"/>
  <c r="CB59" i="5"/>
  <c r="E59" i="5"/>
  <c r="CB57" i="5"/>
  <c r="E57" i="5"/>
  <c r="CB55" i="5"/>
  <c r="E55" i="5"/>
  <c r="CB53" i="5"/>
  <c r="E53" i="5"/>
  <c r="CB84" i="5"/>
  <c r="E84" i="5"/>
  <c r="CB82" i="5"/>
  <c r="E82" i="5"/>
  <c r="CB80" i="5"/>
  <c r="E80" i="5"/>
  <c r="CB78" i="5"/>
  <c r="E78" i="5"/>
  <c r="CB76" i="5"/>
  <c r="E76" i="5"/>
  <c r="CB74" i="5"/>
  <c r="E74" i="5"/>
  <c r="CB72" i="5"/>
  <c r="E72" i="5"/>
  <c r="CB70" i="5"/>
  <c r="E70" i="5"/>
  <c r="CB68" i="5"/>
  <c r="E68" i="5"/>
  <c r="CB66" i="5"/>
  <c r="E66" i="5"/>
  <c r="CB64" i="5"/>
  <c r="E64" i="5"/>
  <c r="CB62" i="5"/>
  <c r="E62" i="5"/>
  <c r="CB60" i="5"/>
  <c r="E60" i="5"/>
  <c r="CB58" i="5"/>
  <c r="E58" i="5"/>
  <c r="CB56" i="5"/>
  <c r="E56" i="5"/>
  <c r="FL54" i="5"/>
  <c r="CB54" i="5"/>
  <c r="B54" i="5"/>
  <c r="E54" i="5"/>
  <c r="CB52" i="5"/>
  <c r="E52" i="5"/>
  <c r="CY193" i="5"/>
  <c r="FX193" i="5"/>
  <c r="FY193" i="5"/>
  <c r="FZ193" i="5"/>
  <c r="O193" i="5"/>
  <c r="A193" i="1"/>
  <c r="D193" i="5"/>
  <c r="M193" i="5"/>
  <c r="N193" i="5"/>
  <c r="FQ193" i="5"/>
  <c r="FE193" i="5"/>
  <c r="FM193" i="5"/>
  <c r="AV193" i="7"/>
  <c r="FN193" i="5"/>
  <c r="AK193" i="7"/>
  <c r="AL193" i="7"/>
  <c r="AW193" i="7"/>
  <c r="FO193" i="5"/>
  <c r="ET193" i="5"/>
  <c r="ES193" i="5"/>
  <c r="FP193" i="5"/>
  <c r="FD193" i="5"/>
  <c r="FB193" i="5"/>
  <c r="FC193" i="5"/>
  <c r="EQ193" i="5"/>
  <c r="EK193" i="5"/>
  <c r="ER193" i="5"/>
  <c r="EL193" i="5"/>
  <c r="EO193" i="5"/>
  <c r="EP193" i="5"/>
  <c r="BZ193" i="5"/>
  <c r="CA193" i="5"/>
  <c r="DC193" i="5"/>
  <c r="DD193" i="5"/>
  <c r="AG193" i="5"/>
  <c r="AQ193" i="5"/>
  <c r="C193" i="5"/>
  <c r="AR193" i="5"/>
  <c r="W193" i="5"/>
  <c r="AE193" i="5"/>
  <c r="AI193" i="5"/>
  <c r="AS193" i="5"/>
  <c r="X193" i="5"/>
  <c r="AF193" i="5"/>
  <c r="Y193" i="5"/>
  <c r="V193" i="7"/>
  <c r="AJ193" i="7"/>
  <c r="CY189" i="5"/>
  <c r="FX189" i="5"/>
  <c r="FY189" i="5"/>
  <c r="FZ189" i="5"/>
  <c r="M189" i="5"/>
  <c r="A189" i="1"/>
  <c r="D189" i="5"/>
  <c r="O189" i="5"/>
  <c r="N189" i="5"/>
  <c r="FQ189" i="5"/>
  <c r="FE189" i="5"/>
  <c r="FM189" i="5"/>
  <c r="AV189" i="7"/>
  <c r="FN189" i="5"/>
  <c r="AK189" i="7"/>
  <c r="AL189" i="7"/>
  <c r="AW189" i="7"/>
  <c r="FO189" i="5"/>
  <c r="ET189" i="5"/>
  <c r="ES189" i="5"/>
  <c r="FP189" i="5"/>
  <c r="FD189" i="5"/>
  <c r="FB189" i="5"/>
  <c r="FC189" i="5"/>
  <c r="EQ189" i="5"/>
  <c r="EK189" i="5"/>
  <c r="ER189" i="5"/>
  <c r="EL189" i="5"/>
  <c r="EO189" i="5"/>
  <c r="EP189" i="5"/>
  <c r="BZ189" i="5"/>
  <c r="CA189" i="5"/>
  <c r="DC189" i="5"/>
  <c r="DD189" i="5"/>
  <c r="AG189" i="5"/>
  <c r="AQ189" i="5"/>
  <c r="C189" i="5"/>
  <c r="AR189" i="5"/>
  <c r="W189" i="5"/>
  <c r="AE189" i="5"/>
  <c r="AI189" i="5"/>
  <c r="AS189" i="5"/>
  <c r="X189" i="5"/>
  <c r="AF189" i="5"/>
  <c r="Y189" i="5"/>
  <c r="V189" i="7"/>
  <c r="AJ189" i="7"/>
  <c r="CY185" i="5"/>
  <c r="FX185" i="5"/>
  <c r="FY185" i="5"/>
  <c r="FZ185" i="5"/>
  <c r="N185" i="5"/>
  <c r="A185" i="1"/>
  <c r="D185" i="5"/>
  <c r="O185" i="5"/>
  <c r="M185" i="5"/>
  <c r="FQ185" i="5"/>
  <c r="FE185" i="5"/>
  <c r="FM185" i="5"/>
  <c r="AV185" i="7"/>
  <c r="FN185" i="5"/>
  <c r="AK185" i="7"/>
  <c r="AL185" i="7"/>
  <c r="AW185" i="7"/>
  <c r="FO185" i="5"/>
  <c r="ET185" i="5"/>
  <c r="ES185" i="5"/>
  <c r="FP185" i="5"/>
  <c r="FD185" i="5"/>
  <c r="FB185" i="5"/>
  <c r="FC185" i="5"/>
  <c r="EQ185" i="5"/>
  <c r="EK185" i="5"/>
  <c r="ER185" i="5"/>
  <c r="EL185" i="5"/>
  <c r="EO185" i="5"/>
  <c r="EP185" i="5"/>
  <c r="BZ185" i="5"/>
  <c r="CA185" i="5"/>
  <c r="DC185" i="5"/>
  <c r="DD185" i="5"/>
  <c r="AG185" i="5"/>
  <c r="AQ185" i="5"/>
  <c r="C185" i="5"/>
  <c r="AR185" i="5"/>
  <c r="W185" i="5"/>
  <c r="AE185" i="5"/>
  <c r="AI185" i="5"/>
  <c r="AS185" i="5"/>
  <c r="X185" i="5"/>
  <c r="AF185" i="5"/>
  <c r="Y185" i="5"/>
  <c r="AJ185" i="7"/>
  <c r="V185" i="7"/>
  <c r="CY181" i="5"/>
  <c r="FX181" i="5"/>
  <c r="FY181" i="5"/>
  <c r="FZ181" i="5"/>
  <c r="M181" i="5"/>
  <c r="A181" i="1"/>
  <c r="D181" i="5"/>
  <c r="O181" i="5"/>
  <c r="N181" i="5"/>
  <c r="FQ181" i="5"/>
  <c r="FE181" i="5"/>
  <c r="FM181" i="5"/>
  <c r="AV181" i="7"/>
  <c r="FN181" i="5"/>
  <c r="AK181" i="7"/>
  <c r="AL181" i="7"/>
  <c r="AW181" i="7"/>
  <c r="FO181" i="5"/>
  <c r="ES181" i="5"/>
  <c r="ET181" i="5"/>
  <c r="FP181" i="5"/>
  <c r="FD181" i="5"/>
  <c r="FB181" i="5"/>
  <c r="FC181" i="5"/>
  <c r="EQ181" i="5"/>
  <c r="EK181" i="5"/>
  <c r="ER181" i="5"/>
  <c r="EL181" i="5"/>
  <c r="EO181" i="5"/>
  <c r="EP181" i="5"/>
  <c r="BZ181" i="5"/>
  <c r="CA181" i="5"/>
  <c r="DC181" i="5"/>
  <c r="DD181" i="5"/>
  <c r="AG181" i="5"/>
  <c r="AQ181" i="5"/>
  <c r="C181" i="5"/>
  <c r="AR181" i="5"/>
  <c r="W181" i="5"/>
  <c r="AE181" i="5"/>
  <c r="AI181" i="5"/>
  <c r="AS181" i="5"/>
  <c r="X181" i="5"/>
  <c r="AF181" i="5"/>
  <c r="Y181" i="5"/>
  <c r="V181" i="7"/>
  <c r="AJ181" i="7"/>
  <c r="CY177" i="5"/>
  <c r="FX177" i="5"/>
  <c r="FY177" i="5"/>
  <c r="FZ177" i="5"/>
  <c r="N177" i="5"/>
  <c r="A177" i="1"/>
  <c r="D177" i="5"/>
  <c r="O177" i="5"/>
  <c r="M177" i="5"/>
  <c r="FQ177" i="5"/>
  <c r="FE177" i="5"/>
  <c r="FM177" i="5"/>
  <c r="AV177" i="7"/>
  <c r="FN177" i="5"/>
  <c r="AK177" i="7"/>
  <c r="AL177" i="7"/>
  <c r="AW177" i="7"/>
  <c r="FO177" i="5"/>
  <c r="ET177" i="5"/>
  <c r="ES177" i="5"/>
  <c r="FP177" i="5"/>
  <c r="FD177" i="5"/>
  <c r="FB177" i="5"/>
  <c r="FC177" i="5"/>
  <c r="EQ177" i="5"/>
  <c r="EK177" i="5"/>
  <c r="ER177" i="5"/>
  <c r="EL177" i="5"/>
  <c r="EO177" i="5"/>
  <c r="EP177" i="5"/>
  <c r="BZ177" i="5"/>
  <c r="CA177" i="5"/>
  <c r="DC177" i="5"/>
  <c r="DD177" i="5"/>
  <c r="AG177" i="5"/>
  <c r="AQ177" i="5"/>
  <c r="C177" i="5"/>
  <c r="AR177" i="5"/>
  <c r="W177" i="5"/>
  <c r="AE177" i="5"/>
  <c r="AI177" i="5"/>
  <c r="AS177" i="5"/>
  <c r="X177" i="5"/>
  <c r="AF177" i="5"/>
  <c r="Y177" i="5"/>
  <c r="V177" i="7"/>
  <c r="AJ177" i="7"/>
  <c r="CY173" i="5"/>
  <c r="FX173" i="5"/>
  <c r="FY173" i="5"/>
  <c r="FZ173" i="5"/>
  <c r="N173" i="5"/>
  <c r="A173" i="1"/>
  <c r="D173" i="5"/>
  <c r="O173" i="5"/>
  <c r="M173" i="5"/>
  <c r="FQ173" i="5"/>
  <c r="FE173" i="5"/>
  <c r="FM173" i="5"/>
  <c r="AV173" i="7"/>
  <c r="FN173" i="5"/>
  <c r="AK173" i="7"/>
  <c r="AL173" i="7"/>
  <c r="AW173" i="7"/>
  <c r="FO173" i="5"/>
  <c r="ET173" i="5"/>
  <c r="ES173" i="5"/>
  <c r="FP173" i="5"/>
  <c r="FD173" i="5"/>
  <c r="FB173" i="5"/>
  <c r="FC173" i="5"/>
  <c r="EQ173" i="5"/>
  <c r="EK173" i="5"/>
  <c r="ER173" i="5"/>
  <c r="EL173" i="5"/>
  <c r="EO173" i="5"/>
  <c r="EP173" i="5"/>
  <c r="BZ173" i="5"/>
  <c r="CA173" i="5"/>
  <c r="DC173" i="5"/>
  <c r="DD173" i="5"/>
  <c r="AG173" i="5"/>
  <c r="AQ173" i="5"/>
  <c r="C173" i="5"/>
  <c r="AR173" i="5"/>
  <c r="W173" i="5"/>
  <c r="AE173" i="5"/>
  <c r="AI173" i="5"/>
  <c r="AS173" i="5"/>
  <c r="X173" i="5"/>
  <c r="AF173" i="5"/>
  <c r="Y173" i="5"/>
  <c r="AJ173" i="7"/>
  <c r="V173" i="7"/>
  <c r="CY169" i="5"/>
  <c r="FX169" i="5"/>
  <c r="FY169" i="5"/>
  <c r="FZ169" i="5"/>
  <c r="O169" i="5"/>
  <c r="A169" i="1"/>
  <c r="D169" i="5"/>
  <c r="M169" i="5"/>
  <c r="N169" i="5"/>
  <c r="FQ169" i="5"/>
  <c r="FE169" i="5"/>
  <c r="FM169" i="5"/>
  <c r="AV169" i="7"/>
  <c r="FN169" i="5"/>
  <c r="AK169" i="7"/>
  <c r="AL169" i="7"/>
  <c r="AW169" i="7"/>
  <c r="FO169" i="5"/>
  <c r="ET169" i="5"/>
  <c r="ES169" i="5"/>
  <c r="FP169" i="5"/>
  <c r="FD169" i="5"/>
  <c r="FB169" i="5"/>
  <c r="FC169" i="5"/>
  <c r="EQ169" i="5"/>
  <c r="EK169" i="5"/>
  <c r="ER169" i="5"/>
  <c r="EL169" i="5"/>
  <c r="EO169" i="5"/>
  <c r="EP169" i="5"/>
  <c r="BZ169" i="5"/>
  <c r="CA169" i="5"/>
  <c r="DC169" i="5"/>
  <c r="DD169" i="5"/>
  <c r="AG169" i="5"/>
  <c r="AQ169" i="5"/>
  <c r="C169" i="5"/>
  <c r="AR169" i="5"/>
  <c r="W169" i="5"/>
  <c r="AE169" i="5"/>
  <c r="AI169" i="5"/>
  <c r="AS169" i="5"/>
  <c r="X169" i="5"/>
  <c r="AF169" i="5"/>
  <c r="Y169" i="5"/>
  <c r="V169" i="7"/>
  <c r="AJ169" i="7"/>
  <c r="CY165" i="5"/>
  <c r="FX165" i="5"/>
  <c r="FY165" i="5"/>
  <c r="FZ165" i="5"/>
  <c r="M165" i="5"/>
  <c r="A165" i="1"/>
  <c r="D165" i="5"/>
  <c r="O165" i="5"/>
  <c r="N165" i="5"/>
  <c r="FQ165" i="5"/>
  <c r="FE165" i="5"/>
  <c r="FM165" i="5"/>
  <c r="AV165" i="7"/>
  <c r="FN165" i="5"/>
  <c r="AK165" i="7"/>
  <c r="AL165" i="7"/>
  <c r="AW165" i="7"/>
  <c r="FO165" i="5"/>
  <c r="ET165" i="5"/>
  <c r="ES165" i="5"/>
  <c r="FP165" i="5"/>
  <c r="FD165" i="5"/>
  <c r="FB165" i="5"/>
  <c r="FC165" i="5"/>
  <c r="EQ165" i="5"/>
  <c r="EK165" i="5"/>
  <c r="ER165" i="5"/>
  <c r="EL165" i="5"/>
  <c r="EO165" i="5"/>
  <c r="EP165" i="5"/>
  <c r="BZ165" i="5"/>
  <c r="CA165" i="5"/>
  <c r="DC165" i="5"/>
  <c r="DD165" i="5"/>
  <c r="AG165" i="5"/>
  <c r="AQ165" i="5"/>
  <c r="C165" i="5"/>
  <c r="AR165" i="5"/>
  <c r="W165" i="5"/>
  <c r="AE165" i="5"/>
  <c r="AI165" i="5"/>
  <c r="AS165" i="5"/>
  <c r="X165" i="5"/>
  <c r="AF165" i="5"/>
  <c r="Y165" i="5"/>
  <c r="V165" i="7"/>
  <c r="AJ165" i="7"/>
  <c r="CY161" i="5"/>
  <c r="FX161" i="5"/>
  <c r="FY161" i="5"/>
  <c r="FZ161" i="5"/>
  <c r="N161" i="5"/>
  <c r="A161" i="1"/>
  <c r="D161" i="5"/>
  <c r="O161" i="5"/>
  <c r="M161" i="5"/>
  <c r="FQ161" i="5"/>
  <c r="FE161" i="5"/>
  <c r="FM161" i="5"/>
  <c r="AV161" i="7"/>
  <c r="FN161" i="5"/>
  <c r="AK161" i="7"/>
  <c r="AL161" i="7"/>
  <c r="AW161" i="7"/>
  <c r="FO161" i="5"/>
  <c r="ET161" i="5"/>
  <c r="ES161" i="5"/>
  <c r="FP161" i="5"/>
  <c r="FD161" i="5"/>
  <c r="FB161" i="5"/>
  <c r="FC161" i="5"/>
  <c r="EQ161" i="5"/>
  <c r="EK161" i="5"/>
  <c r="ER161" i="5"/>
  <c r="EL161" i="5"/>
  <c r="EO161" i="5"/>
  <c r="EP161" i="5"/>
  <c r="BZ161" i="5"/>
  <c r="CA161" i="5"/>
  <c r="DC161" i="5"/>
  <c r="DD161" i="5"/>
  <c r="AG161" i="5"/>
  <c r="AQ161" i="5"/>
  <c r="C161" i="5"/>
  <c r="AR161" i="5"/>
  <c r="W161" i="5"/>
  <c r="AE161" i="5"/>
  <c r="AI161" i="5"/>
  <c r="AS161" i="5"/>
  <c r="X161" i="5"/>
  <c r="AF161" i="5"/>
  <c r="Y161" i="5"/>
  <c r="AJ161" i="7"/>
  <c r="V161" i="7"/>
  <c r="CY157" i="5"/>
  <c r="FX157" i="5"/>
  <c r="FY157" i="5"/>
  <c r="FZ157" i="5"/>
  <c r="M157" i="5"/>
  <c r="A157" i="1"/>
  <c r="D157" i="5"/>
  <c r="O157" i="5"/>
  <c r="N157" i="5"/>
  <c r="FQ157" i="5"/>
  <c r="FE157" i="5"/>
  <c r="FM157" i="5"/>
  <c r="AV157" i="7"/>
  <c r="FN157" i="5"/>
  <c r="AK157" i="7"/>
  <c r="AL157" i="7"/>
  <c r="AW157" i="7"/>
  <c r="FO157" i="5"/>
  <c r="ES157" i="5"/>
  <c r="ET157" i="5"/>
  <c r="FP157" i="5"/>
  <c r="FD157" i="5"/>
  <c r="FB157" i="5"/>
  <c r="FC157" i="5"/>
  <c r="EQ157" i="5"/>
  <c r="EK157" i="5"/>
  <c r="ER157" i="5"/>
  <c r="EL157" i="5"/>
  <c r="EO157" i="5"/>
  <c r="EP157" i="5"/>
  <c r="BZ157" i="5"/>
  <c r="CA157" i="5"/>
  <c r="DC157" i="5"/>
  <c r="DD157" i="5"/>
  <c r="AG157" i="5"/>
  <c r="AQ157" i="5"/>
  <c r="C157" i="5"/>
  <c r="AR157" i="5"/>
  <c r="W157" i="5"/>
  <c r="AE157" i="5"/>
  <c r="AI157" i="5"/>
  <c r="AS157" i="5"/>
  <c r="X157" i="5"/>
  <c r="AF157" i="5"/>
  <c r="Y157" i="5"/>
  <c r="V157" i="7"/>
  <c r="AJ157" i="7"/>
  <c r="CY153" i="5"/>
  <c r="FX153" i="5"/>
  <c r="FY153" i="5"/>
  <c r="FZ153" i="5"/>
  <c r="M153" i="5"/>
  <c r="A153" i="1"/>
  <c r="D153" i="5"/>
  <c r="N153" i="5"/>
  <c r="O153" i="5"/>
  <c r="FQ153" i="5"/>
  <c r="FE153" i="5"/>
  <c r="FM153" i="5"/>
  <c r="AV153" i="7"/>
  <c r="FN153" i="5"/>
  <c r="AK153" i="7"/>
  <c r="AL153" i="7"/>
  <c r="AW153" i="7"/>
  <c r="FO153" i="5"/>
  <c r="ET153" i="5"/>
  <c r="ES153" i="5"/>
  <c r="FP153" i="5"/>
  <c r="FD153" i="5"/>
  <c r="FB153" i="5"/>
  <c r="FC153" i="5"/>
  <c r="EQ153" i="5"/>
  <c r="EK153" i="5"/>
  <c r="ER153" i="5"/>
  <c r="EL153" i="5"/>
  <c r="EO153" i="5"/>
  <c r="EP153" i="5"/>
  <c r="BZ153" i="5"/>
  <c r="CA153" i="5"/>
  <c r="DC153" i="5"/>
  <c r="DD153" i="5"/>
  <c r="AG153" i="5"/>
  <c r="AQ153" i="5"/>
  <c r="C153" i="5"/>
  <c r="AR153" i="5"/>
  <c r="W153" i="5"/>
  <c r="AE153" i="5"/>
  <c r="AI153" i="5"/>
  <c r="AS153" i="5"/>
  <c r="X153" i="5"/>
  <c r="AF153" i="5"/>
  <c r="Y153" i="5"/>
  <c r="AJ153" i="7"/>
  <c r="V153" i="7"/>
  <c r="CY149" i="5"/>
  <c r="FX149" i="5"/>
  <c r="FY149" i="5"/>
  <c r="FZ149" i="5"/>
  <c r="M149" i="5"/>
  <c r="A149" i="1"/>
  <c r="D149" i="5"/>
  <c r="O149" i="5"/>
  <c r="N149" i="5"/>
  <c r="FQ149" i="5"/>
  <c r="FE149" i="5"/>
  <c r="FM149" i="5"/>
  <c r="AV149" i="7"/>
  <c r="FN149" i="5"/>
  <c r="AK149" i="7"/>
  <c r="AL149" i="7"/>
  <c r="AW149" i="7"/>
  <c r="FO149" i="5"/>
  <c r="ET149" i="5"/>
  <c r="ES149" i="5"/>
  <c r="FP149" i="5"/>
  <c r="FD149" i="5"/>
  <c r="FB149" i="5"/>
  <c r="FC149" i="5"/>
  <c r="EQ149" i="5"/>
  <c r="EK149" i="5"/>
  <c r="ER149" i="5"/>
  <c r="EL149" i="5"/>
  <c r="EO149" i="5"/>
  <c r="EP149" i="5"/>
  <c r="BZ149" i="5"/>
  <c r="CA149" i="5"/>
  <c r="DC149" i="5"/>
  <c r="DD149" i="5"/>
  <c r="AG149" i="5"/>
  <c r="AQ149" i="5"/>
  <c r="C149" i="5"/>
  <c r="AR149" i="5"/>
  <c r="W149" i="5"/>
  <c r="AE149" i="5"/>
  <c r="AI149" i="5"/>
  <c r="AS149" i="5"/>
  <c r="X149" i="5"/>
  <c r="AF149" i="5"/>
  <c r="Y149" i="5"/>
  <c r="V149" i="7"/>
  <c r="AJ149" i="7"/>
  <c r="CY145" i="5"/>
  <c r="FX145" i="5"/>
  <c r="FY145" i="5"/>
  <c r="FZ145" i="5"/>
  <c r="M145" i="5"/>
  <c r="A145" i="1"/>
  <c r="D145" i="5"/>
  <c r="O145" i="5"/>
  <c r="N145" i="5"/>
  <c r="FQ145" i="5"/>
  <c r="FE145" i="5"/>
  <c r="FM145" i="5"/>
  <c r="AV145" i="7"/>
  <c r="FN145" i="5"/>
  <c r="AK145" i="7"/>
  <c r="AL145" i="7"/>
  <c r="AW145" i="7"/>
  <c r="FO145" i="5"/>
  <c r="ES145" i="5"/>
  <c r="ET145" i="5"/>
  <c r="FP145" i="5"/>
  <c r="FD145" i="5"/>
  <c r="FB145" i="5"/>
  <c r="FC145" i="5"/>
  <c r="EQ145" i="5"/>
  <c r="EK145" i="5"/>
  <c r="ER145" i="5"/>
  <c r="EL145" i="5"/>
  <c r="EO145" i="5"/>
  <c r="EP145" i="5"/>
  <c r="BZ145" i="5"/>
  <c r="CA145" i="5"/>
  <c r="DC145" i="5"/>
  <c r="DD145" i="5"/>
  <c r="AG145" i="5"/>
  <c r="AQ145" i="5"/>
  <c r="C145" i="5"/>
  <c r="AR145" i="5"/>
  <c r="W145" i="5"/>
  <c r="AE145" i="5"/>
  <c r="AI145" i="5"/>
  <c r="AS145" i="5"/>
  <c r="X145" i="5"/>
  <c r="AF145" i="5"/>
  <c r="Y145" i="5"/>
  <c r="V145" i="7"/>
  <c r="AJ145" i="7"/>
  <c r="CY141" i="5"/>
  <c r="FX141" i="5"/>
  <c r="FY141" i="5"/>
  <c r="FZ141" i="5"/>
  <c r="M141" i="5"/>
  <c r="A141" i="1"/>
  <c r="D141" i="5"/>
  <c r="N141" i="5"/>
  <c r="O141" i="5"/>
  <c r="FQ141" i="5"/>
  <c r="FE141" i="5"/>
  <c r="FM141" i="5"/>
  <c r="AV141" i="7"/>
  <c r="FN141" i="5"/>
  <c r="AK141" i="7"/>
  <c r="AL141" i="7"/>
  <c r="AW141" i="7"/>
  <c r="FO141" i="5"/>
  <c r="ET141" i="5"/>
  <c r="ES141" i="5"/>
  <c r="FP141" i="5"/>
  <c r="FD141" i="5"/>
  <c r="FB141" i="5"/>
  <c r="FC141" i="5"/>
  <c r="EQ141" i="5"/>
  <c r="EK141" i="5"/>
  <c r="ER141" i="5"/>
  <c r="EL141" i="5"/>
  <c r="EO141" i="5"/>
  <c r="EP141" i="5"/>
  <c r="BZ141" i="5"/>
  <c r="CA141" i="5"/>
  <c r="DC141" i="5"/>
  <c r="DD141" i="5"/>
  <c r="AG141" i="5"/>
  <c r="AQ141" i="5"/>
  <c r="C141" i="5"/>
  <c r="AR141" i="5"/>
  <c r="W141" i="5"/>
  <c r="AE141" i="5"/>
  <c r="AI141" i="5"/>
  <c r="AS141" i="5"/>
  <c r="X141" i="5"/>
  <c r="AF141" i="5"/>
  <c r="Y141" i="5"/>
  <c r="AJ141" i="7"/>
  <c r="V141" i="7"/>
  <c r="CY137" i="5"/>
  <c r="FX137" i="5"/>
  <c r="FY137" i="5"/>
  <c r="FZ137" i="5"/>
  <c r="O137" i="5"/>
  <c r="A137" i="1"/>
  <c r="D137" i="5"/>
  <c r="M137" i="5"/>
  <c r="N137" i="5"/>
  <c r="FQ137" i="5"/>
  <c r="FE137" i="5"/>
  <c r="FM137" i="5"/>
  <c r="AV137" i="7"/>
  <c r="FN137" i="5"/>
  <c r="AK137" i="7"/>
  <c r="AL137" i="7"/>
  <c r="AW137" i="7"/>
  <c r="FO137" i="5"/>
  <c r="ET137" i="5"/>
  <c r="ES137" i="5"/>
  <c r="FP137" i="5"/>
  <c r="FD137" i="5"/>
  <c r="FB137" i="5"/>
  <c r="FC137" i="5"/>
  <c r="EQ137" i="5"/>
  <c r="EK137" i="5"/>
  <c r="DC137" i="5"/>
  <c r="ER137" i="5"/>
  <c r="EL137" i="5"/>
  <c r="DD137" i="5"/>
  <c r="EO137" i="5"/>
  <c r="EP137" i="5"/>
  <c r="BZ137" i="5"/>
  <c r="CA137" i="5"/>
  <c r="AG137" i="5"/>
  <c r="AQ137" i="5"/>
  <c r="C137" i="5"/>
  <c r="AR137" i="5"/>
  <c r="W137" i="5"/>
  <c r="AE137" i="5"/>
  <c r="AI137" i="5"/>
  <c r="AS137" i="5"/>
  <c r="X137" i="5"/>
  <c r="AF137" i="5"/>
  <c r="Y137" i="5"/>
  <c r="V137" i="7"/>
  <c r="AJ137" i="7"/>
  <c r="CY133" i="5"/>
  <c r="FX133" i="5"/>
  <c r="FY133" i="5"/>
  <c r="FZ133" i="5"/>
  <c r="O133" i="5"/>
  <c r="M133" i="5"/>
  <c r="A133" i="1"/>
  <c r="D133" i="5"/>
  <c r="N133" i="5"/>
  <c r="FQ133" i="5"/>
  <c r="FE133" i="5"/>
  <c r="FM133" i="5"/>
  <c r="AV133" i="7"/>
  <c r="FN133" i="5"/>
  <c r="AK133" i="7"/>
  <c r="AL133" i="7"/>
  <c r="AW133" i="7"/>
  <c r="FO133" i="5"/>
  <c r="ET133" i="5"/>
  <c r="ES133" i="5"/>
  <c r="FP133" i="5"/>
  <c r="FD133" i="5"/>
  <c r="FB133" i="5"/>
  <c r="FC133" i="5"/>
  <c r="EQ133" i="5"/>
  <c r="EK133" i="5"/>
  <c r="DC133" i="5"/>
  <c r="ER133" i="5"/>
  <c r="EL133" i="5"/>
  <c r="DD133" i="5"/>
  <c r="EO133" i="5"/>
  <c r="EP133" i="5"/>
  <c r="BZ133" i="5"/>
  <c r="CA133" i="5"/>
  <c r="AG133" i="5"/>
  <c r="AQ133" i="5"/>
  <c r="C133" i="5"/>
  <c r="AR133" i="5"/>
  <c r="W133" i="5"/>
  <c r="AE133" i="5"/>
  <c r="AI133" i="5"/>
  <c r="AS133" i="5"/>
  <c r="X133" i="5"/>
  <c r="AF133" i="5"/>
  <c r="Y133" i="5"/>
  <c r="V133" i="7"/>
  <c r="AJ133" i="7"/>
  <c r="CY129" i="5"/>
  <c r="FX129" i="5"/>
  <c r="FY129" i="5"/>
  <c r="FZ129" i="5"/>
  <c r="O129" i="5"/>
  <c r="A129" i="1"/>
  <c r="D129" i="5"/>
  <c r="M129" i="5"/>
  <c r="N129" i="5"/>
  <c r="FQ129" i="5"/>
  <c r="FE129" i="5"/>
  <c r="FM129" i="5"/>
  <c r="AV129" i="7"/>
  <c r="FN129" i="5"/>
  <c r="AK129" i="7"/>
  <c r="AL129" i="7"/>
  <c r="AW129" i="7"/>
  <c r="FO129" i="5"/>
  <c r="ET129" i="5"/>
  <c r="ES129" i="5"/>
  <c r="FP129" i="5"/>
  <c r="FD129" i="5"/>
  <c r="FB129" i="5"/>
  <c r="FC129" i="5"/>
  <c r="EQ129" i="5"/>
  <c r="EK129" i="5"/>
  <c r="DC129" i="5"/>
  <c r="ER129" i="5"/>
  <c r="EL129" i="5"/>
  <c r="DD129" i="5"/>
  <c r="EO129" i="5"/>
  <c r="EP129" i="5"/>
  <c r="BZ129" i="5"/>
  <c r="CA129" i="5"/>
  <c r="AG129" i="5"/>
  <c r="AQ129" i="5"/>
  <c r="C129" i="5"/>
  <c r="AR129" i="5"/>
  <c r="W129" i="5"/>
  <c r="AE129" i="5"/>
  <c r="AI129" i="5"/>
  <c r="AS129" i="5"/>
  <c r="X129" i="5"/>
  <c r="AF129" i="5"/>
  <c r="Y129" i="5"/>
  <c r="AJ129" i="7"/>
  <c r="V129" i="7"/>
  <c r="CY125" i="5"/>
  <c r="FX125" i="5"/>
  <c r="FY125" i="5"/>
  <c r="FZ125" i="5"/>
  <c r="N125" i="5"/>
  <c r="O125" i="5"/>
  <c r="A125" i="1"/>
  <c r="D125" i="5"/>
  <c r="M125" i="5"/>
  <c r="FQ125" i="5"/>
  <c r="FE125" i="5"/>
  <c r="FM125" i="5"/>
  <c r="AV125" i="7"/>
  <c r="FN125" i="5"/>
  <c r="AK125" i="7"/>
  <c r="AL125" i="7"/>
  <c r="AW125" i="7"/>
  <c r="FO125" i="5"/>
  <c r="ET125" i="5"/>
  <c r="ES125" i="5"/>
  <c r="FP125" i="5"/>
  <c r="FD125" i="5"/>
  <c r="EO125" i="5"/>
  <c r="FB125" i="5"/>
  <c r="EP125" i="5"/>
  <c r="FC125" i="5"/>
  <c r="EQ125" i="5"/>
  <c r="EK125" i="5"/>
  <c r="DC125" i="5"/>
  <c r="ER125" i="5"/>
  <c r="EL125" i="5"/>
  <c r="DD125" i="5"/>
  <c r="BZ125" i="5"/>
  <c r="CA125" i="5"/>
  <c r="AG125" i="5"/>
  <c r="AQ125" i="5"/>
  <c r="C125" i="5"/>
  <c r="AR125" i="5"/>
  <c r="W125" i="5"/>
  <c r="AE125" i="5"/>
  <c r="AI125" i="5"/>
  <c r="AS125" i="5"/>
  <c r="X125" i="5"/>
  <c r="AF125" i="5"/>
  <c r="Y125" i="5"/>
  <c r="V125" i="7"/>
  <c r="AJ125" i="7"/>
  <c r="CY121" i="5"/>
  <c r="FX121" i="5"/>
  <c r="FY121" i="5"/>
  <c r="FZ121" i="5"/>
  <c r="N121" i="5"/>
  <c r="O121" i="5"/>
  <c r="A121" i="1"/>
  <c r="D121" i="5"/>
  <c r="M121" i="5"/>
  <c r="FQ121" i="5"/>
  <c r="FE121" i="5"/>
  <c r="FM121" i="5"/>
  <c r="AV121" i="7"/>
  <c r="FN121" i="5"/>
  <c r="AK121" i="7"/>
  <c r="AL121" i="7"/>
  <c r="AW121" i="7"/>
  <c r="FO121" i="5"/>
  <c r="ES121" i="5"/>
  <c r="ET121" i="5"/>
  <c r="FP121" i="5"/>
  <c r="FD121" i="5"/>
  <c r="ER121" i="5"/>
  <c r="EO121" i="5"/>
  <c r="FB121" i="5"/>
  <c r="EP121" i="5"/>
  <c r="FC121" i="5"/>
  <c r="EQ121" i="5"/>
  <c r="EK121" i="5"/>
  <c r="DC121" i="5"/>
  <c r="EL121" i="5"/>
  <c r="DD121" i="5"/>
  <c r="BZ121" i="5"/>
  <c r="CA121" i="5"/>
  <c r="AG121" i="5"/>
  <c r="AQ121" i="5"/>
  <c r="C121" i="5"/>
  <c r="AR121" i="5"/>
  <c r="W121" i="5"/>
  <c r="AE121" i="5"/>
  <c r="AI121" i="5"/>
  <c r="AS121" i="5"/>
  <c r="X121" i="5"/>
  <c r="AF121" i="5"/>
  <c r="Y121" i="5"/>
  <c r="AJ121" i="7"/>
  <c r="V121" i="7"/>
  <c r="CY117" i="5"/>
  <c r="FX117" i="5"/>
  <c r="FY117" i="5"/>
  <c r="FZ117" i="5"/>
  <c r="N117" i="5"/>
  <c r="O117" i="5"/>
  <c r="A117" i="1"/>
  <c r="D117" i="5"/>
  <c r="M117" i="5"/>
  <c r="FQ117" i="5"/>
  <c r="FE117" i="5"/>
  <c r="FM117" i="5"/>
  <c r="AV117" i="7"/>
  <c r="FN117" i="5"/>
  <c r="AK117" i="7"/>
  <c r="AL117" i="7"/>
  <c r="AW117" i="7"/>
  <c r="FO117" i="5"/>
  <c r="ES117" i="5"/>
  <c r="ET117" i="5"/>
  <c r="FP117" i="5"/>
  <c r="FD117" i="5"/>
  <c r="ER117" i="5"/>
  <c r="EO117" i="5"/>
  <c r="FB117" i="5"/>
  <c r="EP117" i="5"/>
  <c r="FC117" i="5"/>
  <c r="EQ117" i="5"/>
  <c r="EK117" i="5"/>
  <c r="DC117" i="5"/>
  <c r="EL117" i="5"/>
  <c r="DD117" i="5"/>
  <c r="BZ117" i="5"/>
  <c r="CA117" i="5"/>
  <c r="AG117" i="5"/>
  <c r="AQ117" i="5"/>
  <c r="C117" i="5"/>
  <c r="AR117" i="5"/>
  <c r="W117" i="5"/>
  <c r="AE117" i="5"/>
  <c r="AI117" i="5"/>
  <c r="AS117" i="5"/>
  <c r="X117" i="5"/>
  <c r="AF117" i="5"/>
  <c r="Y117" i="5"/>
  <c r="V117" i="7"/>
  <c r="AJ117" i="7"/>
  <c r="CY113" i="5"/>
  <c r="FX113" i="5"/>
  <c r="FY113" i="5"/>
  <c r="FZ113" i="5"/>
  <c r="N113" i="5"/>
  <c r="O113" i="5"/>
  <c r="A113" i="1"/>
  <c r="D113" i="5"/>
  <c r="M113" i="5"/>
  <c r="FQ113" i="5"/>
  <c r="FE113" i="5"/>
  <c r="FM113" i="5"/>
  <c r="AV113" i="7"/>
  <c r="FN113" i="5"/>
  <c r="AK113" i="7"/>
  <c r="AL113" i="7"/>
  <c r="AW113" i="7"/>
  <c r="FO113" i="5"/>
  <c r="ET113" i="5"/>
  <c r="ES113" i="5"/>
  <c r="FP113" i="5"/>
  <c r="FD113" i="5"/>
  <c r="ER113" i="5"/>
  <c r="EO113" i="5"/>
  <c r="FB113" i="5"/>
  <c r="EP113" i="5"/>
  <c r="FC113" i="5"/>
  <c r="EQ113" i="5"/>
  <c r="EK113" i="5"/>
  <c r="DC113" i="5"/>
  <c r="EL113" i="5"/>
  <c r="DD113" i="5"/>
  <c r="BZ113" i="5"/>
  <c r="CA113" i="5"/>
  <c r="AG113" i="5"/>
  <c r="AQ113" i="5"/>
  <c r="C113" i="5"/>
  <c r="AR113" i="5"/>
  <c r="W113" i="5"/>
  <c r="AE113" i="5"/>
  <c r="AI113" i="5"/>
  <c r="AS113" i="5"/>
  <c r="X113" i="5"/>
  <c r="AF113" i="5"/>
  <c r="Y113" i="5"/>
  <c r="V113" i="7"/>
  <c r="AJ113" i="7"/>
  <c r="CY109" i="5"/>
  <c r="FX109" i="5"/>
  <c r="FY109" i="5"/>
  <c r="FZ109" i="5"/>
  <c r="N109" i="5"/>
  <c r="O109" i="5"/>
  <c r="A109" i="1"/>
  <c r="D109" i="5"/>
  <c r="M109" i="5"/>
  <c r="FQ109" i="5"/>
  <c r="FE109" i="5"/>
  <c r="FM109" i="5"/>
  <c r="AV109" i="7"/>
  <c r="FN109" i="5"/>
  <c r="AK109" i="7"/>
  <c r="AL109" i="7"/>
  <c r="AW109" i="7"/>
  <c r="FO109" i="5"/>
  <c r="ET109" i="5"/>
  <c r="ES109" i="5"/>
  <c r="FP109" i="5"/>
  <c r="FD109" i="5"/>
  <c r="ER109" i="5"/>
  <c r="EO109" i="5"/>
  <c r="FB109" i="5"/>
  <c r="EP109" i="5"/>
  <c r="FC109" i="5"/>
  <c r="EQ109" i="5"/>
  <c r="EK109" i="5"/>
  <c r="DC109" i="5"/>
  <c r="EL109" i="5"/>
  <c r="DD109" i="5"/>
  <c r="BZ109" i="5"/>
  <c r="CA109" i="5"/>
  <c r="AG109" i="5"/>
  <c r="AQ109" i="5"/>
  <c r="C109" i="5"/>
  <c r="AR109" i="5"/>
  <c r="W109" i="5"/>
  <c r="AE109" i="5"/>
  <c r="AI109" i="5"/>
  <c r="AS109" i="5"/>
  <c r="X109" i="5"/>
  <c r="AF109" i="5"/>
  <c r="Y109" i="5"/>
  <c r="AJ109" i="7"/>
  <c r="V109" i="7"/>
  <c r="CY105" i="5"/>
  <c r="FX105" i="5"/>
  <c r="FY105" i="5"/>
  <c r="FZ105" i="5"/>
  <c r="N105" i="5"/>
  <c r="O105" i="5"/>
  <c r="A105" i="1"/>
  <c r="D105" i="5"/>
  <c r="M105" i="5"/>
  <c r="FQ105" i="5"/>
  <c r="FE105" i="5"/>
  <c r="FM105" i="5"/>
  <c r="AV105" i="7"/>
  <c r="FN105" i="5"/>
  <c r="AK105" i="7"/>
  <c r="AL105" i="7"/>
  <c r="AW105" i="7"/>
  <c r="FO105" i="5"/>
  <c r="ES105" i="5"/>
  <c r="ET105" i="5"/>
  <c r="FP105" i="5"/>
  <c r="FD105" i="5"/>
  <c r="ER105" i="5"/>
  <c r="EO105" i="5"/>
  <c r="FB105" i="5"/>
  <c r="EP105" i="5"/>
  <c r="FC105" i="5"/>
  <c r="EQ105" i="5"/>
  <c r="EK105" i="5"/>
  <c r="DC105" i="5"/>
  <c r="EL105" i="5"/>
  <c r="DD105" i="5"/>
  <c r="BZ105" i="5"/>
  <c r="CA105" i="5"/>
  <c r="AG105" i="5"/>
  <c r="AQ105" i="5"/>
  <c r="C105" i="5"/>
  <c r="AR105" i="5"/>
  <c r="W105" i="5"/>
  <c r="AE105" i="5"/>
  <c r="AI105" i="5"/>
  <c r="AS105" i="5"/>
  <c r="X105" i="5"/>
  <c r="AF105" i="5"/>
  <c r="Y105" i="5"/>
  <c r="V105" i="7"/>
  <c r="AJ105" i="7"/>
  <c r="CY101" i="5"/>
  <c r="FX101" i="5"/>
  <c r="FY101" i="5"/>
  <c r="FZ101" i="5"/>
  <c r="O101" i="5"/>
  <c r="M101" i="5"/>
  <c r="A101" i="1"/>
  <c r="D101" i="5"/>
  <c r="N101" i="5"/>
  <c r="FQ101" i="5"/>
  <c r="FE101" i="5"/>
  <c r="FM101" i="5"/>
  <c r="AV101" i="7"/>
  <c r="FN101" i="5"/>
  <c r="AK101" i="7"/>
  <c r="AL101" i="7"/>
  <c r="AW101" i="7"/>
  <c r="FO101" i="5"/>
  <c r="ET101" i="5"/>
  <c r="ES101" i="5"/>
  <c r="FP101" i="5"/>
  <c r="FD101" i="5"/>
  <c r="ER101" i="5"/>
  <c r="EO101" i="5"/>
  <c r="FB101" i="5"/>
  <c r="EP101" i="5"/>
  <c r="FC101" i="5"/>
  <c r="EQ101" i="5"/>
  <c r="EK101" i="5"/>
  <c r="DC101" i="5"/>
  <c r="EL101" i="5"/>
  <c r="DD101" i="5"/>
  <c r="BZ101" i="5"/>
  <c r="CA101" i="5"/>
  <c r="AG101" i="5"/>
  <c r="AQ101" i="5"/>
  <c r="C101" i="5"/>
  <c r="AR101" i="5"/>
  <c r="W101" i="5"/>
  <c r="AE101" i="5"/>
  <c r="AI101" i="5"/>
  <c r="AS101" i="5"/>
  <c r="X101" i="5"/>
  <c r="AF101" i="5"/>
  <c r="Y101" i="5"/>
  <c r="V101" i="7"/>
  <c r="AJ101" i="7"/>
  <c r="CY97" i="5"/>
  <c r="FX97" i="5"/>
  <c r="FY97" i="5"/>
  <c r="FZ97" i="5"/>
  <c r="O97" i="5"/>
  <c r="A97" i="1"/>
  <c r="D97" i="5"/>
  <c r="M97" i="5"/>
  <c r="N97" i="5"/>
  <c r="FQ97" i="5"/>
  <c r="FE97" i="5"/>
  <c r="FM97" i="5"/>
  <c r="AV97" i="7"/>
  <c r="FN97" i="5"/>
  <c r="AK97" i="7"/>
  <c r="AL97" i="7"/>
  <c r="AW97" i="7"/>
  <c r="FO97" i="5"/>
  <c r="ET97" i="5"/>
  <c r="ES97" i="5"/>
  <c r="FP97" i="5"/>
  <c r="FD97" i="5"/>
  <c r="ER97" i="5"/>
  <c r="EO97" i="5"/>
  <c r="FB97" i="5"/>
  <c r="EP97" i="5"/>
  <c r="FC97" i="5"/>
  <c r="EQ97" i="5"/>
  <c r="EK97" i="5"/>
  <c r="DC97" i="5"/>
  <c r="EL97" i="5"/>
  <c r="DD97" i="5"/>
  <c r="BZ97" i="5"/>
  <c r="CA97" i="5"/>
  <c r="AG97" i="5"/>
  <c r="AQ97" i="5"/>
  <c r="C97" i="5"/>
  <c r="AR97" i="5"/>
  <c r="W97" i="5"/>
  <c r="AE97" i="5"/>
  <c r="AI97" i="5"/>
  <c r="AS97" i="5"/>
  <c r="X97" i="5"/>
  <c r="AF97" i="5"/>
  <c r="Y97" i="5"/>
  <c r="AJ97" i="7"/>
  <c r="V97" i="7"/>
  <c r="CY93" i="5"/>
  <c r="FX93" i="5"/>
  <c r="FY93" i="5"/>
  <c r="FZ93" i="5"/>
  <c r="O93" i="5"/>
  <c r="M93" i="5"/>
  <c r="A93" i="1"/>
  <c r="D93" i="5"/>
  <c r="N93" i="5"/>
  <c r="FQ93" i="5"/>
  <c r="FE93" i="5"/>
  <c r="FM93" i="5"/>
  <c r="AV93" i="7"/>
  <c r="FN93" i="5"/>
  <c r="AK93" i="7"/>
  <c r="AL93" i="7"/>
  <c r="AW93" i="7"/>
  <c r="FO93" i="5"/>
  <c r="ES93" i="5"/>
  <c r="ET93" i="5"/>
  <c r="FP93" i="5"/>
  <c r="FD93" i="5"/>
  <c r="ER93" i="5"/>
  <c r="EO93" i="5"/>
  <c r="FB93" i="5"/>
  <c r="EP93" i="5"/>
  <c r="FC93" i="5"/>
  <c r="EQ93" i="5"/>
  <c r="EK93" i="5"/>
  <c r="DC93" i="5"/>
  <c r="EL93" i="5"/>
  <c r="DD93" i="5"/>
  <c r="BZ93" i="5"/>
  <c r="CA93" i="5"/>
  <c r="AG93" i="5"/>
  <c r="AQ93" i="5"/>
  <c r="C93" i="5"/>
  <c r="AR93" i="5"/>
  <c r="W93" i="5"/>
  <c r="AE93" i="5"/>
  <c r="AI93" i="5"/>
  <c r="AS93" i="5"/>
  <c r="X93" i="5"/>
  <c r="AF93" i="5"/>
  <c r="Y93" i="5"/>
  <c r="V93" i="7"/>
  <c r="AJ93" i="7"/>
  <c r="CY89" i="5"/>
  <c r="FX89" i="5"/>
  <c r="FY89" i="5"/>
  <c r="FZ89" i="5"/>
  <c r="O89" i="5"/>
  <c r="A89" i="1"/>
  <c r="D89" i="5"/>
  <c r="N89" i="5"/>
  <c r="M89" i="5"/>
  <c r="FQ89" i="5"/>
  <c r="FE89" i="5"/>
  <c r="FM89" i="5"/>
  <c r="AV89" i="7"/>
  <c r="FN89" i="5"/>
  <c r="AK89" i="7"/>
  <c r="AL89" i="7"/>
  <c r="AW89" i="7"/>
  <c r="FO89" i="5"/>
  <c r="ES89" i="5"/>
  <c r="ET89" i="5"/>
  <c r="FP89" i="5"/>
  <c r="FD89" i="5"/>
  <c r="ER89" i="5"/>
  <c r="EO89" i="5"/>
  <c r="FB89" i="5"/>
  <c r="EP89" i="5"/>
  <c r="FC89" i="5"/>
  <c r="EQ89" i="5"/>
  <c r="EK89" i="5"/>
  <c r="DC89" i="5"/>
  <c r="EL89" i="5"/>
  <c r="DD89" i="5"/>
  <c r="BZ89" i="5"/>
  <c r="CA89" i="5"/>
  <c r="AG89" i="5"/>
  <c r="AQ89" i="5"/>
  <c r="C89" i="5"/>
  <c r="AR89" i="5"/>
  <c r="W89" i="5"/>
  <c r="AE89" i="5"/>
  <c r="AI89" i="5"/>
  <c r="AS89" i="5"/>
  <c r="X89" i="5"/>
  <c r="AF89" i="5"/>
  <c r="Y89" i="5"/>
  <c r="AJ89" i="7"/>
  <c r="V89" i="7"/>
  <c r="CY85" i="5"/>
  <c r="FX85" i="5"/>
  <c r="FY85" i="5"/>
  <c r="FZ85" i="5"/>
  <c r="N85" i="5"/>
  <c r="O85" i="5"/>
  <c r="A85" i="1"/>
  <c r="D85" i="5"/>
  <c r="M85" i="5"/>
  <c r="FQ85" i="5"/>
  <c r="FE85" i="5"/>
  <c r="AK85" i="7"/>
  <c r="AL85" i="7"/>
  <c r="AW85" i="7"/>
  <c r="FO85" i="5"/>
  <c r="ET85" i="5"/>
  <c r="ES85" i="5"/>
  <c r="FP85" i="5"/>
  <c r="FD85" i="5"/>
  <c r="ER85" i="5"/>
  <c r="EO85" i="5"/>
  <c r="FB85" i="5"/>
  <c r="EP85" i="5"/>
  <c r="FC85" i="5"/>
  <c r="EQ85" i="5"/>
  <c r="EK85" i="5"/>
  <c r="DC85" i="5"/>
  <c r="EL85" i="5"/>
  <c r="DD85" i="5"/>
  <c r="BZ85" i="5"/>
  <c r="CA85" i="5"/>
  <c r="AG85" i="5"/>
  <c r="AQ85" i="5"/>
  <c r="AR85" i="5"/>
  <c r="W85" i="5"/>
  <c r="AE85" i="5"/>
  <c r="AI85" i="5"/>
  <c r="AS85" i="5"/>
  <c r="X85" i="5"/>
  <c r="AF85" i="5"/>
  <c r="Y85" i="5"/>
  <c r="V85" i="7"/>
  <c r="AJ85" i="7"/>
  <c r="BZ81" i="5"/>
  <c r="CA81" i="5"/>
  <c r="AG81" i="5"/>
  <c r="AQ81" i="5"/>
  <c r="AR81" i="5"/>
  <c r="AE81" i="5"/>
  <c r="AI81" i="5"/>
  <c r="AS81" i="5"/>
  <c r="AF81" i="5"/>
  <c r="V81" i="7"/>
  <c r="AJ81" i="7"/>
  <c r="BZ77" i="5"/>
  <c r="CA77" i="5"/>
  <c r="AG77" i="5"/>
  <c r="AQ77" i="5"/>
  <c r="AR77" i="5"/>
  <c r="AE77" i="5"/>
  <c r="AI77" i="5"/>
  <c r="AS77" i="5"/>
  <c r="AF77" i="5"/>
  <c r="V77" i="7"/>
  <c r="BZ73" i="5"/>
  <c r="CA73" i="5"/>
  <c r="AG73" i="5"/>
  <c r="AQ73" i="5"/>
  <c r="AR73" i="5"/>
  <c r="AE73" i="5"/>
  <c r="AI73" i="5"/>
  <c r="AS73" i="5"/>
  <c r="AF73" i="5"/>
  <c r="V73" i="7"/>
  <c r="AJ73" i="7"/>
  <c r="BZ69" i="5"/>
  <c r="CA69" i="5"/>
  <c r="AG69" i="5"/>
  <c r="AQ69" i="5"/>
  <c r="AR69" i="5"/>
  <c r="AE69" i="5"/>
  <c r="AI69" i="5"/>
  <c r="AS69" i="5"/>
  <c r="AF69" i="5"/>
  <c r="V69" i="7"/>
  <c r="BZ65" i="5"/>
  <c r="CA65" i="5"/>
  <c r="AG65" i="5"/>
  <c r="AQ65" i="5"/>
  <c r="AR65" i="5"/>
  <c r="AE65" i="5"/>
  <c r="AI65" i="5"/>
  <c r="AS65" i="5"/>
  <c r="AF65" i="5"/>
  <c r="AJ65" i="7"/>
  <c r="AJ61" i="7"/>
  <c r="BZ61" i="5"/>
  <c r="CA61" i="5"/>
  <c r="AG61" i="5"/>
  <c r="AQ61" i="5"/>
  <c r="AR61" i="5"/>
  <c r="AE61" i="5"/>
  <c r="AI61" i="5"/>
  <c r="AS61" i="5"/>
  <c r="AF61" i="5"/>
  <c r="BZ57" i="5"/>
  <c r="AG57" i="5"/>
  <c r="AQ57" i="5"/>
  <c r="CA57" i="5"/>
  <c r="AR57" i="5"/>
  <c r="AE57" i="5"/>
  <c r="AI57" i="5"/>
  <c r="AF57" i="5"/>
  <c r="AS57" i="5"/>
  <c r="AJ57" i="7"/>
  <c r="V57" i="7"/>
  <c r="D201" i="8"/>
  <c r="D197" i="8"/>
  <c r="D193" i="8"/>
  <c r="D189" i="8"/>
  <c r="D185" i="8"/>
  <c r="D181" i="8"/>
  <c r="D177" i="8"/>
  <c r="D173" i="8"/>
  <c r="D169" i="8"/>
  <c r="D165" i="8"/>
  <c r="D161" i="8"/>
  <c r="D157" i="8"/>
  <c r="D153" i="8"/>
  <c r="D149" i="8"/>
  <c r="D145" i="8"/>
  <c r="D141" i="8"/>
  <c r="D137" i="8"/>
  <c r="D133" i="8"/>
  <c r="D129" i="8"/>
  <c r="D125" i="8"/>
  <c r="D121" i="8"/>
  <c r="D117" i="8"/>
  <c r="D113" i="8"/>
  <c r="D109" i="8"/>
  <c r="D105" i="8"/>
  <c r="D101" i="8"/>
  <c r="D97" i="8"/>
  <c r="D93" i="8"/>
  <c r="D89" i="8"/>
  <c r="D85" i="8"/>
  <c r="D81" i="8"/>
  <c r="D77" i="8"/>
  <c r="D73" i="8"/>
  <c r="D69" i="8"/>
  <c r="D65" i="8"/>
  <c r="D61" i="8"/>
  <c r="D57" i="8"/>
  <c r="D201" i="7"/>
  <c r="F199" i="7"/>
  <c r="D197" i="7"/>
  <c r="F195" i="7"/>
  <c r="D193" i="7"/>
  <c r="F191" i="7"/>
  <c r="D189" i="7"/>
  <c r="F187" i="7"/>
  <c r="D185" i="7"/>
  <c r="F183" i="7"/>
  <c r="D181" i="7"/>
  <c r="F179" i="7"/>
  <c r="D177" i="7"/>
  <c r="F175" i="7"/>
  <c r="D173" i="7"/>
  <c r="F171" i="7"/>
  <c r="D169" i="7"/>
  <c r="F167" i="7"/>
  <c r="D165" i="7"/>
  <c r="F163" i="7"/>
  <c r="D161" i="7"/>
  <c r="F159" i="7"/>
  <c r="D157" i="7"/>
  <c r="F155" i="7"/>
  <c r="D153" i="7"/>
  <c r="F151" i="7"/>
  <c r="D149" i="7"/>
  <c r="F147" i="7"/>
  <c r="D145" i="7"/>
  <c r="F143" i="7"/>
  <c r="D141" i="7"/>
  <c r="F139" i="7"/>
  <c r="D137" i="7"/>
  <c r="F135" i="7"/>
  <c r="D133" i="7"/>
  <c r="F131" i="7"/>
  <c r="D129" i="7"/>
  <c r="F127" i="7"/>
  <c r="D125" i="7"/>
  <c r="F123" i="7"/>
  <c r="D121" i="7"/>
  <c r="F119" i="7"/>
  <c r="D117" i="7"/>
  <c r="F115" i="7"/>
  <c r="D113" i="7"/>
  <c r="F111" i="7"/>
  <c r="D109" i="7"/>
  <c r="F107" i="7"/>
  <c r="D105" i="7"/>
  <c r="F103" i="7"/>
  <c r="D101" i="7"/>
  <c r="F99" i="7"/>
  <c r="D97" i="7"/>
  <c r="F95" i="7"/>
  <c r="D93" i="7"/>
  <c r="F91" i="7"/>
  <c r="D89" i="7"/>
  <c r="F87" i="7"/>
  <c r="D85" i="7"/>
  <c r="D81" i="7"/>
  <c r="D77" i="7"/>
  <c r="D73" i="7"/>
  <c r="D69" i="7"/>
  <c r="D65" i="7"/>
  <c r="D61" i="7"/>
  <c r="D57" i="7"/>
  <c r="CY200" i="5"/>
  <c r="FX200" i="5"/>
  <c r="FY200" i="5"/>
  <c r="FZ200" i="5"/>
  <c r="N200" i="5"/>
  <c r="M200" i="5"/>
  <c r="O200" i="5"/>
  <c r="A200" i="1"/>
  <c r="D200" i="5"/>
  <c r="FQ200" i="5"/>
  <c r="FE200" i="5"/>
  <c r="AL200" i="7"/>
  <c r="FM200" i="5"/>
  <c r="AV200" i="7"/>
  <c r="FN200" i="5"/>
  <c r="AK200" i="7"/>
  <c r="AW200" i="7"/>
  <c r="FO200" i="5"/>
  <c r="ES200" i="5"/>
  <c r="ET200" i="5"/>
  <c r="FP200" i="5"/>
  <c r="FC200" i="5"/>
  <c r="FD200" i="5"/>
  <c r="FB200" i="5"/>
  <c r="EQ200" i="5"/>
  <c r="ER200" i="5"/>
  <c r="EO200" i="5"/>
  <c r="EK200" i="5"/>
  <c r="EP200" i="5"/>
  <c r="EL200" i="5"/>
  <c r="DC200" i="5"/>
  <c r="BZ200" i="5"/>
  <c r="DD200" i="5"/>
  <c r="CA200" i="5"/>
  <c r="AE200" i="5"/>
  <c r="AI200" i="5"/>
  <c r="AS200" i="5"/>
  <c r="C200" i="5"/>
  <c r="AF200" i="5"/>
  <c r="W200" i="5"/>
  <c r="AG200" i="5"/>
  <c r="AQ200" i="5"/>
  <c r="X200" i="5"/>
  <c r="AR200" i="5"/>
  <c r="Y200" i="5"/>
  <c r="AJ200" i="7"/>
  <c r="V200" i="7"/>
  <c r="CY188" i="5"/>
  <c r="FX188" i="5"/>
  <c r="FY188" i="5"/>
  <c r="FZ188" i="5"/>
  <c r="O188" i="5"/>
  <c r="M188" i="5"/>
  <c r="A188" i="1"/>
  <c r="D188" i="5"/>
  <c r="N188" i="5"/>
  <c r="FQ188" i="5"/>
  <c r="FE188" i="5"/>
  <c r="AL188" i="7"/>
  <c r="FM188" i="5"/>
  <c r="AV188" i="7"/>
  <c r="FN188" i="5"/>
  <c r="AK188" i="7"/>
  <c r="AW188" i="7"/>
  <c r="FO188" i="5"/>
  <c r="ES188" i="5"/>
  <c r="ET188" i="5"/>
  <c r="FP188" i="5"/>
  <c r="FC188" i="5"/>
  <c r="FD188" i="5"/>
  <c r="FB188" i="5"/>
  <c r="EQ188" i="5"/>
  <c r="ER188" i="5"/>
  <c r="EO188" i="5"/>
  <c r="EK188" i="5"/>
  <c r="EP188" i="5"/>
  <c r="EL188" i="5"/>
  <c r="DC188" i="5"/>
  <c r="BZ188" i="5"/>
  <c r="DD188" i="5"/>
  <c r="CA188" i="5"/>
  <c r="AE188" i="5"/>
  <c r="AI188" i="5"/>
  <c r="AS188" i="5"/>
  <c r="C188" i="5"/>
  <c r="AF188" i="5"/>
  <c r="W188" i="5"/>
  <c r="AG188" i="5"/>
  <c r="AQ188" i="5"/>
  <c r="X188" i="5"/>
  <c r="AR188" i="5"/>
  <c r="Y188" i="5"/>
  <c r="AJ188" i="7"/>
  <c r="V188" i="7"/>
  <c r="CY184" i="5"/>
  <c r="FX184" i="5"/>
  <c r="FY184" i="5"/>
  <c r="FZ184" i="5"/>
  <c r="N184" i="5"/>
  <c r="O184" i="5"/>
  <c r="M184" i="5"/>
  <c r="A184" i="1"/>
  <c r="D184" i="5"/>
  <c r="FQ184" i="5"/>
  <c r="FE184" i="5"/>
  <c r="AL184" i="7"/>
  <c r="FM184" i="5"/>
  <c r="AV184" i="7"/>
  <c r="FN184" i="5"/>
  <c r="AK184" i="7"/>
  <c r="AW184" i="7"/>
  <c r="FO184" i="5"/>
  <c r="ES184" i="5"/>
  <c r="ET184" i="5"/>
  <c r="FP184" i="5"/>
  <c r="FC184" i="5"/>
  <c r="FD184" i="5"/>
  <c r="FB184" i="5"/>
  <c r="EQ184" i="5"/>
  <c r="ER184" i="5"/>
  <c r="EO184" i="5"/>
  <c r="EK184" i="5"/>
  <c r="EP184" i="5"/>
  <c r="EL184" i="5"/>
  <c r="DC184" i="5"/>
  <c r="BZ184" i="5"/>
  <c r="DD184" i="5"/>
  <c r="CA184" i="5"/>
  <c r="AE184" i="5"/>
  <c r="AI184" i="5"/>
  <c r="AS184" i="5"/>
  <c r="C184" i="5"/>
  <c r="AF184" i="5"/>
  <c r="W184" i="5"/>
  <c r="AG184" i="5"/>
  <c r="AQ184" i="5"/>
  <c r="X184" i="5"/>
  <c r="AR184" i="5"/>
  <c r="Y184" i="5"/>
  <c r="AJ184" i="7"/>
  <c r="V184" i="7"/>
  <c r="CY180" i="5"/>
  <c r="FX180" i="5"/>
  <c r="FY180" i="5"/>
  <c r="FZ180" i="5"/>
  <c r="O180" i="5"/>
  <c r="M180" i="5"/>
  <c r="A180" i="1"/>
  <c r="D180" i="5"/>
  <c r="N180" i="5"/>
  <c r="FQ180" i="5"/>
  <c r="FE180" i="5"/>
  <c r="AL180" i="7"/>
  <c r="FM180" i="5"/>
  <c r="AV180" i="7"/>
  <c r="FN180" i="5"/>
  <c r="AK180" i="7"/>
  <c r="AW180" i="7"/>
  <c r="FO180" i="5"/>
  <c r="ES180" i="5"/>
  <c r="ET180" i="5"/>
  <c r="FP180" i="5"/>
  <c r="FC180" i="5"/>
  <c r="FD180" i="5"/>
  <c r="FB180" i="5"/>
  <c r="EQ180" i="5"/>
  <c r="ER180" i="5"/>
  <c r="EO180" i="5"/>
  <c r="EK180" i="5"/>
  <c r="EP180" i="5"/>
  <c r="EL180" i="5"/>
  <c r="DC180" i="5"/>
  <c r="BZ180" i="5"/>
  <c r="DD180" i="5"/>
  <c r="CA180" i="5"/>
  <c r="AE180" i="5"/>
  <c r="AI180" i="5"/>
  <c r="AS180" i="5"/>
  <c r="C180" i="5"/>
  <c r="AF180" i="5"/>
  <c r="W180" i="5"/>
  <c r="AG180" i="5"/>
  <c r="AQ180" i="5"/>
  <c r="X180" i="5"/>
  <c r="AR180" i="5"/>
  <c r="Y180" i="5"/>
  <c r="AJ180" i="7"/>
  <c r="V180" i="7"/>
  <c r="CY176" i="5"/>
  <c r="FX176" i="5"/>
  <c r="FY176" i="5"/>
  <c r="FZ176" i="5"/>
  <c r="N176" i="5"/>
  <c r="O176" i="5"/>
  <c r="A176" i="1"/>
  <c r="D176" i="5"/>
  <c r="M176" i="5"/>
  <c r="FQ176" i="5"/>
  <c r="FE176" i="5"/>
  <c r="AL176" i="7"/>
  <c r="FM176" i="5"/>
  <c r="AV176" i="7"/>
  <c r="FN176" i="5"/>
  <c r="AK176" i="7"/>
  <c r="AW176" i="7"/>
  <c r="FO176" i="5"/>
  <c r="ES176" i="5"/>
  <c r="ET176" i="5"/>
  <c r="FP176" i="5"/>
  <c r="FC176" i="5"/>
  <c r="FD176" i="5"/>
  <c r="FB176" i="5"/>
  <c r="EQ176" i="5"/>
  <c r="ER176" i="5"/>
  <c r="EO176" i="5"/>
  <c r="EK176" i="5"/>
  <c r="EP176" i="5"/>
  <c r="EL176" i="5"/>
  <c r="DC176" i="5"/>
  <c r="BZ176" i="5"/>
  <c r="DD176" i="5"/>
  <c r="CA176" i="5"/>
  <c r="AE176" i="5"/>
  <c r="AI176" i="5"/>
  <c r="AS176" i="5"/>
  <c r="C176" i="5"/>
  <c r="AF176" i="5"/>
  <c r="W176" i="5"/>
  <c r="AG176" i="5"/>
  <c r="AQ176" i="5"/>
  <c r="X176" i="5"/>
  <c r="AR176" i="5"/>
  <c r="Y176" i="5"/>
  <c r="AJ176" i="7"/>
  <c r="V176" i="7"/>
  <c r="CY172" i="5"/>
  <c r="FX172" i="5"/>
  <c r="FY172" i="5"/>
  <c r="FZ172" i="5"/>
  <c r="N172" i="5"/>
  <c r="O172" i="5"/>
  <c r="A172" i="1"/>
  <c r="D172" i="5"/>
  <c r="M172" i="5"/>
  <c r="FQ172" i="5"/>
  <c r="FE172" i="5"/>
  <c r="AL172" i="7"/>
  <c r="FM172" i="5"/>
  <c r="AV172" i="7"/>
  <c r="FN172" i="5"/>
  <c r="AK172" i="7"/>
  <c r="AW172" i="7"/>
  <c r="FO172" i="5"/>
  <c r="ES172" i="5"/>
  <c r="ET172" i="5"/>
  <c r="FP172" i="5"/>
  <c r="FC172" i="5"/>
  <c r="FD172" i="5"/>
  <c r="FB172" i="5"/>
  <c r="EQ172" i="5"/>
  <c r="ER172" i="5"/>
  <c r="EO172" i="5"/>
  <c r="EK172" i="5"/>
  <c r="EP172" i="5"/>
  <c r="EL172" i="5"/>
  <c r="DC172" i="5"/>
  <c r="BZ172" i="5"/>
  <c r="DD172" i="5"/>
  <c r="CA172" i="5"/>
  <c r="AE172" i="5"/>
  <c r="AI172" i="5"/>
  <c r="AS172" i="5"/>
  <c r="C172" i="5"/>
  <c r="AF172" i="5"/>
  <c r="W172" i="5"/>
  <c r="AG172" i="5"/>
  <c r="AQ172" i="5"/>
  <c r="X172" i="5"/>
  <c r="AR172" i="5"/>
  <c r="Y172" i="5"/>
  <c r="AJ172" i="7"/>
  <c r="V172" i="7"/>
  <c r="CY168" i="5"/>
  <c r="FX168" i="5"/>
  <c r="FY168" i="5"/>
  <c r="FZ168" i="5"/>
  <c r="O168" i="5"/>
  <c r="M168" i="5"/>
  <c r="N168" i="5"/>
  <c r="A168" i="1"/>
  <c r="D168" i="5"/>
  <c r="FQ168" i="5"/>
  <c r="FE168" i="5"/>
  <c r="AL168" i="7"/>
  <c r="FM168" i="5"/>
  <c r="AV168" i="7"/>
  <c r="FN168" i="5"/>
  <c r="AK168" i="7"/>
  <c r="AW168" i="7"/>
  <c r="FO168" i="5"/>
  <c r="ES168" i="5"/>
  <c r="ET168" i="5"/>
  <c r="FP168" i="5"/>
  <c r="FC168" i="5"/>
  <c r="FD168" i="5"/>
  <c r="FB168" i="5"/>
  <c r="EQ168" i="5"/>
  <c r="ER168" i="5"/>
  <c r="EO168" i="5"/>
  <c r="EK168" i="5"/>
  <c r="EP168" i="5"/>
  <c r="EL168" i="5"/>
  <c r="DC168" i="5"/>
  <c r="BZ168" i="5"/>
  <c r="DD168" i="5"/>
  <c r="CA168" i="5"/>
  <c r="AE168" i="5"/>
  <c r="AI168" i="5"/>
  <c r="AS168" i="5"/>
  <c r="C168" i="5"/>
  <c r="AF168" i="5"/>
  <c r="W168" i="5"/>
  <c r="AG168" i="5"/>
  <c r="AQ168" i="5"/>
  <c r="X168" i="5"/>
  <c r="AR168" i="5"/>
  <c r="Y168" i="5"/>
  <c r="AJ168" i="7"/>
  <c r="V168" i="7"/>
  <c r="CY164" i="5"/>
  <c r="FX164" i="5"/>
  <c r="FY164" i="5"/>
  <c r="FZ164" i="5"/>
  <c r="M164" i="5"/>
  <c r="N164" i="5"/>
  <c r="O164" i="5"/>
  <c r="A164" i="1"/>
  <c r="D164" i="5"/>
  <c r="FQ164" i="5"/>
  <c r="FE164" i="5"/>
  <c r="AL164" i="7"/>
  <c r="FM164" i="5"/>
  <c r="AV164" i="7"/>
  <c r="FN164" i="5"/>
  <c r="AK164" i="7"/>
  <c r="AW164" i="7"/>
  <c r="FO164" i="5"/>
  <c r="ES164" i="5"/>
  <c r="ET164" i="5"/>
  <c r="FP164" i="5"/>
  <c r="FC164" i="5"/>
  <c r="FD164" i="5"/>
  <c r="FB164" i="5"/>
  <c r="EQ164" i="5"/>
  <c r="ER164" i="5"/>
  <c r="EO164" i="5"/>
  <c r="EK164" i="5"/>
  <c r="EP164" i="5"/>
  <c r="EL164" i="5"/>
  <c r="DC164" i="5"/>
  <c r="BZ164" i="5"/>
  <c r="DD164" i="5"/>
  <c r="CA164" i="5"/>
  <c r="AE164" i="5"/>
  <c r="AI164" i="5"/>
  <c r="AS164" i="5"/>
  <c r="C164" i="5"/>
  <c r="AF164" i="5"/>
  <c r="W164" i="5"/>
  <c r="AG164" i="5"/>
  <c r="AQ164" i="5"/>
  <c r="X164" i="5"/>
  <c r="AR164" i="5"/>
  <c r="Y164" i="5"/>
  <c r="AJ164" i="7"/>
  <c r="V164" i="7"/>
  <c r="CY160" i="5"/>
  <c r="FX160" i="5"/>
  <c r="FY160" i="5"/>
  <c r="FZ160" i="5"/>
  <c r="O160" i="5"/>
  <c r="M160" i="5"/>
  <c r="A160" i="1"/>
  <c r="D160" i="5"/>
  <c r="N160" i="5"/>
  <c r="FQ160" i="5"/>
  <c r="FE160" i="5"/>
  <c r="AL160" i="7"/>
  <c r="FM160" i="5"/>
  <c r="AV160" i="7"/>
  <c r="FN160" i="5"/>
  <c r="AK160" i="7"/>
  <c r="AW160" i="7"/>
  <c r="FO160" i="5"/>
  <c r="ES160" i="5"/>
  <c r="ET160" i="5"/>
  <c r="FP160" i="5"/>
  <c r="FC160" i="5"/>
  <c r="FD160" i="5"/>
  <c r="FB160" i="5"/>
  <c r="EQ160" i="5"/>
  <c r="ER160" i="5"/>
  <c r="EO160" i="5"/>
  <c r="EK160" i="5"/>
  <c r="EP160" i="5"/>
  <c r="EL160" i="5"/>
  <c r="DC160" i="5"/>
  <c r="BZ160" i="5"/>
  <c r="DD160" i="5"/>
  <c r="CA160" i="5"/>
  <c r="AE160" i="5"/>
  <c r="AI160" i="5"/>
  <c r="AS160" i="5"/>
  <c r="C160" i="5"/>
  <c r="AF160" i="5"/>
  <c r="W160" i="5"/>
  <c r="AG160" i="5"/>
  <c r="AQ160" i="5"/>
  <c r="X160" i="5"/>
  <c r="AR160" i="5"/>
  <c r="Y160" i="5"/>
  <c r="AJ160" i="7"/>
  <c r="V160" i="7"/>
  <c r="CY156" i="5"/>
  <c r="FX156" i="5"/>
  <c r="FY156" i="5"/>
  <c r="FZ156" i="5"/>
  <c r="N156" i="5"/>
  <c r="O156" i="5"/>
  <c r="M156" i="5"/>
  <c r="A156" i="1"/>
  <c r="D156" i="5"/>
  <c r="FQ156" i="5"/>
  <c r="FE156" i="5"/>
  <c r="AL156" i="7"/>
  <c r="FM156" i="5"/>
  <c r="AV156" i="7"/>
  <c r="FN156" i="5"/>
  <c r="AK156" i="7"/>
  <c r="AW156" i="7"/>
  <c r="FO156" i="5"/>
  <c r="ES156" i="5"/>
  <c r="ET156" i="5"/>
  <c r="FP156" i="5"/>
  <c r="FC156" i="5"/>
  <c r="FD156" i="5"/>
  <c r="FB156" i="5"/>
  <c r="EQ156" i="5"/>
  <c r="ER156" i="5"/>
  <c r="EO156" i="5"/>
  <c r="EK156" i="5"/>
  <c r="EP156" i="5"/>
  <c r="EL156" i="5"/>
  <c r="DC156" i="5"/>
  <c r="BZ156" i="5"/>
  <c r="DD156" i="5"/>
  <c r="CA156" i="5"/>
  <c r="AE156" i="5"/>
  <c r="AI156" i="5"/>
  <c r="AS156" i="5"/>
  <c r="C156" i="5"/>
  <c r="AF156" i="5"/>
  <c r="W156" i="5"/>
  <c r="AG156" i="5"/>
  <c r="AQ156" i="5"/>
  <c r="X156" i="5"/>
  <c r="AR156" i="5"/>
  <c r="Y156" i="5"/>
  <c r="AJ156" i="7"/>
  <c r="V156" i="7"/>
  <c r="CY152" i="5"/>
  <c r="FX152" i="5"/>
  <c r="FY152" i="5"/>
  <c r="FZ152" i="5"/>
  <c r="N152" i="5"/>
  <c r="O152" i="5"/>
  <c r="M152" i="5"/>
  <c r="A152" i="1"/>
  <c r="D152" i="5"/>
  <c r="FQ152" i="5"/>
  <c r="FE152" i="5"/>
  <c r="AL152" i="7"/>
  <c r="AK152" i="7"/>
  <c r="FM152" i="5"/>
  <c r="AV152" i="7"/>
  <c r="FN152" i="5"/>
  <c r="AW152" i="7"/>
  <c r="FO152" i="5"/>
  <c r="ES152" i="5"/>
  <c r="ET152" i="5"/>
  <c r="FP152" i="5"/>
  <c r="FC152" i="5"/>
  <c r="FD152" i="5"/>
  <c r="FB152" i="5"/>
  <c r="EQ152" i="5"/>
  <c r="ER152" i="5"/>
  <c r="EO152" i="5"/>
  <c r="EK152" i="5"/>
  <c r="EP152" i="5"/>
  <c r="EL152" i="5"/>
  <c r="DC152" i="5"/>
  <c r="BZ152" i="5"/>
  <c r="DD152" i="5"/>
  <c r="CA152" i="5"/>
  <c r="AE152" i="5"/>
  <c r="AI152" i="5"/>
  <c r="AS152" i="5"/>
  <c r="C152" i="5"/>
  <c r="AF152" i="5"/>
  <c r="W152" i="5"/>
  <c r="AG152" i="5"/>
  <c r="AQ152" i="5"/>
  <c r="X152" i="5"/>
  <c r="AR152" i="5"/>
  <c r="Y152" i="5"/>
  <c r="AJ152" i="7"/>
  <c r="V152" i="7"/>
  <c r="CY148" i="5"/>
  <c r="FX148" i="5"/>
  <c r="FY148" i="5"/>
  <c r="FZ148" i="5"/>
  <c r="N148" i="5"/>
  <c r="O148" i="5"/>
  <c r="A148" i="1"/>
  <c r="D148" i="5"/>
  <c r="M148" i="5"/>
  <c r="FQ148" i="5"/>
  <c r="FE148" i="5"/>
  <c r="AL148" i="7"/>
  <c r="AK148" i="7"/>
  <c r="FM148" i="5"/>
  <c r="AV148" i="7"/>
  <c r="FN148" i="5"/>
  <c r="AW148" i="7"/>
  <c r="FO148" i="5"/>
  <c r="ES148" i="5"/>
  <c r="ET148" i="5"/>
  <c r="FP148" i="5"/>
  <c r="FC148" i="5"/>
  <c r="FD148" i="5"/>
  <c r="FB148" i="5"/>
  <c r="EQ148" i="5"/>
  <c r="ER148" i="5"/>
  <c r="EO148" i="5"/>
  <c r="EK148" i="5"/>
  <c r="EP148" i="5"/>
  <c r="EL148" i="5"/>
  <c r="DC148" i="5"/>
  <c r="BZ148" i="5"/>
  <c r="DD148" i="5"/>
  <c r="CA148" i="5"/>
  <c r="AE148" i="5"/>
  <c r="AI148" i="5"/>
  <c r="AS148" i="5"/>
  <c r="C148" i="5"/>
  <c r="AF148" i="5"/>
  <c r="W148" i="5"/>
  <c r="AG148" i="5"/>
  <c r="AQ148" i="5"/>
  <c r="X148" i="5"/>
  <c r="AR148" i="5"/>
  <c r="Y148" i="5"/>
  <c r="AJ148" i="7"/>
  <c r="V148" i="7"/>
  <c r="CY144" i="5"/>
  <c r="FX144" i="5"/>
  <c r="FY144" i="5"/>
  <c r="FZ144" i="5"/>
  <c r="N144" i="5"/>
  <c r="O144" i="5"/>
  <c r="A144" i="1"/>
  <c r="D144" i="5"/>
  <c r="M144" i="5"/>
  <c r="FQ144" i="5"/>
  <c r="FE144" i="5"/>
  <c r="AL144" i="7"/>
  <c r="FM144" i="5"/>
  <c r="AV144" i="7"/>
  <c r="FN144" i="5"/>
  <c r="AK144" i="7"/>
  <c r="AW144" i="7"/>
  <c r="FO144" i="5"/>
  <c r="ES144" i="5"/>
  <c r="ET144" i="5"/>
  <c r="FP144" i="5"/>
  <c r="FC144" i="5"/>
  <c r="FD144" i="5"/>
  <c r="FB144" i="5"/>
  <c r="EQ144" i="5"/>
  <c r="ER144" i="5"/>
  <c r="EO144" i="5"/>
  <c r="EK144" i="5"/>
  <c r="EP144" i="5"/>
  <c r="EL144" i="5"/>
  <c r="DC144" i="5"/>
  <c r="BZ144" i="5"/>
  <c r="DD144" i="5"/>
  <c r="CA144" i="5"/>
  <c r="AE144" i="5"/>
  <c r="AI144" i="5"/>
  <c r="AS144" i="5"/>
  <c r="C144" i="5"/>
  <c r="AF144" i="5"/>
  <c r="W144" i="5"/>
  <c r="AG144" i="5"/>
  <c r="AQ144" i="5"/>
  <c r="X144" i="5"/>
  <c r="AR144" i="5"/>
  <c r="Y144" i="5"/>
  <c r="AJ144" i="7"/>
  <c r="V144" i="7"/>
  <c r="CY140" i="5"/>
  <c r="FX140" i="5"/>
  <c r="FY140" i="5"/>
  <c r="FZ140" i="5"/>
  <c r="N140" i="5"/>
  <c r="O140" i="5"/>
  <c r="M140" i="5"/>
  <c r="A140" i="1"/>
  <c r="D140" i="5"/>
  <c r="FQ140" i="5"/>
  <c r="FE140" i="5"/>
  <c r="AL140" i="7"/>
  <c r="FM140" i="5"/>
  <c r="AV140" i="7"/>
  <c r="FN140" i="5"/>
  <c r="AK140" i="7"/>
  <c r="AW140" i="7"/>
  <c r="FO140" i="5"/>
  <c r="ES140" i="5"/>
  <c r="ET140" i="5"/>
  <c r="FP140" i="5"/>
  <c r="FC140" i="5"/>
  <c r="FD140" i="5"/>
  <c r="FB140" i="5"/>
  <c r="EQ140" i="5"/>
  <c r="ER140" i="5"/>
  <c r="EO140" i="5"/>
  <c r="EK140" i="5"/>
  <c r="EP140" i="5"/>
  <c r="EL140" i="5"/>
  <c r="DC140" i="5"/>
  <c r="BZ140" i="5"/>
  <c r="DD140" i="5"/>
  <c r="CA140" i="5"/>
  <c r="AE140" i="5"/>
  <c r="AI140" i="5"/>
  <c r="AS140" i="5"/>
  <c r="C140" i="5"/>
  <c r="AF140" i="5"/>
  <c r="W140" i="5"/>
  <c r="AG140" i="5"/>
  <c r="AQ140" i="5"/>
  <c r="X140" i="5"/>
  <c r="AR140" i="5"/>
  <c r="Y140" i="5"/>
  <c r="AJ140" i="7"/>
  <c r="V140" i="7"/>
  <c r="CY136" i="5"/>
  <c r="FX136" i="5"/>
  <c r="FY136" i="5"/>
  <c r="FZ136" i="5"/>
  <c r="M136" i="5"/>
  <c r="N136" i="5"/>
  <c r="O136" i="5"/>
  <c r="A136" i="1"/>
  <c r="D136" i="5"/>
  <c r="FQ136" i="5"/>
  <c r="FE136" i="5"/>
  <c r="AL136" i="7"/>
  <c r="FM136" i="5"/>
  <c r="AV136" i="7"/>
  <c r="FN136" i="5"/>
  <c r="AK136" i="7"/>
  <c r="AW136" i="7"/>
  <c r="FO136" i="5"/>
  <c r="ES136" i="5"/>
  <c r="ET136" i="5"/>
  <c r="FP136" i="5"/>
  <c r="FC136" i="5"/>
  <c r="FD136" i="5"/>
  <c r="FB136" i="5"/>
  <c r="EQ136" i="5"/>
  <c r="ER136" i="5"/>
  <c r="EO136" i="5"/>
  <c r="EK136" i="5"/>
  <c r="DC136" i="5"/>
  <c r="EP136" i="5"/>
  <c r="EL136" i="5"/>
  <c r="DD136" i="5"/>
  <c r="BZ136" i="5"/>
  <c r="CA136" i="5"/>
  <c r="AE136" i="5"/>
  <c r="AI136" i="5"/>
  <c r="AS136" i="5"/>
  <c r="C136" i="5"/>
  <c r="AF136" i="5"/>
  <c r="W136" i="5"/>
  <c r="AG136" i="5"/>
  <c r="AQ136" i="5"/>
  <c r="X136" i="5"/>
  <c r="AR136" i="5"/>
  <c r="Y136" i="5"/>
  <c r="AJ136" i="7"/>
  <c r="V136" i="7"/>
  <c r="CY132" i="5"/>
  <c r="FX132" i="5"/>
  <c r="FY132" i="5"/>
  <c r="FZ132" i="5"/>
  <c r="M132" i="5"/>
  <c r="N132" i="5"/>
  <c r="O132" i="5"/>
  <c r="A132" i="1"/>
  <c r="D132" i="5"/>
  <c r="FQ132" i="5"/>
  <c r="FE132" i="5"/>
  <c r="AL132" i="7"/>
  <c r="AK132" i="7"/>
  <c r="FM132" i="5"/>
  <c r="AV132" i="7"/>
  <c r="FN132" i="5"/>
  <c r="AW132" i="7"/>
  <c r="FO132" i="5"/>
  <c r="ES132" i="5"/>
  <c r="ET132" i="5"/>
  <c r="FP132" i="5"/>
  <c r="FC132" i="5"/>
  <c r="FD132" i="5"/>
  <c r="FB132" i="5"/>
  <c r="EQ132" i="5"/>
  <c r="ER132" i="5"/>
  <c r="EO132" i="5"/>
  <c r="EK132" i="5"/>
  <c r="DC132" i="5"/>
  <c r="EP132" i="5"/>
  <c r="EL132" i="5"/>
  <c r="DD132" i="5"/>
  <c r="BZ132" i="5"/>
  <c r="CA132" i="5"/>
  <c r="AE132" i="5"/>
  <c r="AI132" i="5"/>
  <c r="AS132" i="5"/>
  <c r="C132" i="5"/>
  <c r="AF132" i="5"/>
  <c r="W132" i="5"/>
  <c r="AG132" i="5"/>
  <c r="AQ132" i="5"/>
  <c r="X132" i="5"/>
  <c r="AR132" i="5"/>
  <c r="Y132" i="5"/>
  <c r="AJ132" i="7"/>
  <c r="V132" i="7"/>
  <c r="CY128" i="5"/>
  <c r="FX128" i="5"/>
  <c r="FY128" i="5"/>
  <c r="FZ128" i="5"/>
  <c r="M128" i="5"/>
  <c r="N128" i="5"/>
  <c r="O128" i="5"/>
  <c r="A128" i="1"/>
  <c r="D128" i="5"/>
  <c r="FQ128" i="5"/>
  <c r="FE128" i="5"/>
  <c r="AL128" i="7"/>
  <c r="AK128" i="7"/>
  <c r="FM128" i="5"/>
  <c r="AV128" i="7"/>
  <c r="FN128" i="5"/>
  <c r="AW128" i="7"/>
  <c r="FO128" i="5"/>
  <c r="ES128" i="5"/>
  <c r="ET128" i="5"/>
  <c r="FP128" i="5"/>
  <c r="FC128" i="5"/>
  <c r="FD128" i="5"/>
  <c r="FB128" i="5"/>
  <c r="EQ128" i="5"/>
  <c r="ER128" i="5"/>
  <c r="EO128" i="5"/>
  <c r="EK128" i="5"/>
  <c r="DC128" i="5"/>
  <c r="EP128" i="5"/>
  <c r="EL128" i="5"/>
  <c r="DD128" i="5"/>
  <c r="BZ128" i="5"/>
  <c r="CA128" i="5"/>
  <c r="AE128" i="5"/>
  <c r="AI128" i="5"/>
  <c r="AS128" i="5"/>
  <c r="C128" i="5"/>
  <c r="AF128" i="5"/>
  <c r="W128" i="5"/>
  <c r="AG128" i="5"/>
  <c r="AQ128" i="5"/>
  <c r="X128" i="5"/>
  <c r="AR128" i="5"/>
  <c r="Y128" i="5"/>
  <c r="AJ128" i="7"/>
  <c r="V128" i="7"/>
  <c r="CY124" i="5"/>
  <c r="FX124" i="5"/>
  <c r="FY124" i="5"/>
  <c r="FZ124" i="5"/>
  <c r="M124" i="5"/>
  <c r="N124" i="5"/>
  <c r="O124" i="5"/>
  <c r="A124" i="1"/>
  <c r="D124" i="5"/>
  <c r="FQ124" i="5"/>
  <c r="FE124" i="5"/>
  <c r="AL124" i="7"/>
  <c r="FM124" i="5"/>
  <c r="AV124" i="7"/>
  <c r="FN124" i="5"/>
  <c r="AK124" i="7"/>
  <c r="AW124" i="7"/>
  <c r="FO124" i="5"/>
  <c r="ES124" i="5"/>
  <c r="ET124" i="5"/>
  <c r="FP124" i="5"/>
  <c r="FC124" i="5"/>
  <c r="ER124" i="5"/>
  <c r="FD124" i="5"/>
  <c r="EO124" i="5"/>
  <c r="EP124" i="5"/>
  <c r="FB124" i="5"/>
  <c r="EQ124" i="5"/>
  <c r="EK124" i="5"/>
  <c r="DC124" i="5"/>
  <c r="EL124" i="5"/>
  <c r="DD124" i="5"/>
  <c r="BZ124" i="5"/>
  <c r="CA124" i="5"/>
  <c r="AE124" i="5"/>
  <c r="AI124" i="5"/>
  <c r="AS124" i="5"/>
  <c r="C124" i="5"/>
  <c r="AF124" i="5"/>
  <c r="W124" i="5"/>
  <c r="AG124" i="5"/>
  <c r="AQ124" i="5"/>
  <c r="X124" i="5"/>
  <c r="AR124" i="5"/>
  <c r="Y124" i="5"/>
  <c r="AJ124" i="7"/>
  <c r="V124" i="7"/>
  <c r="CY120" i="5"/>
  <c r="FX120" i="5"/>
  <c r="FY120" i="5"/>
  <c r="FZ120" i="5"/>
  <c r="M120" i="5"/>
  <c r="N120" i="5"/>
  <c r="O120" i="5"/>
  <c r="A120" i="1"/>
  <c r="D120" i="5"/>
  <c r="FQ120" i="5"/>
  <c r="FE120" i="5"/>
  <c r="AL120" i="7"/>
  <c r="AK120" i="7"/>
  <c r="FM120" i="5"/>
  <c r="AV120" i="7"/>
  <c r="FN120" i="5"/>
  <c r="AW120" i="7"/>
  <c r="FO120" i="5"/>
  <c r="ES120" i="5"/>
  <c r="ET120" i="5"/>
  <c r="FP120" i="5"/>
  <c r="FC120" i="5"/>
  <c r="ER120" i="5"/>
  <c r="FD120" i="5"/>
  <c r="EO120" i="5"/>
  <c r="EP120" i="5"/>
  <c r="FB120" i="5"/>
  <c r="EQ120" i="5"/>
  <c r="EK120" i="5"/>
  <c r="DC120" i="5"/>
  <c r="EL120" i="5"/>
  <c r="DD120" i="5"/>
  <c r="BZ120" i="5"/>
  <c r="CA120" i="5"/>
  <c r="AE120" i="5"/>
  <c r="AI120" i="5"/>
  <c r="AS120" i="5"/>
  <c r="C120" i="5"/>
  <c r="AF120" i="5"/>
  <c r="W120" i="5"/>
  <c r="AG120" i="5"/>
  <c r="AQ120" i="5"/>
  <c r="X120" i="5"/>
  <c r="AR120" i="5"/>
  <c r="Y120" i="5"/>
  <c r="AJ120" i="7"/>
  <c r="V120" i="7"/>
  <c r="CY116" i="5"/>
  <c r="FX116" i="5"/>
  <c r="FY116" i="5"/>
  <c r="FZ116" i="5"/>
  <c r="M116" i="5"/>
  <c r="N116" i="5"/>
  <c r="O116" i="5"/>
  <c r="A116" i="1"/>
  <c r="D116" i="5"/>
  <c r="FQ116" i="5"/>
  <c r="FE116" i="5"/>
  <c r="AL116" i="7"/>
  <c r="AK116" i="7"/>
  <c r="FM116" i="5"/>
  <c r="AV116" i="7"/>
  <c r="FN116" i="5"/>
  <c r="AW116" i="7"/>
  <c r="FO116" i="5"/>
  <c r="ES116" i="5"/>
  <c r="ET116" i="5"/>
  <c r="FP116" i="5"/>
  <c r="FC116" i="5"/>
  <c r="ER116" i="5"/>
  <c r="FD116" i="5"/>
  <c r="EO116" i="5"/>
  <c r="EP116" i="5"/>
  <c r="FB116" i="5"/>
  <c r="EQ116" i="5"/>
  <c r="EK116" i="5"/>
  <c r="DC116" i="5"/>
  <c r="EL116" i="5"/>
  <c r="DD116" i="5"/>
  <c r="BZ116" i="5"/>
  <c r="CA116" i="5"/>
  <c r="AE116" i="5"/>
  <c r="AI116" i="5"/>
  <c r="AS116" i="5"/>
  <c r="C116" i="5"/>
  <c r="AF116" i="5"/>
  <c r="W116" i="5"/>
  <c r="AG116" i="5"/>
  <c r="AQ116" i="5"/>
  <c r="X116" i="5"/>
  <c r="AR116" i="5"/>
  <c r="Y116" i="5"/>
  <c r="AJ116" i="7"/>
  <c r="V116" i="7"/>
  <c r="CY112" i="5"/>
  <c r="FX112" i="5"/>
  <c r="FY112" i="5"/>
  <c r="FZ112" i="5"/>
  <c r="M112" i="5"/>
  <c r="N112" i="5"/>
  <c r="O112" i="5"/>
  <c r="A112" i="1"/>
  <c r="D112" i="5"/>
  <c r="FQ112" i="5"/>
  <c r="FE112" i="5"/>
  <c r="AL112" i="7"/>
  <c r="FM112" i="5"/>
  <c r="AV112" i="7"/>
  <c r="FN112" i="5"/>
  <c r="AK112" i="7"/>
  <c r="AW112" i="7"/>
  <c r="FO112" i="5"/>
  <c r="ES112" i="5"/>
  <c r="ET112" i="5"/>
  <c r="FP112" i="5"/>
  <c r="FC112" i="5"/>
  <c r="ER112" i="5"/>
  <c r="FD112" i="5"/>
  <c r="EO112" i="5"/>
  <c r="EP112" i="5"/>
  <c r="FB112" i="5"/>
  <c r="EQ112" i="5"/>
  <c r="EK112" i="5"/>
  <c r="DC112" i="5"/>
  <c r="EL112" i="5"/>
  <c r="DD112" i="5"/>
  <c r="BZ112" i="5"/>
  <c r="CA112" i="5"/>
  <c r="AE112" i="5"/>
  <c r="AI112" i="5"/>
  <c r="AS112" i="5"/>
  <c r="C112" i="5"/>
  <c r="AF112" i="5"/>
  <c r="W112" i="5"/>
  <c r="AG112" i="5"/>
  <c r="AQ112" i="5"/>
  <c r="X112" i="5"/>
  <c r="AR112" i="5"/>
  <c r="Y112" i="5"/>
  <c r="AJ112" i="7"/>
  <c r="V112" i="7"/>
  <c r="CY108" i="5"/>
  <c r="FX108" i="5"/>
  <c r="FY108" i="5"/>
  <c r="FZ108" i="5"/>
  <c r="M108" i="5"/>
  <c r="N108" i="5"/>
  <c r="O108" i="5"/>
  <c r="A108" i="1"/>
  <c r="D108" i="5"/>
  <c r="FQ108" i="5"/>
  <c r="FE108" i="5"/>
  <c r="AL108" i="7"/>
  <c r="FM108" i="5"/>
  <c r="AV108" i="7"/>
  <c r="FN108" i="5"/>
  <c r="AK108" i="7"/>
  <c r="AW108" i="7"/>
  <c r="FO108" i="5"/>
  <c r="ES108" i="5"/>
  <c r="ET108" i="5"/>
  <c r="FP108" i="5"/>
  <c r="FC108" i="5"/>
  <c r="ER108" i="5"/>
  <c r="FD108" i="5"/>
  <c r="EO108" i="5"/>
  <c r="EP108" i="5"/>
  <c r="FB108" i="5"/>
  <c r="EQ108" i="5"/>
  <c r="EK108" i="5"/>
  <c r="DC108" i="5"/>
  <c r="EL108" i="5"/>
  <c r="DD108" i="5"/>
  <c r="BZ108" i="5"/>
  <c r="CA108" i="5"/>
  <c r="AE108" i="5"/>
  <c r="AI108" i="5"/>
  <c r="AS108" i="5"/>
  <c r="C108" i="5"/>
  <c r="AF108" i="5"/>
  <c r="W108" i="5"/>
  <c r="AG108" i="5"/>
  <c r="AQ108" i="5"/>
  <c r="X108" i="5"/>
  <c r="AR108" i="5"/>
  <c r="Y108" i="5"/>
  <c r="AJ108" i="7"/>
  <c r="V108" i="7"/>
  <c r="CY104" i="5"/>
  <c r="FX104" i="5"/>
  <c r="FY104" i="5"/>
  <c r="FZ104" i="5"/>
  <c r="M104" i="5"/>
  <c r="N104" i="5"/>
  <c r="O104" i="5"/>
  <c r="A104" i="1"/>
  <c r="D104" i="5"/>
  <c r="FQ104" i="5"/>
  <c r="FE104" i="5"/>
  <c r="AL104" i="7"/>
  <c r="AK104" i="7"/>
  <c r="FM104" i="5"/>
  <c r="AV104" i="7"/>
  <c r="FN104" i="5"/>
  <c r="AW104" i="7"/>
  <c r="FO104" i="5"/>
  <c r="ES104" i="5"/>
  <c r="ET104" i="5"/>
  <c r="FP104" i="5"/>
  <c r="FC104" i="5"/>
  <c r="ER104" i="5"/>
  <c r="FD104" i="5"/>
  <c r="EO104" i="5"/>
  <c r="EP104" i="5"/>
  <c r="FB104" i="5"/>
  <c r="EQ104" i="5"/>
  <c r="EK104" i="5"/>
  <c r="DC104" i="5"/>
  <c r="EL104" i="5"/>
  <c r="DD104" i="5"/>
  <c r="BZ104" i="5"/>
  <c r="CA104" i="5"/>
  <c r="AE104" i="5"/>
  <c r="AI104" i="5"/>
  <c r="AS104" i="5"/>
  <c r="C104" i="5"/>
  <c r="AF104" i="5"/>
  <c r="W104" i="5"/>
  <c r="AG104" i="5"/>
  <c r="AQ104" i="5"/>
  <c r="X104" i="5"/>
  <c r="AR104" i="5"/>
  <c r="Y104" i="5"/>
  <c r="AJ104" i="7"/>
  <c r="V104" i="7"/>
  <c r="CY100" i="5"/>
  <c r="FX100" i="5"/>
  <c r="FY100" i="5"/>
  <c r="FZ100" i="5"/>
  <c r="M100" i="5"/>
  <c r="O100" i="5"/>
  <c r="N100" i="5"/>
  <c r="A100" i="1"/>
  <c r="D100" i="5"/>
  <c r="FQ100" i="5"/>
  <c r="FE100" i="5"/>
  <c r="AL100" i="7"/>
  <c r="AK100" i="7"/>
  <c r="FM100" i="5"/>
  <c r="AV100" i="7"/>
  <c r="FN100" i="5"/>
  <c r="AW100" i="7"/>
  <c r="FO100" i="5"/>
  <c r="ES100" i="5"/>
  <c r="ET100" i="5"/>
  <c r="FP100" i="5"/>
  <c r="FC100" i="5"/>
  <c r="ER100" i="5"/>
  <c r="FD100" i="5"/>
  <c r="EO100" i="5"/>
  <c r="EP100" i="5"/>
  <c r="FB100" i="5"/>
  <c r="EQ100" i="5"/>
  <c r="EK100" i="5"/>
  <c r="DC100" i="5"/>
  <c r="EL100" i="5"/>
  <c r="DD100" i="5"/>
  <c r="BZ100" i="5"/>
  <c r="CA100" i="5"/>
  <c r="AE100" i="5"/>
  <c r="AI100" i="5"/>
  <c r="AS100" i="5"/>
  <c r="C100" i="5"/>
  <c r="AF100" i="5"/>
  <c r="W100" i="5"/>
  <c r="AG100" i="5"/>
  <c r="AQ100" i="5"/>
  <c r="X100" i="5"/>
  <c r="AR100" i="5"/>
  <c r="Y100" i="5"/>
  <c r="AJ100" i="7"/>
  <c r="V100" i="7"/>
  <c r="CY96" i="5"/>
  <c r="FX96" i="5"/>
  <c r="FY96" i="5"/>
  <c r="FZ96" i="5"/>
  <c r="M96" i="5"/>
  <c r="N96" i="5"/>
  <c r="O96" i="5"/>
  <c r="A96" i="1"/>
  <c r="D96" i="5"/>
  <c r="FQ96" i="5"/>
  <c r="FE96" i="5"/>
  <c r="AL96" i="7"/>
  <c r="AK96" i="7"/>
  <c r="FM96" i="5"/>
  <c r="AV96" i="7"/>
  <c r="FN96" i="5"/>
  <c r="AW96" i="7"/>
  <c r="FO96" i="5"/>
  <c r="ES96" i="5"/>
  <c r="ET96" i="5"/>
  <c r="FP96" i="5"/>
  <c r="FC96" i="5"/>
  <c r="ER96" i="5"/>
  <c r="FD96" i="5"/>
  <c r="EO96" i="5"/>
  <c r="EP96" i="5"/>
  <c r="FB96" i="5"/>
  <c r="EQ96" i="5"/>
  <c r="EK96" i="5"/>
  <c r="DC96" i="5"/>
  <c r="EL96" i="5"/>
  <c r="DD96" i="5"/>
  <c r="BZ96" i="5"/>
  <c r="CA96" i="5"/>
  <c r="AE96" i="5"/>
  <c r="AI96" i="5"/>
  <c r="AS96" i="5"/>
  <c r="C96" i="5"/>
  <c r="AF96" i="5"/>
  <c r="W96" i="5"/>
  <c r="AG96" i="5"/>
  <c r="AQ96" i="5"/>
  <c r="X96" i="5"/>
  <c r="AR96" i="5"/>
  <c r="Y96" i="5"/>
  <c r="AJ96" i="7"/>
  <c r="V96" i="7"/>
  <c r="CY92" i="5"/>
  <c r="FX92" i="5"/>
  <c r="FY92" i="5"/>
  <c r="FZ92" i="5"/>
  <c r="M92" i="5"/>
  <c r="N92" i="5"/>
  <c r="O92" i="5"/>
  <c r="A92" i="1"/>
  <c r="D92" i="5"/>
  <c r="FQ92" i="5"/>
  <c r="FE92" i="5"/>
  <c r="AL92" i="7"/>
  <c r="FM92" i="5"/>
  <c r="AV92" i="7"/>
  <c r="FN92" i="5"/>
  <c r="AK92" i="7"/>
  <c r="AW92" i="7"/>
  <c r="FO92" i="5"/>
  <c r="ES92" i="5"/>
  <c r="ET92" i="5"/>
  <c r="FP92" i="5"/>
  <c r="FC92" i="5"/>
  <c r="ER92" i="5"/>
  <c r="FD92" i="5"/>
  <c r="EO92" i="5"/>
  <c r="EP92" i="5"/>
  <c r="FB92" i="5"/>
  <c r="EQ92" i="5"/>
  <c r="EK92" i="5"/>
  <c r="DC92" i="5"/>
  <c r="EL92" i="5"/>
  <c r="DD92" i="5"/>
  <c r="BZ92" i="5"/>
  <c r="CA92" i="5"/>
  <c r="AE92" i="5"/>
  <c r="AI92" i="5"/>
  <c r="AS92" i="5"/>
  <c r="C92" i="5"/>
  <c r="AF92" i="5"/>
  <c r="W92" i="5"/>
  <c r="AG92" i="5"/>
  <c r="AQ92" i="5"/>
  <c r="X92" i="5"/>
  <c r="AR92" i="5"/>
  <c r="Y92" i="5"/>
  <c r="AJ92" i="7"/>
  <c r="V92" i="7"/>
  <c r="CY88" i="5"/>
  <c r="FX88" i="5"/>
  <c r="FY88" i="5"/>
  <c r="FZ88" i="5"/>
  <c r="M88" i="5"/>
  <c r="N88" i="5"/>
  <c r="O88" i="5"/>
  <c r="A88" i="1"/>
  <c r="D88" i="5"/>
  <c r="FQ88" i="5"/>
  <c r="FE88" i="5"/>
  <c r="AL88" i="7"/>
  <c r="FM88" i="5"/>
  <c r="AV88" i="7"/>
  <c r="FN88" i="5"/>
  <c r="AK88" i="7"/>
  <c r="AW88" i="7"/>
  <c r="FO88" i="5"/>
  <c r="ES88" i="5"/>
  <c r="ET88" i="5"/>
  <c r="FP88" i="5"/>
  <c r="FC88" i="5"/>
  <c r="ER88" i="5"/>
  <c r="FD88" i="5"/>
  <c r="EO88" i="5"/>
  <c r="EP88" i="5"/>
  <c r="FB88" i="5"/>
  <c r="EQ88" i="5"/>
  <c r="EK88" i="5"/>
  <c r="DC88" i="5"/>
  <c r="EL88" i="5"/>
  <c r="DD88" i="5"/>
  <c r="BZ88" i="5"/>
  <c r="CA88" i="5"/>
  <c r="AE88" i="5"/>
  <c r="AI88" i="5"/>
  <c r="AS88" i="5"/>
  <c r="C88" i="5"/>
  <c r="AF88" i="5"/>
  <c r="W88" i="5"/>
  <c r="AG88" i="5"/>
  <c r="AQ88" i="5"/>
  <c r="X88" i="5"/>
  <c r="AR88" i="5"/>
  <c r="Y88" i="5"/>
  <c r="AJ88" i="7"/>
  <c r="V88" i="7"/>
  <c r="AJ84" i="7"/>
  <c r="BZ84" i="5"/>
  <c r="CA84" i="5"/>
  <c r="AE84" i="5"/>
  <c r="AI84" i="5"/>
  <c r="AS84" i="5"/>
  <c r="AF84" i="5"/>
  <c r="AG84" i="5"/>
  <c r="AQ84" i="5"/>
  <c r="AR84" i="5"/>
  <c r="V84" i="7"/>
  <c r="BZ80" i="5"/>
  <c r="CA80" i="5"/>
  <c r="AE80" i="5"/>
  <c r="AI80" i="5"/>
  <c r="AS80" i="5"/>
  <c r="AF80" i="5"/>
  <c r="AG80" i="5"/>
  <c r="AQ80" i="5"/>
  <c r="AR80" i="5"/>
  <c r="AJ80" i="7"/>
  <c r="V80" i="7"/>
  <c r="AJ76" i="7"/>
  <c r="BZ76" i="5"/>
  <c r="CA76" i="5"/>
  <c r="AE76" i="5"/>
  <c r="AI76" i="5"/>
  <c r="AS76" i="5"/>
  <c r="AF76" i="5"/>
  <c r="AG76" i="5"/>
  <c r="AQ76" i="5"/>
  <c r="AR76" i="5"/>
  <c r="V76" i="7"/>
  <c r="BZ72" i="5"/>
  <c r="CA72" i="5"/>
  <c r="AE72" i="5"/>
  <c r="AI72" i="5"/>
  <c r="AS72" i="5"/>
  <c r="AF72" i="5"/>
  <c r="AG72" i="5"/>
  <c r="AQ72" i="5"/>
  <c r="AR72" i="5"/>
  <c r="AJ72" i="7"/>
  <c r="V72" i="7"/>
  <c r="BZ68" i="5"/>
  <c r="CA68" i="5"/>
  <c r="AE68" i="5"/>
  <c r="AI68" i="5"/>
  <c r="AS68" i="5"/>
  <c r="AF68" i="5"/>
  <c r="AG68" i="5"/>
  <c r="AQ68" i="5"/>
  <c r="AR68" i="5"/>
  <c r="AJ68" i="7"/>
  <c r="V68" i="7"/>
  <c r="BZ64" i="5"/>
  <c r="CA64" i="5"/>
  <c r="AE64" i="5"/>
  <c r="AI64" i="5"/>
  <c r="AS64" i="5"/>
  <c r="AF64" i="5"/>
  <c r="AG64" i="5"/>
  <c r="AQ64" i="5"/>
  <c r="AR64" i="5"/>
  <c r="AJ64" i="7"/>
  <c r="V64" i="7"/>
  <c r="AJ60" i="7"/>
  <c r="BZ60" i="5"/>
  <c r="CA60" i="5"/>
  <c r="AE60" i="5"/>
  <c r="AI60" i="5"/>
  <c r="AS60" i="5"/>
  <c r="AF60" i="5"/>
  <c r="AG60" i="5"/>
  <c r="AQ60" i="5"/>
  <c r="AR60" i="5"/>
  <c r="BZ56" i="5"/>
  <c r="AE56" i="5"/>
  <c r="AI56" i="5"/>
  <c r="AS56" i="5"/>
  <c r="CA56" i="5"/>
  <c r="AF56" i="5"/>
  <c r="AG56" i="5"/>
  <c r="AQ56" i="5"/>
  <c r="AR56" i="5"/>
  <c r="V56" i="7"/>
  <c r="D198" i="8"/>
  <c r="D194" i="8"/>
  <c r="D190" i="8"/>
  <c r="D186" i="8"/>
  <c r="D182" i="8"/>
  <c r="D178" i="8"/>
  <c r="D174" i="8"/>
  <c r="D170" i="8"/>
  <c r="D166" i="8"/>
  <c r="D162" i="8"/>
  <c r="D158" i="8"/>
  <c r="D154" i="8"/>
  <c r="D150" i="8"/>
  <c r="D146" i="8"/>
  <c r="D142" i="8"/>
  <c r="D138" i="8"/>
  <c r="D134" i="8"/>
  <c r="D130" i="8"/>
  <c r="D126" i="8"/>
  <c r="D122" i="8"/>
  <c r="D118" i="8"/>
  <c r="D114" i="8"/>
  <c r="D110" i="8"/>
  <c r="D106" i="8"/>
  <c r="D102" i="8"/>
  <c r="D98" i="8"/>
  <c r="D94" i="8"/>
  <c r="D90" i="8"/>
  <c r="D86" i="8"/>
  <c r="D54" i="8"/>
  <c r="F200" i="7"/>
  <c r="D198" i="7"/>
  <c r="F196" i="7"/>
  <c r="D194" i="7"/>
  <c r="D190" i="7"/>
  <c r="F188" i="7"/>
  <c r="D186" i="7"/>
  <c r="F184" i="7"/>
  <c r="D182" i="7"/>
  <c r="F180" i="7"/>
  <c r="D178" i="7"/>
  <c r="F176" i="7"/>
  <c r="F172" i="7"/>
  <c r="D170" i="7"/>
  <c r="F168" i="7"/>
  <c r="D166" i="7"/>
  <c r="F164" i="7"/>
  <c r="D162" i="7"/>
  <c r="F160" i="7"/>
  <c r="D158" i="7"/>
  <c r="F156" i="7"/>
  <c r="D154" i="7"/>
  <c r="F152" i="7"/>
  <c r="D150" i="7"/>
  <c r="F148" i="7"/>
  <c r="D146" i="7"/>
  <c r="F144" i="7"/>
  <c r="D142" i="7"/>
  <c r="F140" i="7"/>
  <c r="D138" i="7"/>
  <c r="F136" i="7"/>
  <c r="D134" i="7"/>
  <c r="F132" i="7"/>
  <c r="D130" i="7"/>
  <c r="F128" i="7"/>
  <c r="D126" i="7"/>
  <c r="F124" i="7"/>
  <c r="D122" i="7"/>
  <c r="F120" i="7"/>
  <c r="D118" i="7"/>
  <c r="F116" i="7"/>
  <c r="D114" i="7"/>
  <c r="F112" i="7"/>
  <c r="F108" i="7"/>
  <c r="D106" i="7"/>
  <c r="F104" i="7"/>
  <c r="D102" i="7"/>
  <c r="F100" i="7"/>
  <c r="D98" i="7"/>
  <c r="F96" i="7"/>
  <c r="F92" i="7"/>
  <c r="D90" i="7"/>
  <c r="F88" i="7"/>
  <c r="D86" i="7"/>
  <c r="D54" i="7"/>
  <c r="CY201" i="5"/>
  <c r="FX201" i="5"/>
  <c r="FY201" i="5"/>
  <c r="FZ201" i="5"/>
  <c r="A201" i="1"/>
  <c r="D201" i="5"/>
  <c r="M201" i="5"/>
  <c r="N201" i="5"/>
  <c r="O201" i="5"/>
  <c r="FQ201" i="5"/>
  <c r="FE201" i="5"/>
  <c r="FM201" i="5"/>
  <c r="AV201" i="7"/>
  <c r="FN201" i="5"/>
  <c r="AK201" i="7"/>
  <c r="AL201" i="7"/>
  <c r="AW201" i="7"/>
  <c r="FO201" i="5"/>
  <c r="ET201" i="5"/>
  <c r="ES201" i="5"/>
  <c r="FP201" i="5"/>
  <c r="FD201" i="5"/>
  <c r="FB201" i="5"/>
  <c r="FC201" i="5"/>
  <c r="EQ201" i="5"/>
  <c r="EK201" i="5"/>
  <c r="ER201" i="5"/>
  <c r="EL201" i="5"/>
  <c r="EO201" i="5"/>
  <c r="EP201" i="5"/>
  <c r="BZ201" i="5"/>
  <c r="CA201" i="5"/>
  <c r="DC201" i="5"/>
  <c r="DD201" i="5"/>
  <c r="AG201" i="5"/>
  <c r="AQ201" i="5"/>
  <c r="C201" i="5"/>
  <c r="AR201" i="5"/>
  <c r="W201" i="5"/>
  <c r="AE201" i="5"/>
  <c r="AI201" i="5"/>
  <c r="AS201" i="5"/>
  <c r="X201" i="5"/>
  <c r="AF201" i="5"/>
  <c r="Y201" i="5"/>
  <c r="AJ201" i="7"/>
  <c r="V201" i="7"/>
  <c r="CY192" i="5"/>
  <c r="FX192" i="5"/>
  <c r="FY192" i="5"/>
  <c r="FZ192" i="5"/>
  <c r="O192" i="5"/>
  <c r="M192" i="5"/>
  <c r="A192" i="1"/>
  <c r="D192" i="5"/>
  <c r="N192" i="5"/>
  <c r="FQ192" i="5"/>
  <c r="FE192" i="5"/>
  <c r="AL192" i="7"/>
  <c r="FM192" i="5"/>
  <c r="AV192" i="7"/>
  <c r="FN192" i="5"/>
  <c r="AK192" i="7"/>
  <c r="AW192" i="7"/>
  <c r="FO192" i="5"/>
  <c r="ES192" i="5"/>
  <c r="ET192" i="5"/>
  <c r="FP192" i="5"/>
  <c r="FC192" i="5"/>
  <c r="FD192" i="5"/>
  <c r="FB192" i="5"/>
  <c r="EQ192" i="5"/>
  <c r="ER192" i="5"/>
  <c r="EO192" i="5"/>
  <c r="EK192" i="5"/>
  <c r="EP192" i="5"/>
  <c r="EL192" i="5"/>
  <c r="DC192" i="5"/>
  <c r="BZ192" i="5"/>
  <c r="DD192" i="5"/>
  <c r="CA192" i="5"/>
  <c r="AE192" i="5"/>
  <c r="AI192" i="5"/>
  <c r="AS192" i="5"/>
  <c r="C192" i="5"/>
  <c r="AF192" i="5"/>
  <c r="W192" i="5"/>
  <c r="AG192" i="5"/>
  <c r="AQ192" i="5"/>
  <c r="X192" i="5"/>
  <c r="AR192" i="5"/>
  <c r="Y192" i="5"/>
  <c r="AJ192" i="7"/>
  <c r="V192" i="7"/>
  <c r="CY199" i="5"/>
  <c r="FX199" i="5"/>
  <c r="FY199" i="5"/>
  <c r="FZ199" i="5"/>
  <c r="A199" i="1"/>
  <c r="D199" i="5"/>
  <c r="M199" i="5"/>
  <c r="N199" i="5"/>
  <c r="O199" i="5"/>
  <c r="FQ199" i="5"/>
  <c r="FE199" i="5"/>
  <c r="FM199" i="5"/>
  <c r="AV199" i="7"/>
  <c r="FN199" i="5"/>
  <c r="AK199" i="7"/>
  <c r="AL199" i="7"/>
  <c r="AW199" i="7"/>
  <c r="FO199" i="5"/>
  <c r="ET199" i="5"/>
  <c r="ES199" i="5"/>
  <c r="FP199" i="5"/>
  <c r="FB199" i="5"/>
  <c r="FC199" i="5"/>
  <c r="FD199" i="5"/>
  <c r="EQ199" i="5"/>
  <c r="EK199" i="5"/>
  <c r="ER199" i="5"/>
  <c r="EL199" i="5"/>
  <c r="EO199" i="5"/>
  <c r="EP199" i="5"/>
  <c r="BZ199" i="5"/>
  <c r="CA199" i="5"/>
  <c r="DC199" i="5"/>
  <c r="DD199" i="5"/>
  <c r="AG199" i="5"/>
  <c r="AQ199" i="5"/>
  <c r="C199" i="5"/>
  <c r="AR199" i="5"/>
  <c r="W199" i="5"/>
  <c r="AE199" i="5"/>
  <c r="AI199" i="5"/>
  <c r="AS199" i="5"/>
  <c r="X199" i="5"/>
  <c r="AF199" i="5"/>
  <c r="Y199" i="5"/>
  <c r="V199" i="7"/>
  <c r="AJ199" i="7"/>
  <c r="CY195" i="5"/>
  <c r="N195" i="5"/>
  <c r="A195" i="1"/>
  <c r="D195" i="5"/>
  <c r="M195" i="5"/>
  <c r="FX195" i="5"/>
  <c r="FY195" i="5"/>
  <c r="FZ195" i="5"/>
  <c r="O195" i="5"/>
  <c r="FQ195" i="5"/>
  <c r="FE195" i="5"/>
  <c r="FM195" i="5"/>
  <c r="AV195" i="7"/>
  <c r="FN195" i="5"/>
  <c r="AK195" i="7"/>
  <c r="AL195" i="7"/>
  <c r="AW195" i="7"/>
  <c r="FO195" i="5"/>
  <c r="ET195" i="5"/>
  <c r="ES195" i="5"/>
  <c r="FP195" i="5"/>
  <c r="FB195" i="5"/>
  <c r="FC195" i="5"/>
  <c r="FD195" i="5"/>
  <c r="EQ195" i="5"/>
  <c r="EK195" i="5"/>
  <c r="ER195" i="5"/>
  <c r="EL195" i="5"/>
  <c r="EO195" i="5"/>
  <c r="EP195" i="5"/>
  <c r="BZ195" i="5"/>
  <c r="CA195" i="5"/>
  <c r="DC195" i="5"/>
  <c r="DD195" i="5"/>
  <c r="AG195" i="5"/>
  <c r="AQ195" i="5"/>
  <c r="C195" i="5"/>
  <c r="AR195" i="5"/>
  <c r="W195" i="5"/>
  <c r="AE195" i="5"/>
  <c r="AI195" i="5"/>
  <c r="AS195" i="5"/>
  <c r="X195" i="5"/>
  <c r="AF195" i="5"/>
  <c r="Y195" i="5"/>
  <c r="V195" i="7"/>
  <c r="AJ195" i="7"/>
  <c r="CY191" i="5"/>
  <c r="FX191" i="5"/>
  <c r="FY191" i="5"/>
  <c r="FZ191" i="5"/>
  <c r="O191" i="5"/>
  <c r="M191" i="5"/>
  <c r="A191" i="1"/>
  <c r="D191" i="5"/>
  <c r="N191" i="5"/>
  <c r="FQ191" i="5"/>
  <c r="FE191" i="5"/>
  <c r="FM191" i="5"/>
  <c r="AV191" i="7"/>
  <c r="FN191" i="5"/>
  <c r="AK191" i="7"/>
  <c r="AL191" i="7"/>
  <c r="AW191" i="7"/>
  <c r="FO191" i="5"/>
  <c r="ES191" i="5"/>
  <c r="ET191" i="5"/>
  <c r="FP191" i="5"/>
  <c r="FB191" i="5"/>
  <c r="FC191" i="5"/>
  <c r="FD191" i="5"/>
  <c r="EQ191" i="5"/>
  <c r="EK191" i="5"/>
  <c r="ER191" i="5"/>
  <c r="EL191" i="5"/>
  <c r="EO191" i="5"/>
  <c r="EP191" i="5"/>
  <c r="BZ191" i="5"/>
  <c r="CA191" i="5"/>
  <c r="DC191" i="5"/>
  <c r="DD191" i="5"/>
  <c r="AG191" i="5"/>
  <c r="AQ191" i="5"/>
  <c r="C191" i="5"/>
  <c r="AR191" i="5"/>
  <c r="W191" i="5"/>
  <c r="AE191" i="5"/>
  <c r="AI191" i="5"/>
  <c r="AS191" i="5"/>
  <c r="X191" i="5"/>
  <c r="AF191" i="5"/>
  <c r="Y191" i="5"/>
  <c r="V191" i="7"/>
  <c r="AJ191" i="7"/>
  <c r="CY187" i="5"/>
  <c r="O187" i="5"/>
  <c r="A187" i="1"/>
  <c r="D187" i="5"/>
  <c r="FX187" i="5"/>
  <c r="FY187" i="5"/>
  <c r="FZ187" i="5"/>
  <c r="M187" i="5"/>
  <c r="N187" i="5"/>
  <c r="FQ187" i="5"/>
  <c r="FE187" i="5"/>
  <c r="FM187" i="5"/>
  <c r="AV187" i="7"/>
  <c r="FN187" i="5"/>
  <c r="AK187" i="7"/>
  <c r="AL187" i="7"/>
  <c r="AW187" i="7"/>
  <c r="FO187" i="5"/>
  <c r="ES187" i="5"/>
  <c r="ET187" i="5"/>
  <c r="FP187" i="5"/>
  <c r="FB187" i="5"/>
  <c r="FC187" i="5"/>
  <c r="FD187" i="5"/>
  <c r="EQ187" i="5"/>
  <c r="EK187" i="5"/>
  <c r="ER187" i="5"/>
  <c r="EL187" i="5"/>
  <c r="EO187" i="5"/>
  <c r="EP187" i="5"/>
  <c r="BZ187" i="5"/>
  <c r="CA187" i="5"/>
  <c r="DC187" i="5"/>
  <c r="DD187" i="5"/>
  <c r="AG187" i="5"/>
  <c r="AQ187" i="5"/>
  <c r="C187" i="5"/>
  <c r="AR187" i="5"/>
  <c r="W187" i="5"/>
  <c r="AE187" i="5"/>
  <c r="AI187" i="5"/>
  <c r="AS187" i="5"/>
  <c r="X187" i="5"/>
  <c r="AF187" i="5"/>
  <c r="Y187" i="5"/>
  <c r="V187" i="7"/>
  <c r="AJ187" i="7"/>
  <c r="CY183" i="5"/>
  <c r="FX183" i="5"/>
  <c r="FY183" i="5"/>
  <c r="FZ183" i="5"/>
  <c r="N183" i="5"/>
  <c r="O183" i="5"/>
  <c r="A183" i="1"/>
  <c r="D183" i="5"/>
  <c r="M183" i="5"/>
  <c r="FQ183" i="5"/>
  <c r="FE183" i="5"/>
  <c r="FM183" i="5"/>
  <c r="AV183" i="7"/>
  <c r="FN183" i="5"/>
  <c r="AK183" i="7"/>
  <c r="AL183" i="7"/>
  <c r="AW183" i="7"/>
  <c r="FO183" i="5"/>
  <c r="ET183" i="5"/>
  <c r="ES183" i="5"/>
  <c r="FP183" i="5"/>
  <c r="FB183" i="5"/>
  <c r="FC183" i="5"/>
  <c r="FD183" i="5"/>
  <c r="EQ183" i="5"/>
  <c r="EK183" i="5"/>
  <c r="ER183" i="5"/>
  <c r="EL183" i="5"/>
  <c r="EO183" i="5"/>
  <c r="EP183" i="5"/>
  <c r="BZ183" i="5"/>
  <c r="CA183" i="5"/>
  <c r="DC183" i="5"/>
  <c r="DD183" i="5"/>
  <c r="AG183" i="5"/>
  <c r="AQ183" i="5"/>
  <c r="C183" i="5"/>
  <c r="AR183" i="5"/>
  <c r="W183" i="5"/>
  <c r="AE183" i="5"/>
  <c r="AI183" i="5"/>
  <c r="AS183" i="5"/>
  <c r="X183" i="5"/>
  <c r="AF183" i="5"/>
  <c r="Y183" i="5"/>
  <c r="V183" i="7"/>
  <c r="AJ183" i="7"/>
  <c r="CY179" i="5"/>
  <c r="O179" i="5"/>
  <c r="A179" i="1"/>
  <c r="D179" i="5"/>
  <c r="FX179" i="5"/>
  <c r="FY179" i="5"/>
  <c r="FZ179" i="5"/>
  <c r="M179" i="5"/>
  <c r="N179" i="5"/>
  <c r="FQ179" i="5"/>
  <c r="FE179" i="5"/>
  <c r="FM179" i="5"/>
  <c r="AV179" i="7"/>
  <c r="FN179" i="5"/>
  <c r="AK179" i="7"/>
  <c r="AL179" i="7"/>
  <c r="AW179" i="7"/>
  <c r="FO179" i="5"/>
  <c r="ET179" i="5"/>
  <c r="ES179" i="5"/>
  <c r="FP179" i="5"/>
  <c r="FB179" i="5"/>
  <c r="FC179" i="5"/>
  <c r="FD179" i="5"/>
  <c r="EQ179" i="5"/>
  <c r="EK179" i="5"/>
  <c r="ER179" i="5"/>
  <c r="EL179" i="5"/>
  <c r="EO179" i="5"/>
  <c r="EP179" i="5"/>
  <c r="BZ179" i="5"/>
  <c r="CA179" i="5"/>
  <c r="DC179" i="5"/>
  <c r="DD179" i="5"/>
  <c r="AG179" i="5"/>
  <c r="AQ179" i="5"/>
  <c r="C179" i="5"/>
  <c r="AR179" i="5"/>
  <c r="W179" i="5"/>
  <c r="AE179" i="5"/>
  <c r="AI179" i="5"/>
  <c r="AS179" i="5"/>
  <c r="X179" i="5"/>
  <c r="AF179" i="5"/>
  <c r="Y179" i="5"/>
  <c r="V179" i="7"/>
  <c r="AJ179" i="7"/>
  <c r="CY175" i="5"/>
  <c r="FX175" i="5"/>
  <c r="FY175" i="5"/>
  <c r="FZ175" i="5"/>
  <c r="N175" i="5"/>
  <c r="O175" i="5"/>
  <c r="A175" i="1"/>
  <c r="D175" i="5"/>
  <c r="M175" i="5"/>
  <c r="FQ175" i="5"/>
  <c r="FE175" i="5"/>
  <c r="FM175" i="5"/>
  <c r="AV175" i="7"/>
  <c r="FN175" i="5"/>
  <c r="AK175" i="7"/>
  <c r="AL175" i="7"/>
  <c r="AW175" i="7"/>
  <c r="FO175" i="5"/>
  <c r="ES175" i="5"/>
  <c r="ET175" i="5"/>
  <c r="FP175" i="5"/>
  <c r="FB175" i="5"/>
  <c r="FC175" i="5"/>
  <c r="FD175" i="5"/>
  <c r="EQ175" i="5"/>
  <c r="EK175" i="5"/>
  <c r="ER175" i="5"/>
  <c r="EL175" i="5"/>
  <c r="EO175" i="5"/>
  <c r="EP175" i="5"/>
  <c r="BZ175" i="5"/>
  <c r="CA175" i="5"/>
  <c r="DC175" i="5"/>
  <c r="DD175" i="5"/>
  <c r="AG175" i="5"/>
  <c r="AQ175" i="5"/>
  <c r="C175" i="5"/>
  <c r="AR175" i="5"/>
  <c r="W175" i="5"/>
  <c r="AE175" i="5"/>
  <c r="AI175" i="5"/>
  <c r="AS175" i="5"/>
  <c r="X175" i="5"/>
  <c r="AF175" i="5"/>
  <c r="Y175" i="5"/>
  <c r="V175" i="7"/>
  <c r="AJ175" i="7"/>
  <c r="CY171" i="5"/>
  <c r="N171" i="5"/>
  <c r="A171" i="1"/>
  <c r="D171" i="5"/>
  <c r="FX171" i="5"/>
  <c r="FY171" i="5"/>
  <c r="FZ171" i="5"/>
  <c r="O171" i="5"/>
  <c r="M171" i="5"/>
  <c r="FQ171" i="5"/>
  <c r="FE171" i="5"/>
  <c r="FM171" i="5"/>
  <c r="AV171" i="7"/>
  <c r="FN171" i="5"/>
  <c r="AK171" i="7"/>
  <c r="AL171" i="7"/>
  <c r="AW171" i="7"/>
  <c r="FO171" i="5"/>
  <c r="ET171" i="5"/>
  <c r="ES171" i="5"/>
  <c r="FP171" i="5"/>
  <c r="FB171" i="5"/>
  <c r="FC171" i="5"/>
  <c r="FD171" i="5"/>
  <c r="EQ171" i="5"/>
  <c r="EK171" i="5"/>
  <c r="ER171" i="5"/>
  <c r="EL171" i="5"/>
  <c r="EO171" i="5"/>
  <c r="EP171" i="5"/>
  <c r="BZ171" i="5"/>
  <c r="CA171" i="5"/>
  <c r="DC171" i="5"/>
  <c r="DD171" i="5"/>
  <c r="AG171" i="5"/>
  <c r="AQ171" i="5"/>
  <c r="C171" i="5"/>
  <c r="AR171" i="5"/>
  <c r="W171" i="5"/>
  <c r="AE171" i="5"/>
  <c r="AI171" i="5"/>
  <c r="AS171" i="5"/>
  <c r="X171" i="5"/>
  <c r="AF171" i="5"/>
  <c r="Y171" i="5"/>
  <c r="V171" i="7"/>
  <c r="AJ171" i="7"/>
  <c r="CY167" i="5"/>
  <c r="FX167" i="5"/>
  <c r="FY167" i="5"/>
  <c r="FZ167" i="5"/>
  <c r="N167" i="5"/>
  <c r="M167" i="5"/>
  <c r="A167" i="1"/>
  <c r="D167" i="5"/>
  <c r="O167" i="5"/>
  <c r="FQ167" i="5"/>
  <c r="FE167" i="5"/>
  <c r="FM167" i="5"/>
  <c r="AV167" i="7"/>
  <c r="FN167" i="5"/>
  <c r="AK167" i="7"/>
  <c r="AL167" i="7"/>
  <c r="AW167" i="7"/>
  <c r="FO167" i="5"/>
  <c r="ES167" i="5"/>
  <c r="ET167" i="5"/>
  <c r="FP167" i="5"/>
  <c r="FB167" i="5"/>
  <c r="FC167" i="5"/>
  <c r="FD167" i="5"/>
  <c r="EQ167" i="5"/>
  <c r="EK167" i="5"/>
  <c r="ER167" i="5"/>
  <c r="EL167" i="5"/>
  <c r="EO167" i="5"/>
  <c r="EP167" i="5"/>
  <c r="BZ167" i="5"/>
  <c r="CA167" i="5"/>
  <c r="DC167" i="5"/>
  <c r="DD167" i="5"/>
  <c r="AG167" i="5"/>
  <c r="AQ167" i="5"/>
  <c r="C167" i="5"/>
  <c r="AR167" i="5"/>
  <c r="W167" i="5"/>
  <c r="AE167" i="5"/>
  <c r="AI167" i="5"/>
  <c r="AS167" i="5"/>
  <c r="X167" i="5"/>
  <c r="AF167" i="5"/>
  <c r="Y167" i="5"/>
  <c r="V167" i="7"/>
  <c r="AJ167" i="7"/>
  <c r="CY163" i="5"/>
  <c r="M163" i="5"/>
  <c r="O163" i="5"/>
  <c r="A163" i="1"/>
  <c r="D163" i="5"/>
  <c r="N163" i="5"/>
  <c r="FX163" i="5"/>
  <c r="FY163" i="5"/>
  <c r="FZ163" i="5"/>
  <c r="FQ163" i="5"/>
  <c r="FE163" i="5"/>
  <c r="FM163" i="5"/>
  <c r="AV163" i="7"/>
  <c r="FN163" i="5"/>
  <c r="AK163" i="7"/>
  <c r="AL163" i="7"/>
  <c r="AW163" i="7"/>
  <c r="FO163" i="5"/>
  <c r="ES163" i="5"/>
  <c r="ET163" i="5"/>
  <c r="FP163" i="5"/>
  <c r="FB163" i="5"/>
  <c r="FC163" i="5"/>
  <c r="FD163" i="5"/>
  <c r="EQ163" i="5"/>
  <c r="EK163" i="5"/>
  <c r="ER163" i="5"/>
  <c r="EL163" i="5"/>
  <c r="EO163" i="5"/>
  <c r="EP163" i="5"/>
  <c r="BZ163" i="5"/>
  <c r="CA163" i="5"/>
  <c r="DC163" i="5"/>
  <c r="DD163" i="5"/>
  <c r="AG163" i="5"/>
  <c r="AQ163" i="5"/>
  <c r="C163" i="5"/>
  <c r="AR163" i="5"/>
  <c r="W163" i="5"/>
  <c r="AE163" i="5"/>
  <c r="AI163" i="5"/>
  <c r="AS163" i="5"/>
  <c r="X163" i="5"/>
  <c r="AF163" i="5"/>
  <c r="Y163" i="5"/>
  <c r="V163" i="7"/>
  <c r="AJ163" i="7"/>
  <c r="CY159" i="5"/>
  <c r="FX159" i="5"/>
  <c r="FY159" i="5"/>
  <c r="FZ159" i="5"/>
  <c r="M159" i="5"/>
  <c r="O159" i="5"/>
  <c r="N159" i="5"/>
  <c r="A159" i="1"/>
  <c r="D159" i="5"/>
  <c r="FQ159" i="5"/>
  <c r="FE159" i="5"/>
  <c r="FM159" i="5"/>
  <c r="AV159" i="7"/>
  <c r="FN159" i="5"/>
  <c r="AK159" i="7"/>
  <c r="AL159" i="7"/>
  <c r="AW159" i="7"/>
  <c r="FO159" i="5"/>
  <c r="ET159" i="5"/>
  <c r="ES159" i="5"/>
  <c r="FP159" i="5"/>
  <c r="FB159" i="5"/>
  <c r="FC159" i="5"/>
  <c r="FD159" i="5"/>
  <c r="EQ159" i="5"/>
  <c r="EK159" i="5"/>
  <c r="ER159" i="5"/>
  <c r="EL159" i="5"/>
  <c r="EO159" i="5"/>
  <c r="EP159" i="5"/>
  <c r="BZ159" i="5"/>
  <c r="CA159" i="5"/>
  <c r="DC159" i="5"/>
  <c r="DD159" i="5"/>
  <c r="AG159" i="5"/>
  <c r="AQ159" i="5"/>
  <c r="C159" i="5"/>
  <c r="AR159" i="5"/>
  <c r="W159" i="5"/>
  <c r="AE159" i="5"/>
  <c r="AI159" i="5"/>
  <c r="AS159" i="5"/>
  <c r="X159" i="5"/>
  <c r="AF159" i="5"/>
  <c r="Y159" i="5"/>
  <c r="V159" i="7"/>
  <c r="AJ159" i="7"/>
  <c r="CY155" i="5"/>
  <c r="A155" i="1"/>
  <c r="D155" i="5"/>
  <c r="FX155" i="5"/>
  <c r="FY155" i="5"/>
  <c r="FZ155" i="5"/>
  <c r="M155" i="5"/>
  <c r="N155" i="5"/>
  <c r="O155" i="5"/>
  <c r="FQ155" i="5"/>
  <c r="FE155" i="5"/>
  <c r="FM155" i="5"/>
  <c r="AV155" i="7"/>
  <c r="FN155" i="5"/>
  <c r="AK155" i="7"/>
  <c r="AL155" i="7"/>
  <c r="AW155" i="7"/>
  <c r="FO155" i="5"/>
  <c r="ET155" i="5"/>
  <c r="ES155" i="5"/>
  <c r="FP155" i="5"/>
  <c r="FB155" i="5"/>
  <c r="FC155" i="5"/>
  <c r="FD155" i="5"/>
  <c r="EQ155" i="5"/>
  <c r="EK155" i="5"/>
  <c r="ER155" i="5"/>
  <c r="EL155" i="5"/>
  <c r="EO155" i="5"/>
  <c r="EP155" i="5"/>
  <c r="BZ155" i="5"/>
  <c r="CA155" i="5"/>
  <c r="DC155" i="5"/>
  <c r="DD155" i="5"/>
  <c r="AG155" i="5"/>
  <c r="AQ155" i="5"/>
  <c r="C155" i="5"/>
  <c r="AR155" i="5"/>
  <c r="W155" i="5"/>
  <c r="AE155" i="5"/>
  <c r="AI155" i="5"/>
  <c r="AS155" i="5"/>
  <c r="X155" i="5"/>
  <c r="AF155" i="5"/>
  <c r="Y155" i="5"/>
  <c r="V155" i="7"/>
  <c r="AJ155" i="7"/>
  <c r="CY151" i="5"/>
  <c r="FX151" i="5"/>
  <c r="FY151" i="5"/>
  <c r="FZ151" i="5"/>
  <c r="N151" i="5"/>
  <c r="M151" i="5"/>
  <c r="A151" i="1"/>
  <c r="D151" i="5"/>
  <c r="O151" i="5"/>
  <c r="FQ151" i="5"/>
  <c r="FE151" i="5"/>
  <c r="FM151" i="5"/>
  <c r="AV151" i="7"/>
  <c r="FN151" i="5"/>
  <c r="AK151" i="7"/>
  <c r="AL151" i="7"/>
  <c r="AW151" i="7"/>
  <c r="FO151" i="5"/>
  <c r="ES151" i="5"/>
  <c r="ET151" i="5"/>
  <c r="FP151" i="5"/>
  <c r="FB151" i="5"/>
  <c r="FC151" i="5"/>
  <c r="FD151" i="5"/>
  <c r="EQ151" i="5"/>
  <c r="EK151" i="5"/>
  <c r="ER151" i="5"/>
  <c r="EL151" i="5"/>
  <c r="EO151" i="5"/>
  <c r="EP151" i="5"/>
  <c r="BZ151" i="5"/>
  <c r="CA151" i="5"/>
  <c r="DC151" i="5"/>
  <c r="DD151" i="5"/>
  <c r="AG151" i="5"/>
  <c r="AQ151" i="5"/>
  <c r="C151" i="5"/>
  <c r="AR151" i="5"/>
  <c r="W151" i="5"/>
  <c r="AE151" i="5"/>
  <c r="AI151" i="5"/>
  <c r="AS151" i="5"/>
  <c r="X151" i="5"/>
  <c r="AF151" i="5"/>
  <c r="Y151" i="5"/>
  <c r="V151" i="7"/>
  <c r="AJ151" i="7"/>
  <c r="CY147" i="5"/>
  <c r="N147" i="5"/>
  <c r="A147" i="1"/>
  <c r="D147" i="5"/>
  <c r="FX147" i="5"/>
  <c r="FY147" i="5"/>
  <c r="FZ147" i="5"/>
  <c r="M147" i="5"/>
  <c r="O147" i="5"/>
  <c r="FQ147" i="5"/>
  <c r="FE147" i="5"/>
  <c r="FM147" i="5"/>
  <c r="AV147" i="7"/>
  <c r="FN147" i="5"/>
  <c r="AK147" i="7"/>
  <c r="AL147" i="7"/>
  <c r="AW147" i="7"/>
  <c r="FO147" i="5"/>
  <c r="ET147" i="5"/>
  <c r="ES147" i="5"/>
  <c r="FP147" i="5"/>
  <c r="FB147" i="5"/>
  <c r="FC147" i="5"/>
  <c r="FD147" i="5"/>
  <c r="EQ147" i="5"/>
  <c r="EK147" i="5"/>
  <c r="ER147" i="5"/>
  <c r="EL147" i="5"/>
  <c r="EO147" i="5"/>
  <c r="EP147" i="5"/>
  <c r="BZ147" i="5"/>
  <c r="CA147" i="5"/>
  <c r="DC147" i="5"/>
  <c r="DD147" i="5"/>
  <c r="AG147" i="5"/>
  <c r="AQ147" i="5"/>
  <c r="C147" i="5"/>
  <c r="AR147" i="5"/>
  <c r="W147" i="5"/>
  <c r="AE147" i="5"/>
  <c r="AI147" i="5"/>
  <c r="AS147" i="5"/>
  <c r="X147" i="5"/>
  <c r="AF147" i="5"/>
  <c r="Y147" i="5"/>
  <c r="V147" i="7"/>
  <c r="AJ147" i="7"/>
  <c r="CY143" i="5"/>
  <c r="FX143" i="5"/>
  <c r="FY143" i="5"/>
  <c r="FZ143" i="5"/>
  <c r="M143" i="5"/>
  <c r="N143" i="5"/>
  <c r="A143" i="1"/>
  <c r="D143" i="5"/>
  <c r="O143" i="5"/>
  <c r="FQ143" i="5"/>
  <c r="FE143" i="5"/>
  <c r="FM143" i="5"/>
  <c r="AV143" i="7"/>
  <c r="FN143" i="5"/>
  <c r="AK143" i="7"/>
  <c r="AL143" i="7"/>
  <c r="AW143" i="7"/>
  <c r="FO143" i="5"/>
  <c r="ET143" i="5"/>
  <c r="ES143" i="5"/>
  <c r="FP143" i="5"/>
  <c r="FB143" i="5"/>
  <c r="FC143" i="5"/>
  <c r="FD143" i="5"/>
  <c r="EQ143" i="5"/>
  <c r="EK143" i="5"/>
  <c r="ER143" i="5"/>
  <c r="EL143" i="5"/>
  <c r="EO143" i="5"/>
  <c r="EP143" i="5"/>
  <c r="BZ143" i="5"/>
  <c r="CA143" i="5"/>
  <c r="DC143" i="5"/>
  <c r="DD143" i="5"/>
  <c r="AG143" i="5"/>
  <c r="AQ143" i="5"/>
  <c r="C143" i="5"/>
  <c r="AR143" i="5"/>
  <c r="W143" i="5"/>
  <c r="AE143" i="5"/>
  <c r="AI143" i="5"/>
  <c r="AS143" i="5"/>
  <c r="X143" i="5"/>
  <c r="AF143" i="5"/>
  <c r="Y143" i="5"/>
  <c r="V143" i="7"/>
  <c r="AJ143" i="7"/>
  <c r="CY139" i="5"/>
  <c r="A139" i="1"/>
  <c r="D139" i="5"/>
  <c r="FX139" i="5"/>
  <c r="FY139" i="5"/>
  <c r="FZ139" i="5"/>
  <c r="M139" i="5"/>
  <c r="N139" i="5"/>
  <c r="O139" i="5"/>
  <c r="FQ139" i="5"/>
  <c r="FE139" i="5"/>
  <c r="FM139" i="5"/>
  <c r="AV139" i="7"/>
  <c r="FN139" i="5"/>
  <c r="AK139" i="7"/>
  <c r="AL139" i="7"/>
  <c r="AW139" i="7"/>
  <c r="FO139" i="5"/>
  <c r="ES139" i="5"/>
  <c r="ET139" i="5"/>
  <c r="FP139" i="5"/>
  <c r="FB139" i="5"/>
  <c r="FC139" i="5"/>
  <c r="FD139" i="5"/>
  <c r="EQ139" i="5"/>
  <c r="EK139" i="5"/>
  <c r="DC139" i="5"/>
  <c r="ER139" i="5"/>
  <c r="EL139" i="5"/>
  <c r="DD139" i="5"/>
  <c r="EO139" i="5"/>
  <c r="EP139" i="5"/>
  <c r="BZ139" i="5"/>
  <c r="CA139" i="5"/>
  <c r="AG139" i="5"/>
  <c r="AQ139" i="5"/>
  <c r="C139" i="5"/>
  <c r="AR139" i="5"/>
  <c r="W139" i="5"/>
  <c r="AE139" i="5"/>
  <c r="AI139" i="5"/>
  <c r="AS139" i="5"/>
  <c r="X139" i="5"/>
  <c r="AF139" i="5"/>
  <c r="Y139" i="5"/>
  <c r="V139" i="7"/>
  <c r="AJ139" i="7"/>
  <c r="CY135" i="5"/>
  <c r="N135" i="5"/>
  <c r="FX135" i="5"/>
  <c r="FY135" i="5"/>
  <c r="FZ135" i="5"/>
  <c r="O135" i="5"/>
  <c r="M135" i="5"/>
  <c r="A135" i="1"/>
  <c r="D135" i="5"/>
  <c r="FQ135" i="5"/>
  <c r="FE135" i="5"/>
  <c r="FM135" i="5"/>
  <c r="AV135" i="7"/>
  <c r="FN135" i="5"/>
  <c r="AK135" i="7"/>
  <c r="AL135" i="7"/>
  <c r="AW135" i="7"/>
  <c r="FO135" i="5"/>
  <c r="ET135" i="5"/>
  <c r="ES135" i="5"/>
  <c r="FP135" i="5"/>
  <c r="FB135" i="5"/>
  <c r="FC135" i="5"/>
  <c r="FD135" i="5"/>
  <c r="EQ135" i="5"/>
  <c r="EK135" i="5"/>
  <c r="DC135" i="5"/>
  <c r="ER135" i="5"/>
  <c r="EL135" i="5"/>
  <c r="DD135" i="5"/>
  <c r="EO135" i="5"/>
  <c r="EP135" i="5"/>
  <c r="BZ135" i="5"/>
  <c r="CA135" i="5"/>
  <c r="AG135" i="5"/>
  <c r="AQ135" i="5"/>
  <c r="C135" i="5"/>
  <c r="AR135" i="5"/>
  <c r="W135" i="5"/>
  <c r="AE135" i="5"/>
  <c r="AI135" i="5"/>
  <c r="AS135" i="5"/>
  <c r="X135" i="5"/>
  <c r="AF135" i="5"/>
  <c r="Y135" i="5"/>
  <c r="V135" i="7"/>
  <c r="AJ135" i="7"/>
  <c r="CY131" i="5"/>
  <c r="N131" i="5"/>
  <c r="O131" i="5"/>
  <c r="A131" i="1"/>
  <c r="D131" i="5"/>
  <c r="FX131" i="5"/>
  <c r="FY131" i="5"/>
  <c r="FZ131" i="5"/>
  <c r="M131" i="5"/>
  <c r="FQ131" i="5"/>
  <c r="FE131" i="5"/>
  <c r="FM131" i="5"/>
  <c r="AV131" i="7"/>
  <c r="FN131" i="5"/>
  <c r="AK131" i="7"/>
  <c r="AL131" i="7"/>
  <c r="AW131" i="7"/>
  <c r="FO131" i="5"/>
  <c r="ES131" i="5"/>
  <c r="ET131" i="5"/>
  <c r="FP131" i="5"/>
  <c r="FB131" i="5"/>
  <c r="FC131" i="5"/>
  <c r="FD131" i="5"/>
  <c r="EQ131" i="5"/>
  <c r="EK131" i="5"/>
  <c r="DC131" i="5"/>
  <c r="ER131" i="5"/>
  <c r="EL131" i="5"/>
  <c r="DD131" i="5"/>
  <c r="EO131" i="5"/>
  <c r="EP131" i="5"/>
  <c r="BZ131" i="5"/>
  <c r="CA131" i="5"/>
  <c r="AG131" i="5"/>
  <c r="AQ131" i="5"/>
  <c r="C131" i="5"/>
  <c r="AR131" i="5"/>
  <c r="W131" i="5"/>
  <c r="AE131" i="5"/>
  <c r="AI131" i="5"/>
  <c r="AS131" i="5"/>
  <c r="X131" i="5"/>
  <c r="AF131" i="5"/>
  <c r="Y131" i="5"/>
  <c r="V131" i="7"/>
  <c r="AJ131" i="7"/>
  <c r="CY127" i="5"/>
  <c r="N127" i="5"/>
  <c r="FX127" i="5"/>
  <c r="FY127" i="5"/>
  <c r="FZ127" i="5"/>
  <c r="O127" i="5"/>
  <c r="M127" i="5"/>
  <c r="A127" i="1"/>
  <c r="D127" i="5"/>
  <c r="FQ127" i="5"/>
  <c r="FE127" i="5"/>
  <c r="FM127" i="5"/>
  <c r="AV127" i="7"/>
  <c r="FN127" i="5"/>
  <c r="AK127" i="7"/>
  <c r="AL127" i="7"/>
  <c r="AW127" i="7"/>
  <c r="FO127" i="5"/>
  <c r="ES127" i="5"/>
  <c r="ET127" i="5"/>
  <c r="FP127" i="5"/>
  <c r="FB127" i="5"/>
  <c r="FC127" i="5"/>
  <c r="FD127" i="5"/>
  <c r="EQ127" i="5"/>
  <c r="EK127" i="5"/>
  <c r="DC127" i="5"/>
  <c r="ER127" i="5"/>
  <c r="EL127" i="5"/>
  <c r="DD127" i="5"/>
  <c r="EO127" i="5"/>
  <c r="EP127" i="5"/>
  <c r="BZ127" i="5"/>
  <c r="CA127" i="5"/>
  <c r="AG127" i="5"/>
  <c r="AQ127" i="5"/>
  <c r="C127" i="5"/>
  <c r="AR127" i="5"/>
  <c r="W127" i="5"/>
  <c r="AE127" i="5"/>
  <c r="AI127" i="5"/>
  <c r="AS127" i="5"/>
  <c r="X127" i="5"/>
  <c r="AF127" i="5"/>
  <c r="Y127" i="5"/>
  <c r="V127" i="7"/>
  <c r="AJ127" i="7"/>
  <c r="CY123" i="5"/>
  <c r="N123" i="5"/>
  <c r="O123" i="5"/>
  <c r="FX123" i="5"/>
  <c r="FY123" i="5"/>
  <c r="FZ123" i="5"/>
  <c r="M123" i="5"/>
  <c r="A123" i="1"/>
  <c r="D123" i="5"/>
  <c r="FQ123" i="5"/>
  <c r="FE123" i="5"/>
  <c r="FM123" i="5"/>
  <c r="AV123" i="7"/>
  <c r="FN123" i="5"/>
  <c r="AK123" i="7"/>
  <c r="AL123" i="7"/>
  <c r="AW123" i="7"/>
  <c r="FO123" i="5"/>
  <c r="ET123" i="5"/>
  <c r="ES123" i="5"/>
  <c r="FP123" i="5"/>
  <c r="FB123" i="5"/>
  <c r="ER123" i="5"/>
  <c r="FC123" i="5"/>
  <c r="EO123" i="5"/>
  <c r="FD123" i="5"/>
  <c r="EP123" i="5"/>
  <c r="EQ123" i="5"/>
  <c r="EK123" i="5"/>
  <c r="DC123" i="5"/>
  <c r="EL123" i="5"/>
  <c r="DD123" i="5"/>
  <c r="BZ123" i="5"/>
  <c r="CA123" i="5"/>
  <c r="AG123" i="5"/>
  <c r="AQ123" i="5"/>
  <c r="C123" i="5"/>
  <c r="AR123" i="5"/>
  <c r="W123" i="5"/>
  <c r="AE123" i="5"/>
  <c r="AI123" i="5"/>
  <c r="AS123" i="5"/>
  <c r="X123" i="5"/>
  <c r="AF123" i="5"/>
  <c r="Y123" i="5"/>
  <c r="V123" i="7"/>
  <c r="AJ123" i="7"/>
  <c r="CY119" i="5"/>
  <c r="N119" i="5"/>
  <c r="FX119" i="5"/>
  <c r="FY119" i="5"/>
  <c r="FZ119" i="5"/>
  <c r="O119" i="5"/>
  <c r="A119" i="1"/>
  <c r="D119" i="5"/>
  <c r="M119" i="5"/>
  <c r="FQ119" i="5"/>
  <c r="FE119" i="5"/>
  <c r="FM119" i="5"/>
  <c r="AV119" i="7"/>
  <c r="FN119" i="5"/>
  <c r="AK119" i="7"/>
  <c r="AL119" i="7"/>
  <c r="AW119" i="7"/>
  <c r="FO119" i="5"/>
  <c r="ET119" i="5"/>
  <c r="ES119" i="5"/>
  <c r="FP119" i="5"/>
  <c r="FB119" i="5"/>
  <c r="ER119" i="5"/>
  <c r="FC119" i="5"/>
  <c r="EO119" i="5"/>
  <c r="FD119" i="5"/>
  <c r="EP119" i="5"/>
  <c r="EQ119" i="5"/>
  <c r="EK119" i="5"/>
  <c r="DC119" i="5"/>
  <c r="EL119" i="5"/>
  <c r="DD119" i="5"/>
  <c r="BZ119" i="5"/>
  <c r="CA119" i="5"/>
  <c r="AG119" i="5"/>
  <c r="AQ119" i="5"/>
  <c r="C119" i="5"/>
  <c r="AR119" i="5"/>
  <c r="W119" i="5"/>
  <c r="AE119" i="5"/>
  <c r="AI119" i="5"/>
  <c r="AS119" i="5"/>
  <c r="X119" i="5"/>
  <c r="AF119" i="5"/>
  <c r="Y119" i="5"/>
  <c r="V119" i="7"/>
  <c r="AJ119" i="7"/>
  <c r="CY115" i="5"/>
  <c r="N115" i="5"/>
  <c r="O115" i="5"/>
  <c r="FX115" i="5"/>
  <c r="FY115" i="5"/>
  <c r="FZ115" i="5"/>
  <c r="M115" i="5"/>
  <c r="A115" i="1"/>
  <c r="D115" i="5"/>
  <c r="FQ115" i="5"/>
  <c r="FE115" i="5"/>
  <c r="FM115" i="5"/>
  <c r="AV115" i="7"/>
  <c r="FN115" i="5"/>
  <c r="AK115" i="7"/>
  <c r="AL115" i="7"/>
  <c r="AW115" i="7"/>
  <c r="FO115" i="5"/>
  <c r="ET115" i="5"/>
  <c r="ES115" i="5"/>
  <c r="FP115" i="5"/>
  <c r="FB115" i="5"/>
  <c r="ER115" i="5"/>
  <c r="FC115" i="5"/>
  <c r="EO115" i="5"/>
  <c r="FD115" i="5"/>
  <c r="EP115" i="5"/>
  <c r="EQ115" i="5"/>
  <c r="EK115" i="5"/>
  <c r="DC115" i="5"/>
  <c r="EL115" i="5"/>
  <c r="DD115" i="5"/>
  <c r="BZ115" i="5"/>
  <c r="CA115" i="5"/>
  <c r="AG115" i="5"/>
  <c r="AQ115" i="5"/>
  <c r="C115" i="5"/>
  <c r="AR115" i="5"/>
  <c r="W115" i="5"/>
  <c r="AE115" i="5"/>
  <c r="AI115" i="5"/>
  <c r="AS115" i="5"/>
  <c r="X115" i="5"/>
  <c r="AF115" i="5"/>
  <c r="Y115" i="5"/>
  <c r="V115" i="7"/>
  <c r="AJ115" i="7"/>
  <c r="CY111" i="5"/>
  <c r="N111" i="5"/>
  <c r="FX111" i="5"/>
  <c r="FY111" i="5"/>
  <c r="FZ111" i="5"/>
  <c r="O111" i="5"/>
  <c r="A111" i="1"/>
  <c r="D111" i="5"/>
  <c r="M111" i="5"/>
  <c r="FQ111" i="5"/>
  <c r="FE111" i="5"/>
  <c r="FM111" i="5"/>
  <c r="AV111" i="7"/>
  <c r="FN111" i="5"/>
  <c r="AK111" i="7"/>
  <c r="AL111" i="7"/>
  <c r="AW111" i="7"/>
  <c r="FO111" i="5"/>
  <c r="ES111" i="5"/>
  <c r="ET111" i="5"/>
  <c r="FP111" i="5"/>
  <c r="FB111" i="5"/>
  <c r="ER111" i="5"/>
  <c r="FC111" i="5"/>
  <c r="EO111" i="5"/>
  <c r="FD111" i="5"/>
  <c r="EP111" i="5"/>
  <c r="EQ111" i="5"/>
  <c r="EK111" i="5"/>
  <c r="DC111" i="5"/>
  <c r="EL111" i="5"/>
  <c r="DD111" i="5"/>
  <c r="BZ111" i="5"/>
  <c r="CA111" i="5"/>
  <c r="AG111" i="5"/>
  <c r="AQ111" i="5"/>
  <c r="C111" i="5"/>
  <c r="AR111" i="5"/>
  <c r="W111" i="5"/>
  <c r="AE111" i="5"/>
  <c r="AI111" i="5"/>
  <c r="AS111" i="5"/>
  <c r="X111" i="5"/>
  <c r="AF111" i="5"/>
  <c r="Y111" i="5"/>
  <c r="V111" i="7"/>
  <c r="AJ111" i="7"/>
  <c r="CY107" i="5"/>
  <c r="N107" i="5"/>
  <c r="O107" i="5"/>
  <c r="FX107" i="5"/>
  <c r="FY107" i="5"/>
  <c r="FZ107" i="5"/>
  <c r="M107" i="5"/>
  <c r="A107" i="1"/>
  <c r="D107" i="5"/>
  <c r="FQ107" i="5"/>
  <c r="FE107" i="5"/>
  <c r="FM107" i="5"/>
  <c r="AV107" i="7"/>
  <c r="FN107" i="5"/>
  <c r="AK107" i="7"/>
  <c r="AL107" i="7"/>
  <c r="AW107" i="7"/>
  <c r="FO107" i="5"/>
  <c r="ET107" i="5"/>
  <c r="ES107" i="5"/>
  <c r="FP107" i="5"/>
  <c r="FB107" i="5"/>
  <c r="ER107" i="5"/>
  <c r="FC107" i="5"/>
  <c r="EO107" i="5"/>
  <c r="FD107" i="5"/>
  <c r="EP107" i="5"/>
  <c r="EQ107" i="5"/>
  <c r="EK107" i="5"/>
  <c r="DC107" i="5"/>
  <c r="EL107" i="5"/>
  <c r="DD107" i="5"/>
  <c r="BZ107" i="5"/>
  <c r="CA107" i="5"/>
  <c r="AG107" i="5"/>
  <c r="AQ107" i="5"/>
  <c r="C107" i="5"/>
  <c r="AR107" i="5"/>
  <c r="W107" i="5"/>
  <c r="AE107" i="5"/>
  <c r="AI107" i="5"/>
  <c r="AS107" i="5"/>
  <c r="X107" i="5"/>
  <c r="AF107" i="5"/>
  <c r="Y107" i="5"/>
  <c r="V107" i="7"/>
  <c r="AJ107" i="7"/>
  <c r="CY103" i="5"/>
  <c r="N103" i="5"/>
  <c r="FX103" i="5"/>
  <c r="FY103" i="5"/>
  <c r="FZ103" i="5"/>
  <c r="O103" i="5"/>
  <c r="A103" i="1"/>
  <c r="D103" i="5"/>
  <c r="M103" i="5"/>
  <c r="FQ103" i="5"/>
  <c r="FE103" i="5"/>
  <c r="FM103" i="5"/>
  <c r="AV103" i="7"/>
  <c r="FN103" i="5"/>
  <c r="AK103" i="7"/>
  <c r="AL103" i="7"/>
  <c r="AW103" i="7"/>
  <c r="FO103" i="5"/>
  <c r="ET103" i="5"/>
  <c r="ES103" i="5"/>
  <c r="FP103" i="5"/>
  <c r="FB103" i="5"/>
  <c r="ER103" i="5"/>
  <c r="FC103" i="5"/>
  <c r="EO103" i="5"/>
  <c r="FD103" i="5"/>
  <c r="EP103" i="5"/>
  <c r="EQ103" i="5"/>
  <c r="EK103" i="5"/>
  <c r="DC103" i="5"/>
  <c r="EL103" i="5"/>
  <c r="DD103" i="5"/>
  <c r="BZ103" i="5"/>
  <c r="CA103" i="5"/>
  <c r="AG103" i="5"/>
  <c r="AQ103" i="5"/>
  <c r="C103" i="5"/>
  <c r="AR103" i="5"/>
  <c r="W103" i="5"/>
  <c r="AE103" i="5"/>
  <c r="AI103" i="5"/>
  <c r="AS103" i="5"/>
  <c r="X103" i="5"/>
  <c r="AF103" i="5"/>
  <c r="Y103" i="5"/>
  <c r="V103" i="7"/>
  <c r="AJ103" i="7"/>
  <c r="CY99" i="5"/>
  <c r="N99" i="5"/>
  <c r="O99" i="5"/>
  <c r="M99" i="5"/>
  <c r="A99" i="1"/>
  <c r="D99" i="5"/>
  <c r="FX99" i="5"/>
  <c r="FY99" i="5"/>
  <c r="FZ99" i="5"/>
  <c r="FQ99" i="5"/>
  <c r="FE99" i="5"/>
  <c r="FM99" i="5"/>
  <c r="AV99" i="7"/>
  <c r="FN99" i="5"/>
  <c r="AK99" i="7"/>
  <c r="AL99" i="7"/>
  <c r="AW99" i="7"/>
  <c r="FO99" i="5"/>
  <c r="ES99" i="5"/>
  <c r="ET99" i="5"/>
  <c r="FP99" i="5"/>
  <c r="FB99" i="5"/>
  <c r="ER99" i="5"/>
  <c r="FC99" i="5"/>
  <c r="EO99" i="5"/>
  <c r="FD99" i="5"/>
  <c r="EP99" i="5"/>
  <c r="EQ99" i="5"/>
  <c r="EK99" i="5"/>
  <c r="DC99" i="5"/>
  <c r="EL99" i="5"/>
  <c r="DD99" i="5"/>
  <c r="BZ99" i="5"/>
  <c r="CA99" i="5"/>
  <c r="AG99" i="5"/>
  <c r="AQ99" i="5"/>
  <c r="C99" i="5"/>
  <c r="AR99" i="5"/>
  <c r="W99" i="5"/>
  <c r="AE99" i="5"/>
  <c r="AI99" i="5"/>
  <c r="AS99" i="5"/>
  <c r="X99" i="5"/>
  <c r="AF99" i="5"/>
  <c r="Y99" i="5"/>
  <c r="V99" i="7"/>
  <c r="AJ99" i="7"/>
  <c r="CY95" i="5"/>
  <c r="N95" i="5"/>
  <c r="FX95" i="5"/>
  <c r="FY95" i="5"/>
  <c r="FZ95" i="5"/>
  <c r="O95" i="5"/>
  <c r="A95" i="1"/>
  <c r="D95" i="5"/>
  <c r="M95" i="5"/>
  <c r="FQ95" i="5"/>
  <c r="FE95" i="5"/>
  <c r="FM95" i="5"/>
  <c r="AV95" i="7"/>
  <c r="FN95" i="5"/>
  <c r="AK95" i="7"/>
  <c r="AL95" i="7"/>
  <c r="AW95" i="7"/>
  <c r="FO95" i="5"/>
  <c r="ET95" i="5"/>
  <c r="ES95" i="5"/>
  <c r="FP95" i="5"/>
  <c r="FB95" i="5"/>
  <c r="ER95" i="5"/>
  <c r="FC95" i="5"/>
  <c r="EO95" i="5"/>
  <c r="FD95" i="5"/>
  <c r="EP95" i="5"/>
  <c r="EQ95" i="5"/>
  <c r="EK95" i="5"/>
  <c r="DC95" i="5"/>
  <c r="EL95" i="5"/>
  <c r="DD95" i="5"/>
  <c r="BZ95" i="5"/>
  <c r="CA95" i="5"/>
  <c r="AG95" i="5"/>
  <c r="AQ95" i="5"/>
  <c r="C95" i="5"/>
  <c r="AR95" i="5"/>
  <c r="W95" i="5"/>
  <c r="AE95" i="5"/>
  <c r="AI95" i="5"/>
  <c r="AS95" i="5"/>
  <c r="X95" i="5"/>
  <c r="AF95" i="5"/>
  <c r="Y95" i="5"/>
  <c r="V95" i="7"/>
  <c r="AJ95" i="7"/>
  <c r="CY91" i="5"/>
  <c r="N91" i="5"/>
  <c r="O91" i="5"/>
  <c r="FX91" i="5"/>
  <c r="FY91" i="5"/>
  <c r="FZ91" i="5"/>
  <c r="A91" i="1"/>
  <c r="D91" i="5"/>
  <c r="M91" i="5"/>
  <c r="FQ91" i="5"/>
  <c r="FE91" i="5"/>
  <c r="FM91" i="5"/>
  <c r="AV91" i="7"/>
  <c r="FN91" i="5"/>
  <c r="AK91" i="7"/>
  <c r="AL91" i="7"/>
  <c r="AW91" i="7"/>
  <c r="FO91" i="5"/>
  <c r="ET91" i="5"/>
  <c r="ES91" i="5"/>
  <c r="FP91" i="5"/>
  <c r="FB91" i="5"/>
  <c r="ER91" i="5"/>
  <c r="FC91" i="5"/>
  <c r="EO91" i="5"/>
  <c r="FD91" i="5"/>
  <c r="EP91" i="5"/>
  <c r="EQ91" i="5"/>
  <c r="EK91" i="5"/>
  <c r="DC91" i="5"/>
  <c r="EL91" i="5"/>
  <c r="DD91" i="5"/>
  <c r="BZ91" i="5"/>
  <c r="CA91" i="5"/>
  <c r="AG91" i="5"/>
  <c r="AQ91" i="5"/>
  <c r="C91" i="5"/>
  <c r="AR91" i="5"/>
  <c r="W91" i="5"/>
  <c r="AE91" i="5"/>
  <c r="AI91" i="5"/>
  <c r="AS91" i="5"/>
  <c r="X91" i="5"/>
  <c r="AF91" i="5"/>
  <c r="Y91" i="5"/>
  <c r="V91" i="7"/>
  <c r="AJ91" i="7"/>
  <c r="CY87" i="5"/>
  <c r="FX87" i="5"/>
  <c r="FY87" i="5"/>
  <c r="FZ87" i="5"/>
  <c r="M87" i="5"/>
  <c r="N87" i="5"/>
  <c r="A87" i="1"/>
  <c r="D87" i="5"/>
  <c r="O87" i="5"/>
  <c r="FQ87" i="5"/>
  <c r="FE87" i="5"/>
  <c r="FM87" i="5"/>
  <c r="AV87" i="7"/>
  <c r="FN87" i="5"/>
  <c r="AK87" i="7"/>
  <c r="AL87" i="7"/>
  <c r="AW87" i="7"/>
  <c r="FO87" i="5"/>
  <c r="ET87" i="5"/>
  <c r="ES87" i="5"/>
  <c r="FP87" i="5"/>
  <c r="FB87" i="5"/>
  <c r="ER87" i="5"/>
  <c r="FC87" i="5"/>
  <c r="EO87" i="5"/>
  <c r="FD87" i="5"/>
  <c r="EP87" i="5"/>
  <c r="EQ87" i="5"/>
  <c r="EK87" i="5"/>
  <c r="DC87" i="5"/>
  <c r="EL87" i="5"/>
  <c r="DD87" i="5"/>
  <c r="BZ87" i="5"/>
  <c r="CA87" i="5"/>
  <c r="AG87" i="5"/>
  <c r="AQ87" i="5"/>
  <c r="C87" i="5"/>
  <c r="AR87" i="5"/>
  <c r="W87" i="5"/>
  <c r="AE87" i="5"/>
  <c r="AI87" i="5"/>
  <c r="AS87" i="5"/>
  <c r="X87" i="5"/>
  <c r="AF87" i="5"/>
  <c r="Y87" i="5"/>
  <c r="V87" i="7"/>
  <c r="AJ87" i="7"/>
  <c r="BZ83" i="5"/>
  <c r="CA83" i="5"/>
  <c r="AG83" i="5"/>
  <c r="AQ83" i="5"/>
  <c r="AR83" i="5"/>
  <c r="AE83" i="5"/>
  <c r="AI83" i="5"/>
  <c r="AS83" i="5"/>
  <c r="AF83" i="5"/>
  <c r="AJ83" i="7"/>
  <c r="BZ79" i="5"/>
  <c r="CA79" i="5"/>
  <c r="AG79" i="5"/>
  <c r="AQ79" i="5"/>
  <c r="AR79" i="5"/>
  <c r="AE79" i="5"/>
  <c r="AI79" i="5"/>
  <c r="AS79" i="5"/>
  <c r="AF79" i="5"/>
  <c r="V79" i="7"/>
  <c r="AJ79" i="7"/>
  <c r="BZ75" i="5"/>
  <c r="CA75" i="5"/>
  <c r="AG75" i="5"/>
  <c r="AQ75" i="5"/>
  <c r="AR75" i="5"/>
  <c r="AE75" i="5"/>
  <c r="AI75" i="5"/>
  <c r="AS75" i="5"/>
  <c r="AF75" i="5"/>
  <c r="V75" i="7"/>
  <c r="AJ75" i="7"/>
  <c r="BZ71" i="5"/>
  <c r="CA71" i="5"/>
  <c r="AG71" i="5"/>
  <c r="AQ71" i="5"/>
  <c r="AR71" i="5"/>
  <c r="AE71" i="5"/>
  <c r="AI71" i="5"/>
  <c r="AS71" i="5"/>
  <c r="AF71" i="5"/>
  <c r="V71" i="7"/>
  <c r="AJ71" i="7"/>
  <c r="D67" i="7"/>
  <c r="BZ67" i="5"/>
  <c r="CA67" i="5"/>
  <c r="AG67" i="5"/>
  <c r="AQ67" i="5"/>
  <c r="AR67" i="5"/>
  <c r="AE67" i="5"/>
  <c r="AI67" i="5"/>
  <c r="AS67" i="5"/>
  <c r="AF67" i="5"/>
  <c r="BZ63" i="5"/>
  <c r="CA63" i="5"/>
  <c r="AG63" i="5"/>
  <c r="AQ63" i="5"/>
  <c r="AR63" i="5"/>
  <c r="AE63" i="5"/>
  <c r="AI63" i="5"/>
  <c r="AS63" i="5"/>
  <c r="AF63" i="5"/>
  <c r="AJ63" i="7"/>
  <c r="BZ59" i="5"/>
  <c r="CA59" i="5"/>
  <c r="AG59" i="5"/>
  <c r="AQ59" i="5"/>
  <c r="AR59" i="5"/>
  <c r="AE59" i="5"/>
  <c r="AI59" i="5"/>
  <c r="AS59" i="5"/>
  <c r="AF59" i="5"/>
  <c r="V59" i="7"/>
  <c r="BZ55" i="5"/>
  <c r="AG55" i="5"/>
  <c r="AQ55" i="5"/>
  <c r="CA55" i="5"/>
  <c r="AR55" i="5"/>
  <c r="AE55" i="5"/>
  <c r="AI55" i="5"/>
  <c r="AS55" i="5"/>
  <c r="AF55" i="5"/>
  <c r="AJ55" i="7"/>
  <c r="D199" i="8"/>
  <c r="D195" i="8"/>
  <c r="D191" i="8"/>
  <c r="D187" i="8"/>
  <c r="D183" i="8"/>
  <c r="D179" i="8"/>
  <c r="D175" i="8"/>
  <c r="D171" i="8"/>
  <c r="D167" i="8"/>
  <c r="D163" i="8"/>
  <c r="D159" i="8"/>
  <c r="D155" i="8"/>
  <c r="D151" i="8"/>
  <c r="D147" i="8"/>
  <c r="D143" i="8"/>
  <c r="D139" i="8"/>
  <c r="D135" i="8"/>
  <c r="D131" i="8"/>
  <c r="D127" i="8"/>
  <c r="D123" i="8"/>
  <c r="D119" i="8"/>
  <c r="D115" i="8"/>
  <c r="D111" i="8"/>
  <c r="D107" i="8"/>
  <c r="D103" i="8"/>
  <c r="D99" i="8"/>
  <c r="D95" i="8"/>
  <c r="D91" i="8"/>
  <c r="D87" i="8"/>
  <c r="D83" i="8"/>
  <c r="D79" i="8"/>
  <c r="D75" i="8"/>
  <c r="D71" i="8"/>
  <c r="D63" i="8"/>
  <c r="D59" i="8"/>
  <c r="F201" i="7"/>
  <c r="D199" i="7"/>
  <c r="D195" i="7"/>
  <c r="F193" i="7"/>
  <c r="D191" i="7"/>
  <c r="F189" i="7"/>
  <c r="D187" i="7"/>
  <c r="F185" i="7"/>
  <c r="D183" i="7"/>
  <c r="F181" i="7"/>
  <c r="D179" i="7"/>
  <c r="F177" i="7"/>
  <c r="D175" i="7"/>
  <c r="F173" i="7"/>
  <c r="D171" i="7"/>
  <c r="F169" i="7"/>
  <c r="D167" i="7"/>
  <c r="F165" i="7"/>
  <c r="D163" i="7"/>
  <c r="F161" i="7"/>
  <c r="D159" i="7"/>
  <c r="F157" i="7"/>
  <c r="D155" i="7"/>
  <c r="F153" i="7"/>
  <c r="D151" i="7"/>
  <c r="F149" i="7"/>
  <c r="D147" i="7"/>
  <c r="F145" i="7"/>
  <c r="D143" i="7"/>
  <c r="F141" i="7"/>
  <c r="D139" i="7"/>
  <c r="F137" i="7"/>
  <c r="D135" i="7"/>
  <c r="F133" i="7"/>
  <c r="D131" i="7"/>
  <c r="F129" i="7"/>
  <c r="D127" i="7"/>
  <c r="F125" i="7"/>
  <c r="D123" i="7"/>
  <c r="F121" i="7"/>
  <c r="D119" i="7"/>
  <c r="F117" i="7"/>
  <c r="D115" i="7"/>
  <c r="F113" i="7"/>
  <c r="D111" i="7"/>
  <c r="F109" i="7"/>
  <c r="D107" i="7"/>
  <c r="F105" i="7"/>
  <c r="D103" i="7"/>
  <c r="F101" i="7"/>
  <c r="D99" i="7"/>
  <c r="F97" i="7"/>
  <c r="D95" i="7"/>
  <c r="F93" i="7"/>
  <c r="D91" i="7"/>
  <c r="F89" i="7"/>
  <c r="D87" i="7"/>
  <c r="F85" i="7"/>
  <c r="D83" i="7"/>
  <c r="D79" i="7"/>
  <c r="D75" i="7"/>
  <c r="D71" i="7"/>
  <c r="D63" i="7"/>
  <c r="D59" i="7"/>
  <c r="D55" i="7"/>
  <c r="CY197" i="5"/>
  <c r="FX197" i="5"/>
  <c r="FY197" i="5"/>
  <c r="FZ197" i="5"/>
  <c r="N197" i="5"/>
  <c r="A197" i="1"/>
  <c r="D197" i="5"/>
  <c r="O197" i="5"/>
  <c r="M197" i="5"/>
  <c r="FQ197" i="5"/>
  <c r="FE197" i="5"/>
  <c r="FM197" i="5"/>
  <c r="AV197" i="7"/>
  <c r="FN197" i="5"/>
  <c r="AK197" i="7"/>
  <c r="AL197" i="7"/>
  <c r="AW197" i="7"/>
  <c r="FO197" i="5"/>
  <c r="ES197" i="5"/>
  <c r="ET197" i="5"/>
  <c r="FP197" i="5"/>
  <c r="FD197" i="5"/>
  <c r="FB197" i="5"/>
  <c r="FC197" i="5"/>
  <c r="EQ197" i="5"/>
  <c r="EK197" i="5"/>
  <c r="ER197" i="5"/>
  <c r="EL197" i="5"/>
  <c r="EO197" i="5"/>
  <c r="EP197" i="5"/>
  <c r="BZ197" i="5"/>
  <c r="CA197" i="5"/>
  <c r="DC197" i="5"/>
  <c r="DD197" i="5"/>
  <c r="AG197" i="5"/>
  <c r="AQ197" i="5"/>
  <c r="C197" i="5"/>
  <c r="AR197" i="5"/>
  <c r="W197" i="5"/>
  <c r="AE197" i="5"/>
  <c r="AI197" i="5"/>
  <c r="AS197" i="5"/>
  <c r="X197" i="5"/>
  <c r="AF197" i="5"/>
  <c r="Y197" i="5"/>
  <c r="V197" i="7"/>
  <c r="AJ197" i="7"/>
  <c r="CY196" i="5"/>
  <c r="FX196" i="5"/>
  <c r="FY196" i="5"/>
  <c r="FZ196" i="5"/>
  <c r="M196" i="5"/>
  <c r="N196" i="5"/>
  <c r="O196" i="5"/>
  <c r="A196" i="1"/>
  <c r="D196" i="5"/>
  <c r="FQ196" i="5"/>
  <c r="FE196" i="5"/>
  <c r="AL196" i="7"/>
  <c r="FM196" i="5"/>
  <c r="AV196" i="7"/>
  <c r="FN196" i="5"/>
  <c r="AK196" i="7"/>
  <c r="AW196" i="7"/>
  <c r="FO196" i="5"/>
  <c r="ES196" i="5"/>
  <c r="ET196" i="5"/>
  <c r="FP196" i="5"/>
  <c r="FC196" i="5"/>
  <c r="FD196" i="5"/>
  <c r="FB196" i="5"/>
  <c r="EQ196" i="5"/>
  <c r="ER196" i="5"/>
  <c r="EO196" i="5"/>
  <c r="EK196" i="5"/>
  <c r="EP196" i="5"/>
  <c r="EL196" i="5"/>
  <c r="DC196" i="5"/>
  <c r="BZ196" i="5"/>
  <c r="DD196" i="5"/>
  <c r="CA196" i="5"/>
  <c r="AE196" i="5"/>
  <c r="AI196" i="5"/>
  <c r="AS196" i="5"/>
  <c r="C196" i="5"/>
  <c r="AF196" i="5"/>
  <c r="W196" i="5"/>
  <c r="AG196" i="5"/>
  <c r="AQ196" i="5"/>
  <c r="X196" i="5"/>
  <c r="AR196" i="5"/>
  <c r="Y196" i="5"/>
  <c r="AJ196" i="7"/>
  <c r="V196" i="7"/>
  <c r="CY198" i="5"/>
  <c r="FX198" i="5"/>
  <c r="FY198" i="5"/>
  <c r="FZ198" i="5"/>
  <c r="M198" i="5"/>
  <c r="O198" i="5"/>
  <c r="N198" i="5"/>
  <c r="A198" i="1"/>
  <c r="D198" i="5"/>
  <c r="FQ198" i="5"/>
  <c r="FE198" i="5"/>
  <c r="AL198" i="7"/>
  <c r="FM198" i="5"/>
  <c r="AV198" i="7"/>
  <c r="FN198" i="5"/>
  <c r="AK198" i="7"/>
  <c r="AW198" i="7"/>
  <c r="FO198" i="5"/>
  <c r="ES198" i="5"/>
  <c r="ET198" i="5"/>
  <c r="FP198" i="5"/>
  <c r="FB198" i="5"/>
  <c r="FC198" i="5"/>
  <c r="FD198" i="5"/>
  <c r="EQ198" i="5"/>
  <c r="ER198" i="5"/>
  <c r="EO198" i="5"/>
  <c r="EK198" i="5"/>
  <c r="EP198" i="5"/>
  <c r="EL198" i="5"/>
  <c r="DC198" i="5"/>
  <c r="BZ198" i="5"/>
  <c r="DD198" i="5"/>
  <c r="CA198" i="5"/>
  <c r="AE198" i="5"/>
  <c r="AI198" i="5"/>
  <c r="AS198" i="5"/>
  <c r="C198" i="5"/>
  <c r="AF198" i="5"/>
  <c r="W198" i="5"/>
  <c r="AG198" i="5"/>
  <c r="AQ198" i="5"/>
  <c r="X198" i="5"/>
  <c r="AR198" i="5"/>
  <c r="Y198" i="5"/>
  <c r="AJ198" i="7"/>
  <c r="V198" i="7"/>
  <c r="CY194" i="5"/>
  <c r="M194" i="5"/>
  <c r="N194" i="5"/>
  <c r="A194" i="1"/>
  <c r="D194" i="5"/>
  <c r="FX194" i="5"/>
  <c r="FY194" i="5"/>
  <c r="FZ194" i="5"/>
  <c r="O194" i="5"/>
  <c r="FQ194" i="5"/>
  <c r="FE194" i="5"/>
  <c r="AL194" i="7"/>
  <c r="FM194" i="5"/>
  <c r="AV194" i="7"/>
  <c r="FN194" i="5"/>
  <c r="AK194" i="7"/>
  <c r="AW194" i="7"/>
  <c r="FO194" i="5"/>
  <c r="ES194" i="5"/>
  <c r="ET194" i="5"/>
  <c r="FP194" i="5"/>
  <c r="FB194" i="5"/>
  <c r="FC194" i="5"/>
  <c r="FD194" i="5"/>
  <c r="EQ194" i="5"/>
  <c r="ER194" i="5"/>
  <c r="EO194" i="5"/>
  <c r="EK194" i="5"/>
  <c r="EP194" i="5"/>
  <c r="EL194" i="5"/>
  <c r="DC194" i="5"/>
  <c r="BZ194" i="5"/>
  <c r="DD194" i="5"/>
  <c r="CA194" i="5"/>
  <c r="AE194" i="5"/>
  <c r="AI194" i="5"/>
  <c r="AS194" i="5"/>
  <c r="C194" i="5"/>
  <c r="AF194" i="5"/>
  <c r="W194" i="5"/>
  <c r="AG194" i="5"/>
  <c r="AQ194" i="5"/>
  <c r="X194" i="5"/>
  <c r="AR194" i="5"/>
  <c r="Y194" i="5"/>
  <c r="AJ194" i="7"/>
  <c r="V194" i="7"/>
  <c r="CY190" i="5"/>
  <c r="FX190" i="5"/>
  <c r="FY190" i="5"/>
  <c r="FZ190" i="5"/>
  <c r="M190" i="5"/>
  <c r="A190" i="1"/>
  <c r="D190" i="5"/>
  <c r="N190" i="5"/>
  <c r="O190" i="5"/>
  <c r="FQ190" i="5"/>
  <c r="FE190" i="5"/>
  <c r="AL190" i="7"/>
  <c r="FM190" i="5"/>
  <c r="AV190" i="7"/>
  <c r="FN190" i="5"/>
  <c r="AK190" i="7"/>
  <c r="AW190" i="7"/>
  <c r="FO190" i="5"/>
  <c r="ES190" i="5"/>
  <c r="ET190" i="5"/>
  <c r="FP190" i="5"/>
  <c r="FB190" i="5"/>
  <c r="FC190" i="5"/>
  <c r="FD190" i="5"/>
  <c r="EQ190" i="5"/>
  <c r="ER190" i="5"/>
  <c r="EO190" i="5"/>
  <c r="EK190" i="5"/>
  <c r="EP190" i="5"/>
  <c r="EL190" i="5"/>
  <c r="DC190" i="5"/>
  <c r="BZ190" i="5"/>
  <c r="DD190" i="5"/>
  <c r="CA190" i="5"/>
  <c r="AE190" i="5"/>
  <c r="AI190" i="5"/>
  <c r="AS190" i="5"/>
  <c r="C190" i="5"/>
  <c r="AF190" i="5"/>
  <c r="W190" i="5"/>
  <c r="AG190" i="5"/>
  <c r="AQ190" i="5"/>
  <c r="X190" i="5"/>
  <c r="AR190" i="5"/>
  <c r="Y190" i="5"/>
  <c r="AJ190" i="7"/>
  <c r="V190" i="7"/>
  <c r="CY186" i="5"/>
  <c r="FX186" i="5"/>
  <c r="FY186" i="5"/>
  <c r="FZ186" i="5"/>
  <c r="N186" i="5"/>
  <c r="M186" i="5"/>
  <c r="A186" i="1"/>
  <c r="D186" i="5"/>
  <c r="O186" i="5"/>
  <c r="FQ186" i="5"/>
  <c r="FE186" i="5"/>
  <c r="AL186" i="7"/>
  <c r="FM186" i="5"/>
  <c r="AV186" i="7"/>
  <c r="FN186" i="5"/>
  <c r="AK186" i="7"/>
  <c r="AW186" i="7"/>
  <c r="FO186" i="5"/>
  <c r="ES186" i="5"/>
  <c r="ET186" i="5"/>
  <c r="FP186" i="5"/>
  <c r="FB186" i="5"/>
  <c r="FC186" i="5"/>
  <c r="FD186" i="5"/>
  <c r="EQ186" i="5"/>
  <c r="ER186" i="5"/>
  <c r="EO186" i="5"/>
  <c r="EK186" i="5"/>
  <c r="EP186" i="5"/>
  <c r="EL186" i="5"/>
  <c r="DC186" i="5"/>
  <c r="BZ186" i="5"/>
  <c r="DD186" i="5"/>
  <c r="CA186" i="5"/>
  <c r="AE186" i="5"/>
  <c r="AI186" i="5"/>
  <c r="AS186" i="5"/>
  <c r="C186" i="5"/>
  <c r="AF186" i="5"/>
  <c r="W186" i="5"/>
  <c r="AG186" i="5"/>
  <c r="AQ186" i="5"/>
  <c r="X186" i="5"/>
  <c r="AR186" i="5"/>
  <c r="Y186" i="5"/>
  <c r="AJ186" i="7"/>
  <c r="V186" i="7"/>
  <c r="CY182" i="5"/>
  <c r="FX182" i="5"/>
  <c r="FY182" i="5"/>
  <c r="FZ182" i="5"/>
  <c r="O182" i="5"/>
  <c r="A182" i="1"/>
  <c r="D182" i="5"/>
  <c r="M182" i="5"/>
  <c r="N182" i="5"/>
  <c r="FQ182" i="5"/>
  <c r="FE182" i="5"/>
  <c r="AL182" i="7"/>
  <c r="FM182" i="5"/>
  <c r="AV182" i="7"/>
  <c r="FN182" i="5"/>
  <c r="AK182" i="7"/>
  <c r="AW182" i="7"/>
  <c r="FO182" i="5"/>
  <c r="ES182" i="5"/>
  <c r="ET182" i="5"/>
  <c r="FP182" i="5"/>
  <c r="FB182" i="5"/>
  <c r="FC182" i="5"/>
  <c r="FD182" i="5"/>
  <c r="EQ182" i="5"/>
  <c r="ER182" i="5"/>
  <c r="EO182" i="5"/>
  <c r="EK182" i="5"/>
  <c r="EP182" i="5"/>
  <c r="EL182" i="5"/>
  <c r="DC182" i="5"/>
  <c r="BZ182" i="5"/>
  <c r="DD182" i="5"/>
  <c r="CA182" i="5"/>
  <c r="AE182" i="5"/>
  <c r="AI182" i="5"/>
  <c r="AS182" i="5"/>
  <c r="C182" i="5"/>
  <c r="AF182" i="5"/>
  <c r="W182" i="5"/>
  <c r="AG182" i="5"/>
  <c r="AQ182" i="5"/>
  <c r="X182" i="5"/>
  <c r="AR182" i="5"/>
  <c r="Y182" i="5"/>
  <c r="AJ182" i="7"/>
  <c r="V182" i="7"/>
  <c r="CY178" i="5"/>
  <c r="FX178" i="5"/>
  <c r="FY178" i="5"/>
  <c r="FZ178" i="5"/>
  <c r="N178" i="5"/>
  <c r="M178" i="5"/>
  <c r="A178" i="1"/>
  <c r="D178" i="5"/>
  <c r="O178" i="5"/>
  <c r="FQ178" i="5"/>
  <c r="FE178" i="5"/>
  <c r="AL178" i="7"/>
  <c r="FM178" i="5"/>
  <c r="AV178" i="7"/>
  <c r="FN178" i="5"/>
  <c r="AK178" i="7"/>
  <c r="AW178" i="7"/>
  <c r="FO178" i="5"/>
  <c r="ES178" i="5"/>
  <c r="ET178" i="5"/>
  <c r="FP178" i="5"/>
  <c r="FB178" i="5"/>
  <c r="FC178" i="5"/>
  <c r="FD178" i="5"/>
  <c r="EQ178" i="5"/>
  <c r="ER178" i="5"/>
  <c r="EO178" i="5"/>
  <c r="EK178" i="5"/>
  <c r="EP178" i="5"/>
  <c r="EL178" i="5"/>
  <c r="DC178" i="5"/>
  <c r="BZ178" i="5"/>
  <c r="DD178" i="5"/>
  <c r="CA178" i="5"/>
  <c r="AE178" i="5"/>
  <c r="AI178" i="5"/>
  <c r="AS178" i="5"/>
  <c r="C178" i="5"/>
  <c r="AF178" i="5"/>
  <c r="W178" i="5"/>
  <c r="AG178" i="5"/>
  <c r="AQ178" i="5"/>
  <c r="X178" i="5"/>
  <c r="AR178" i="5"/>
  <c r="Y178" i="5"/>
  <c r="AJ178" i="7"/>
  <c r="V178" i="7"/>
  <c r="CY174" i="5"/>
  <c r="FX174" i="5"/>
  <c r="FY174" i="5"/>
  <c r="FZ174" i="5"/>
  <c r="N174" i="5"/>
  <c r="O174" i="5"/>
  <c r="A174" i="1"/>
  <c r="D174" i="5"/>
  <c r="M174" i="5"/>
  <c r="FQ174" i="5"/>
  <c r="FE174" i="5"/>
  <c r="AL174" i="7"/>
  <c r="FM174" i="5"/>
  <c r="AV174" i="7"/>
  <c r="FN174" i="5"/>
  <c r="AK174" i="7"/>
  <c r="AW174" i="7"/>
  <c r="FO174" i="5"/>
  <c r="ES174" i="5"/>
  <c r="ET174" i="5"/>
  <c r="FP174" i="5"/>
  <c r="FB174" i="5"/>
  <c r="FC174" i="5"/>
  <c r="FD174" i="5"/>
  <c r="EQ174" i="5"/>
  <c r="ER174" i="5"/>
  <c r="EO174" i="5"/>
  <c r="EK174" i="5"/>
  <c r="EP174" i="5"/>
  <c r="EL174" i="5"/>
  <c r="DC174" i="5"/>
  <c r="BZ174" i="5"/>
  <c r="DD174" i="5"/>
  <c r="CA174" i="5"/>
  <c r="AE174" i="5"/>
  <c r="AI174" i="5"/>
  <c r="AS174" i="5"/>
  <c r="C174" i="5"/>
  <c r="AF174" i="5"/>
  <c r="W174" i="5"/>
  <c r="AG174" i="5"/>
  <c r="AQ174" i="5"/>
  <c r="X174" i="5"/>
  <c r="AR174" i="5"/>
  <c r="Y174" i="5"/>
  <c r="AJ174" i="7"/>
  <c r="V174" i="7"/>
  <c r="CY170" i="5"/>
  <c r="FX170" i="5"/>
  <c r="FY170" i="5"/>
  <c r="FZ170" i="5"/>
  <c r="N170" i="5"/>
  <c r="O170" i="5"/>
  <c r="A170" i="1"/>
  <c r="D170" i="5"/>
  <c r="M170" i="5"/>
  <c r="FQ170" i="5"/>
  <c r="FE170" i="5"/>
  <c r="AL170" i="7"/>
  <c r="FM170" i="5"/>
  <c r="AV170" i="7"/>
  <c r="FN170" i="5"/>
  <c r="AK170" i="7"/>
  <c r="AW170" i="7"/>
  <c r="FO170" i="5"/>
  <c r="ES170" i="5"/>
  <c r="ET170" i="5"/>
  <c r="FP170" i="5"/>
  <c r="FB170" i="5"/>
  <c r="FC170" i="5"/>
  <c r="FD170" i="5"/>
  <c r="EQ170" i="5"/>
  <c r="ER170" i="5"/>
  <c r="EO170" i="5"/>
  <c r="EK170" i="5"/>
  <c r="EP170" i="5"/>
  <c r="EL170" i="5"/>
  <c r="DC170" i="5"/>
  <c r="BZ170" i="5"/>
  <c r="DD170" i="5"/>
  <c r="CA170" i="5"/>
  <c r="AE170" i="5"/>
  <c r="AI170" i="5"/>
  <c r="AS170" i="5"/>
  <c r="C170" i="5"/>
  <c r="AF170" i="5"/>
  <c r="W170" i="5"/>
  <c r="AG170" i="5"/>
  <c r="AQ170" i="5"/>
  <c r="X170" i="5"/>
  <c r="AR170" i="5"/>
  <c r="Y170" i="5"/>
  <c r="AJ170" i="7"/>
  <c r="V170" i="7"/>
  <c r="CY166" i="5"/>
  <c r="FX166" i="5"/>
  <c r="FY166" i="5"/>
  <c r="FZ166" i="5"/>
  <c r="M166" i="5"/>
  <c r="A166" i="1"/>
  <c r="D166" i="5"/>
  <c r="N166" i="5"/>
  <c r="O166" i="5"/>
  <c r="FQ166" i="5"/>
  <c r="FE166" i="5"/>
  <c r="AL166" i="7"/>
  <c r="FM166" i="5"/>
  <c r="AV166" i="7"/>
  <c r="FN166" i="5"/>
  <c r="AK166" i="7"/>
  <c r="AW166" i="7"/>
  <c r="FO166" i="5"/>
  <c r="ES166" i="5"/>
  <c r="ET166" i="5"/>
  <c r="FP166" i="5"/>
  <c r="FB166" i="5"/>
  <c r="FC166" i="5"/>
  <c r="FD166" i="5"/>
  <c r="EQ166" i="5"/>
  <c r="ER166" i="5"/>
  <c r="EO166" i="5"/>
  <c r="EK166" i="5"/>
  <c r="EP166" i="5"/>
  <c r="EL166" i="5"/>
  <c r="DC166" i="5"/>
  <c r="BZ166" i="5"/>
  <c r="DD166" i="5"/>
  <c r="CA166" i="5"/>
  <c r="AE166" i="5"/>
  <c r="AI166" i="5"/>
  <c r="AS166" i="5"/>
  <c r="C166" i="5"/>
  <c r="AF166" i="5"/>
  <c r="W166" i="5"/>
  <c r="AG166" i="5"/>
  <c r="AQ166" i="5"/>
  <c r="X166" i="5"/>
  <c r="AR166" i="5"/>
  <c r="Y166" i="5"/>
  <c r="AJ166" i="7"/>
  <c r="V166" i="7"/>
  <c r="CY162" i="5"/>
  <c r="M162" i="5"/>
  <c r="N162" i="5"/>
  <c r="A162" i="1"/>
  <c r="D162" i="5"/>
  <c r="FX162" i="5"/>
  <c r="FY162" i="5"/>
  <c r="FZ162" i="5"/>
  <c r="O162" i="5"/>
  <c r="FQ162" i="5"/>
  <c r="FE162" i="5"/>
  <c r="AL162" i="7"/>
  <c r="FM162" i="5"/>
  <c r="AV162" i="7"/>
  <c r="FN162" i="5"/>
  <c r="AK162" i="7"/>
  <c r="AW162" i="7"/>
  <c r="FO162" i="5"/>
  <c r="ES162" i="5"/>
  <c r="ET162" i="5"/>
  <c r="FP162" i="5"/>
  <c r="FB162" i="5"/>
  <c r="FC162" i="5"/>
  <c r="FD162" i="5"/>
  <c r="EQ162" i="5"/>
  <c r="ER162" i="5"/>
  <c r="EO162" i="5"/>
  <c r="EK162" i="5"/>
  <c r="EP162" i="5"/>
  <c r="EL162" i="5"/>
  <c r="DC162" i="5"/>
  <c r="BZ162" i="5"/>
  <c r="DD162" i="5"/>
  <c r="CA162" i="5"/>
  <c r="AE162" i="5"/>
  <c r="AI162" i="5"/>
  <c r="AS162" i="5"/>
  <c r="C162" i="5"/>
  <c r="AF162" i="5"/>
  <c r="W162" i="5"/>
  <c r="AG162" i="5"/>
  <c r="AQ162" i="5"/>
  <c r="X162" i="5"/>
  <c r="AR162" i="5"/>
  <c r="Y162" i="5"/>
  <c r="AJ162" i="7"/>
  <c r="V162" i="7"/>
  <c r="CY158" i="5"/>
  <c r="FX158" i="5"/>
  <c r="FY158" i="5"/>
  <c r="FZ158" i="5"/>
  <c r="M158" i="5"/>
  <c r="N158" i="5"/>
  <c r="A158" i="1"/>
  <c r="D158" i="5"/>
  <c r="O158" i="5"/>
  <c r="FQ158" i="5"/>
  <c r="FE158" i="5"/>
  <c r="AL158" i="7"/>
  <c r="FM158" i="5"/>
  <c r="AV158" i="7"/>
  <c r="FN158" i="5"/>
  <c r="AK158" i="7"/>
  <c r="AW158" i="7"/>
  <c r="FO158" i="5"/>
  <c r="ES158" i="5"/>
  <c r="ET158" i="5"/>
  <c r="FP158" i="5"/>
  <c r="FB158" i="5"/>
  <c r="FC158" i="5"/>
  <c r="FD158" i="5"/>
  <c r="EQ158" i="5"/>
  <c r="ER158" i="5"/>
  <c r="EO158" i="5"/>
  <c r="EK158" i="5"/>
  <c r="EP158" i="5"/>
  <c r="EL158" i="5"/>
  <c r="DC158" i="5"/>
  <c r="BZ158" i="5"/>
  <c r="DD158" i="5"/>
  <c r="CA158" i="5"/>
  <c r="AE158" i="5"/>
  <c r="AI158" i="5"/>
  <c r="AS158" i="5"/>
  <c r="C158" i="5"/>
  <c r="AF158" i="5"/>
  <c r="W158" i="5"/>
  <c r="AG158" i="5"/>
  <c r="AQ158" i="5"/>
  <c r="X158" i="5"/>
  <c r="AR158" i="5"/>
  <c r="Y158" i="5"/>
  <c r="AJ158" i="7"/>
  <c r="V158" i="7"/>
  <c r="CY154" i="5"/>
  <c r="FX154" i="5"/>
  <c r="FY154" i="5"/>
  <c r="FZ154" i="5"/>
  <c r="N154" i="5"/>
  <c r="M154" i="5"/>
  <c r="A154" i="1"/>
  <c r="D154" i="5"/>
  <c r="O154" i="5"/>
  <c r="FQ154" i="5"/>
  <c r="FE154" i="5"/>
  <c r="AL154" i="7"/>
  <c r="AK154" i="7"/>
  <c r="FM154" i="5"/>
  <c r="AV154" i="7"/>
  <c r="FN154" i="5"/>
  <c r="AW154" i="7"/>
  <c r="FO154" i="5"/>
  <c r="ES154" i="5"/>
  <c r="ET154" i="5"/>
  <c r="FP154" i="5"/>
  <c r="FB154" i="5"/>
  <c r="FC154" i="5"/>
  <c r="FD154" i="5"/>
  <c r="EQ154" i="5"/>
  <c r="ER154" i="5"/>
  <c r="EO154" i="5"/>
  <c r="EK154" i="5"/>
  <c r="EP154" i="5"/>
  <c r="EL154" i="5"/>
  <c r="DC154" i="5"/>
  <c r="BZ154" i="5"/>
  <c r="DD154" i="5"/>
  <c r="CA154" i="5"/>
  <c r="AE154" i="5"/>
  <c r="AI154" i="5"/>
  <c r="AS154" i="5"/>
  <c r="C154" i="5"/>
  <c r="AF154" i="5"/>
  <c r="W154" i="5"/>
  <c r="AG154" i="5"/>
  <c r="AQ154" i="5"/>
  <c r="X154" i="5"/>
  <c r="AR154" i="5"/>
  <c r="Y154" i="5"/>
  <c r="AJ154" i="7"/>
  <c r="V154" i="7"/>
  <c r="CY150" i="5"/>
  <c r="FX150" i="5"/>
  <c r="FY150" i="5"/>
  <c r="FZ150" i="5"/>
  <c r="M150" i="5"/>
  <c r="A150" i="1"/>
  <c r="D150" i="5"/>
  <c r="N150" i="5"/>
  <c r="O150" i="5"/>
  <c r="FQ150" i="5"/>
  <c r="FE150" i="5"/>
  <c r="AL150" i="7"/>
  <c r="FM150" i="5"/>
  <c r="AV150" i="7"/>
  <c r="FN150" i="5"/>
  <c r="AK150" i="7"/>
  <c r="AW150" i="7"/>
  <c r="FO150" i="5"/>
  <c r="ES150" i="5"/>
  <c r="ET150" i="5"/>
  <c r="FP150" i="5"/>
  <c r="FB150" i="5"/>
  <c r="FC150" i="5"/>
  <c r="FD150" i="5"/>
  <c r="EQ150" i="5"/>
  <c r="ER150" i="5"/>
  <c r="EO150" i="5"/>
  <c r="EK150" i="5"/>
  <c r="EP150" i="5"/>
  <c r="EL150" i="5"/>
  <c r="DC150" i="5"/>
  <c r="BZ150" i="5"/>
  <c r="DD150" i="5"/>
  <c r="CA150" i="5"/>
  <c r="AE150" i="5"/>
  <c r="AI150" i="5"/>
  <c r="AS150" i="5"/>
  <c r="C150" i="5"/>
  <c r="AF150" i="5"/>
  <c r="W150" i="5"/>
  <c r="AG150" i="5"/>
  <c r="AQ150" i="5"/>
  <c r="X150" i="5"/>
  <c r="AR150" i="5"/>
  <c r="Y150" i="5"/>
  <c r="AJ150" i="7"/>
  <c r="V150" i="7"/>
  <c r="CY146" i="5"/>
  <c r="FX146" i="5"/>
  <c r="FY146" i="5"/>
  <c r="FZ146" i="5"/>
  <c r="M146" i="5"/>
  <c r="A146" i="1"/>
  <c r="D146" i="5"/>
  <c r="N146" i="5"/>
  <c r="O146" i="5"/>
  <c r="FQ146" i="5"/>
  <c r="FE146" i="5"/>
  <c r="AL146" i="7"/>
  <c r="AK146" i="7"/>
  <c r="FM146" i="5"/>
  <c r="AV146" i="7"/>
  <c r="FN146" i="5"/>
  <c r="AW146" i="7"/>
  <c r="FO146" i="5"/>
  <c r="ES146" i="5"/>
  <c r="ET146" i="5"/>
  <c r="FP146" i="5"/>
  <c r="FB146" i="5"/>
  <c r="FC146" i="5"/>
  <c r="FD146" i="5"/>
  <c r="EQ146" i="5"/>
  <c r="ER146" i="5"/>
  <c r="EO146" i="5"/>
  <c r="EK146" i="5"/>
  <c r="EP146" i="5"/>
  <c r="EL146" i="5"/>
  <c r="DC146" i="5"/>
  <c r="BZ146" i="5"/>
  <c r="DD146" i="5"/>
  <c r="CA146" i="5"/>
  <c r="AE146" i="5"/>
  <c r="AI146" i="5"/>
  <c r="AS146" i="5"/>
  <c r="C146" i="5"/>
  <c r="AF146" i="5"/>
  <c r="W146" i="5"/>
  <c r="AG146" i="5"/>
  <c r="AQ146" i="5"/>
  <c r="X146" i="5"/>
  <c r="AR146" i="5"/>
  <c r="Y146" i="5"/>
  <c r="AJ146" i="7"/>
  <c r="V146" i="7"/>
  <c r="CY142" i="5"/>
  <c r="FX142" i="5"/>
  <c r="FY142" i="5"/>
  <c r="FZ142" i="5"/>
  <c r="N142" i="5"/>
  <c r="M142" i="5"/>
  <c r="A142" i="1"/>
  <c r="D142" i="5"/>
  <c r="O142" i="5"/>
  <c r="FQ142" i="5"/>
  <c r="FE142" i="5"/>
  <c r="AL142" i="7"/>
  <c r="AK142" i="7"/>
  <c r="FM142" i="5"/>
  <c r="AV142" i="7"/>
  <c r="FN142" i="5"/>
  <c r="AW142" i="7"/>
  <c r="FO142" i="5"/>
  <c r="ES142" i="5"/>
  <c r="ET142" i="5"/>
  <c r="FP142" i="5"/>
  <c r="FB142" i="5"/>
  <c r="FC142" i="5"/>
  <c r="FD142" i="5"/>
  <c r="EQ142" i="5"/>
  <c r="ER142" i="5"/>
  <c r="EO142" i="5"/>
  <c r="EK142" i="5"/>
  <c r="EP142" i="5"/>
  <c r="EL142" i="5"/>
  <c r="DC142" i="5"/>
  <c r="BZ142" i="5"/>
  <c r="DD142" i="5"/>
  <c r="CA142" i="5"/>
  <c r="AE142" i="5"/>
  <c r="AI142" i="5"/>
  <c r="AS142" i="5"/>
  <c r="C142" i="5"/>
  <c r="AF142" i="5"/>
  <c r="W142" i="5"/>
  <c r="AG142" i="5"/>
  <c r="AQ142" i="5"/>
  <c r="X142" i="5"/>
  <c r="AR142" i="5"/>
  <c r="Y142" i="5"/>
  <c r="AJ142" i="7"/>
  <c r="V142" i="7"/>
  <c r="CY138" i="5"/>
  <c r="FX138" i="5"/>
  <c r="FY138" i="5"/>
  <c r="FZ138" i="5"/>
  <c r="N138" i="5"/>
  <c r="M138" i="5"/>
  <c r="A138" i="1"/>
  <c r="D138" i="5"/>
  <c r="O138" i="5"/>
  <c r="FQ138" i="5"/>
  <c r="FE138" i="5"/>
  <c r="AL138" i="7"/>
  <c r="AK138" i="7"/>
  <c r="FM138" i="5"/>
  <c r="AV138" i="7"/>
  <c r="FN138" i="5"/>
  <c r="AW138" i="7"/>
  <c r="FO138" i="5"/>
  <c r="ES138" i="5"/>
  <c r="ET138" i="5"/>
  <c r="FP138" i="5"/>
  <c r="FB138" i="5"/>
  <c r="FC138" i="5"/>
  <c r="FD138" i="5"/>
  <c r="EQ138" i="5"/>
  <c r="ER138" i="5"/>
  <c r="EO138" i="5"/>
  <c r="EK138" i="5"/>
  <c r="DC138" i="5"/>
  <c r="EP138" i="5"/>
  <c r="EL138" i="5"/>
  <c r="DD138" i="5"/>
  <c r="BZ138" i="5"/>
  <c r="CA138" i="5"/>
  <c r="AE138" i="5"/>
  <c r="AI138" i="5"/>
  <c r="AS138" i="5"/>
  <c r="C138" i="5"/>
  <c r="AF138" i="5"/>
  <c r="W138" i="5"/>
  <c r="AG138" i="5"/>
  <c r="AQ138" i="5"/>
  <c r="X138" i="5"/>
  <c r="AR138" i="5"/>
  <c r="Y138" i="5"/>
  <c r="AJ138" i="7"/>
  <c r="V138" i="7"/>
  <c r="CY134" i="5"/>
  <c r="FX134" i="5"/>
  <c r="FY134" i="5"/>
  <c r="FZ134" i="5"/>
  <c r="N134" i="5"/>
  <c r="O134" i="5"/>
  <c r="A134" i="1"/>
  <c r="D134" i="5"/>
  <c r="M134" i="5"/>
  <c r="FQ134" i="5"/>
  <c r="FE134" i="5"/>
  <c r="AL134" i="7"/>
  <c r="AK134" i="7"/>
  <c r="FM134" i="5"/>
  <c r="AV134" i="7"/>
  <c r="FN134" i="5"/>
  <c r="AW134" i="7"/>
  <c r="FO134" i="5"/>
  <c r="ES134" i="5"/>
  <c r="ET134" i="5"/>
  <c r="FP134" i="5"/>
  <c r="FB134" i="5"/>
  <c r="FC134" i="5"/>
  <c r="FD134" i="5"/>
  <c r="EQ134" i="5"/>
  <c r="ER134" i="5"/>
  <c r="EO134" i="5"/>
  <c r="EK134" i="5"/>
  <c r="DC134" i="5"/>
  <c r="EP134" i="5"/>
  <c r="EL134" i="5"/>
  <c r="DD134" i="5"/>
  <c r="BZ134" i="5"/>
  <c r="CA134" i="5"/>
  <c r="AE134" i="5"/>
  <c r="AI134" i="5"/>
  <c r="AS134" i="5"/>
  <c r="C134" i="5"/>
  <c r="AF134" i="5"/>
  <c r="W134" i="5"/>
  <c r="AG134" i="5"/>
  <c r="AQ134" i="5"/>
  <c r="X134" i="5"/>
  <c r="AR134" i="5"/>
  <c r="Y134" i="5"/>
  <c r="AJ134" i="7"/>
  <c r="V134" i="7"/>
  <c r="CY130" i="5"/>
  <c r="N130" i="5"/>
  <c r="O130" i="5"/>
  <c r="M130" i="5"/>
  <c r="A130" i="1"/>
  <c r="D130" i="5"/>
  <c r="FX130" i="5"/>
  <c r="FY130" i="5"/>
  <c r="FZ130" i="5"/>
  <c r="FQ130" i="5"/>
  <c r="FE130" i="5"/>
  <c r="AL130" i="7"/>
  <c r="FM130" i="5"/>
  <c r="AV130" i="7"/>
  <c r="FN130" i="5"/>
  <c r="AK130" i="7"/>
  <c r="AW130" i="7"/>
  <c r="FO130" i="5"/>
  <c r="ES130" i="5"/>
  <c r="ET130" i="5"/>
  <c r="FP130" i="5"/>
  <c r="FB130" i="5"/>
  <c r="FC130" i="5"/>
  <c r="FD130" i="5"/>
  <c r="EQ130" i="5"/>
  <c r="ER130" i="5"/>
  <c r="EO130" i="5"/>
  <c r="EK130" i="5"/>
  <c r="DC130" i="5"/>
  <c r="EP130" i="5"/>
  <c r="EL130" i="5"/>
  <c r="DD130" i="5"/>
  <c r="BZ130" i="5"/>
  <c r="CA130" i="5"/>
  <c r="AE130" i="5"/>
  <c r="AI130" i="5"/>
  <c r="AS130" i="5"/>
  <c r="C130" i="5"/>
  <c r="AF130" i="5"/>
  <c r="W130" i="5"/>
  <c r="AG130" i="5"/>
  <c r="AQ130" i="5"/>
  <c r="X130" i="5"/>
  <c r="AR130" i="5"/>
  <c r="Y130" i="5"/>
  <c r="AJ130" i="7"/>
  <c r="V130" i="7"/>
  <c r="CY126" i="5"/>
  <c r="FX126" i="5"/>
  <c r="FY126" i="5"/>
  <c r="FZ126" i="5"/>
  <c r="M126" i="5"/>
  <c r="N126" i="5"/>
  <c r="A126" i="1"/>
  <c r="D126" i="5"/>
  <c r="O126" i="5"/>
  <c r="FQ126" i="5"/>
  <c r="FE126" i="5"/>
  <c r="AL126" i="7"/>
  <c r="AK126" i="7"/>
  <c r="FM126" i="5"/>
  <c r="AV126" i="7"/>
  <c r="FN126" i="5"/>
  <c r="AW126" i="7"/>
  <c r="FO126" i="5"/>
  <c r="ES126" i="5"/>
  <c r="ET126" i="5"/>
  <c r="FP126" i="5"/>
  <c r="FB126" i="5"/>
  <c r="FC126" i="5"/>
  <c r="FD126" i="5"/>
  <c r="EQ126" i="5"/>
  <c r="ER126" i="5"/>
  <c r="EO126" i="5"/>
  <c r="EK126" i="5"/>
  <c r="DC126" i="5"/>
  <c r="EP126" i="5"/>
  <c r="EL126" i="5"/>
  <c r="DD126" i="5"/>
  <c r="BZ126" i="5"/>
  <c r="CA126" i="5"/>
  <c r="AE126" i="5"/>
  <c r="AI126" i="5"/>
  <c r="AS126" i="5"/>
  <c r="C126" i="5"/>
  <c r="AF126" i="5"/>
  <c r="W126" i="5"/>
  <c r="AG126" i="5"/>
  <c r="AQ126" i="5"/>
  <c r="X126" i="5"/>
  <c r="AR126" i="5"/>
  <c r="Y126" i="5"/>
  <c r="AJ126" i="7"/>
  <c r="V126" i="7"/>
  <c r="CY122" i="5"/>
  <c r="M122" i="5"/>
  <c r="FX122" i="5"/>
  <c r="FY122" i="5"/>
  <c r="FZ122" i="5"/>
  <c r="N122" i="5"/>
  <c r="A122" i="1"/>
  <c r="D122" i="5"/>
  <c r="O122" i="5"/>
  <c r="FQ122" i="5"/>
  <c r="FE122" i="5"/>
  <c r="AL122" i="7"/>
  <c r="AK122" i="7"/>
  <c r="FM122" i="5"/>
  <c r="AV122" i="7"/>
  <c r="FN122" i="5"/>
  <c r="AW122" i="7"/>
  <c r="FO122" i="5"/>
  <c r="ES122" i="5"/>
  <c r="ET122" i="5"/>
  <c r="FP122" i="5"/>
  <c r="ER122" i="5"/>
  <c r="FB122" i="5"/>
  <c r="EO122" i="5"/>
  <c r="FC122" i="5"/>
  <c r="EP122" i="5"/>
  <c r="FD122" i="5"/>
  <c r="EQ122" i="5"/>
  <c r="EK122" i="5"/>
  <c r="DC122" i="5"/>
  <c r="EL122" i="5"/>
  <c r="DD122" i="5"/>
  <c r="BZ122" i="5"/>
  <c r="CA122" i="5"/>
  <c r="AE122" i="5"/>
  <c r="AI122" i="5"/>
  <c r="AS122" i="5"/>
  <c r="C122" i="5"/>
  <c r="AF122" i="5"/>
  <c r="W122" i="5"/>
  <c r="AG122" i="5"/>
  <c r="AQ122" i="5"/>
  <c r="X122" i="5"/>
  <c r="AR122" i="5"/>
  <c r="Y122" i="5"/>
  <c r="AJ122" i="7"/>
  <c r="V122" i="7"/>
  <c r="CY118" i="5"/>
  <c r="FX118" i="5"/>
  <c r="FY118" i="5"/>
  <c r="FZ118" i="5"/>
  <c r="M118" i="5"/>
  <c r="A118" i="1"/>
  <c r="D118" i="5"/>
  <c r="N118" i="5"/>
  <c r="O118" i="5"/>
  <c r="FQ118" i="5"/>
  <c r="FE118" i="5"/>
  <c r="AL118" i="7"/>
  <c r="FM118" i="5"/>
  <c r="AV118" i="7"/>
  <c r="FN118" i="5"/>
  <c r="AK118" i="7"/>
  <c r="AW118" i="7"/>
  <c r="FO118" i="5"/>
  <c r="ES118" i="5"/>
  <c r="ET118" i="5"/>
  <c r="FP118" i="5"/>
  <c r="ER118" i="5"/>
  <c r="FB118" i="5"/>
  <c r="EO118" i="5"/>
  <c r="FC118" i="5"/>
  <c r="EP118" i="5"/>
  <c r="FD118" i="5"/>
  <c r="EQ118" i="5"/>
  <c r="EK118" i="5"/>
  <c r="DC118" i="5"/>
  <c r="EL118" i="5"/>
  <c r="DD118" i="5"/>
  <c r="BZ118" i="5"/>
  <c r="CA118" i="5"/>
  <c r="AE118" i="5"/>
  <c r="AI118" i="5"/>
  <c r="AS118" i="5"/>
  <c r="C118" i="5"/>
  <c r="AF118" i="5"/>
  <c r="W118" i="5"/>
  <c r="AG118" i="5"/>
  <c r="AQ118" i="5"/>
  <c r="X118" i="5"/>
  <c r="AR118" i="5"/>
  <c r="Y118" i="5"/>
  <c r="AJ118" i="7"/>
  <c r="V118" i="7"/>
  <c r="CY114" i="5"/>
  <c r="M114" i="5"/>
  <c r="FX114" i="5"/>
  <c r="FY114" i="5"/>
  <c r="FZ114" i="5"/>
  <c r="N114" i="5"/>
  <c r="A114" i="1"/>
  <c r="D114" i="5"/>
  <c r="O114" i="5"/>
  <c r="FQ114" i="5"/>
  <c r="FE114" i="5"/>
  <c r="AL114" i="7"/>
  <c r="AK114" i="7"/>
  <c r="FM114" i="5"/>
  <c r="AV114" i="7"/>
  <c r="FN114" i="5"/>
  <c r="AW114" i="7"/>
  <c r="FO114" i="5"/>
  <c r="ES114" i="5"/>
  <c r="ET114" i="5"/>
  <c r="FP114" i="5"/>
  <c r="ER114" i="5"/>
  <c r="FB114" i="5"/>
  <c r="EO114" i="5"/>
  <c r="FC114" i="5"/>
  <c r="EP114" i="5"/>
  <c r="FD114" i="5"/>
  <c r="EQ114" i="5"/>
  <c r="EK114" i="5"/>
  <c r="DC114" i="5"/>
  <c r="EL114" i="5"/>
  <c r="DD114" i="5"/>
  <c r="BZ114" i="5"/>
  <c r="CA114" i="5"/>
  <c r="AE114" i="5"/>
  <c r="AI114" i="5"/>
  <c r="AS114" i="5"/>
  <c r="C114" i="5"/>
  <c r="AF114" i="5"/>
  <c r="W114" i="5"/>
  <c r="AG114" i="5"/>
  <c r="AQ114" i="5"/>
  <c r="X114" i="5"/>
  <c r="AR114" i="5"/>
  <c r="Y114" i="5"/>
  <c r="AJ114" i="7"/>
  <c r="V114" i="7"/>
  <c r="CY110" i="5"/>
  <c r="FX110" i="5"/>
  <c r="FY110" i="5"/>
  <c r="FZ110" i="5"/>
  <c r="M110" i="5"/>
  <c r="A110" i="1"/>
  <c r="D110" i="5"/>
  <c r="N110" i="5"/>
  <c r="O110" i="5"/>
  <c r="FQ110" i="5"/>
  <c r="FE110" i="5"/>
  <c r="AL110" i="7"/>
  <c r="AK110" i="7"/>
  <c r="FM110" i="5"/>
  <c r="AV110" i="7"/>
  <c r="FN110" i="5"/>
  <c r="AW110" i="7"/>
  <c r="FO110" i="5"/>
  <c r="ES110" i="5"/>
  <c r="ET110" i="5"/>
  <c r="FP110" i="5"/>
  <c r="ER110" i="5"/>
  <c r="FB110" i="5"/>
  <c r="EO110" i="5"/>
  <c r="FC110" i="5"/>
  <c r="EP110" i="5"/>
  <c r="FD110" i="5"/>
  <c r="EQ110" i="5"/>
  <c r="EK110" i="5"/>
  <c r="DC110" i="5"/>
  <c r="EL110" i="5"/>
  <c r="DD110" i="5"/>
  <c r="BZ110" i="5"/>
  <c r="CA110" i="5"/>
  <c r="AE110" i="5"/>
  <c r="AI110" i="5"/>
  <c r="AS110" i="5"/>
  <c r="C110" i="5"/>
  <c r="AF110" i="5"/>
  <c r="W110" i="5"/>
  <c r="AG110" i="5"/>
  <c r="AQ110" i="5"/>
  <c r="X110" i="5"/>
  <c r="AR110" i="5"/>
  <c r="Y110" i="5"/>
  <c r="AJ110" i="7"/>
  <c r="V110" i="7"/>
  <c r="CY106" i="5"/>
  <c r="M106" i="5"/>
  <c r="FX106" i="5"/>
  <c r="FY106" i="5"/>
  <c r="FZ106" i="5"/>
  <c r="O106" i="5"/>
  <c r="A106" i="1"/>
  <c r="D106" i="5"/>
  <c r="N106" i="5"/>
  <c r="FQ106" i="5"/>
  <c r="FE106" i="5"/>
  <c r="AL106" i="7"/>
  <c r="AK106" i="7"/>
  <c r="FM106" i="5"/>
  <c r="AV106" i="7"/>
  <c r="FN106" i="5"/>
  <c r="AW106" i="7"/>
  <c r="FO106" i="5"/>
  <c r="ES106" i="5"/>
  <c r="ET106" i="5"/>
  <c r="FP106" i="5"/>
  <c r="ER106" i="5"/>
  <c r="FB106" i="5"/>
  <c r="EO106" i="5"/>
  <c r="FC106" i="5"/>
  <c r="EP106" i="5"/>
  <c r="FD106" i="5"/>
  <c r="EQ106" i="5"/>
  <c r="EK106" i="5"/>
  <c r="DC106" i="5"/>
  <c r="EL106" i="5"/>
  <c r="DD106" i="5"/>
  <c r="BZ106" i="5"/>
  <c r="CA106" i="5"/>
  <c r="AE106" i="5"/>
  <c r="AI106" i="5"/>
  <c r="AS106" i="5"/>
  <c r="C106" i="5"/>
  <c r="AF106" i="5"/>
  <c r="W106" i="5"/>
  <c r="AG106" i="5"/>
  <c r="AQ106" i="5"/>
  <c r="X106" i="5"/>
  <c r="AR106" i="5"/>
  <c r="Y106" i="5"/>
  <c r="AJ106" i="7"/>
  <c r="V106" i="7"/>
  <c r="CY102" i="5"/>
  <c r="FX102" i="5"/>
  <c r="FY102" i="5"/>
  <c r="FZ102" i="5"/>
  <c r="N102" i="5"/>
  <c r="O102" i="5"/>
  <c r="A102" i="1"/>
  <c r="D102" i="5"/>
  <c r="M102" i="5"/>
  <c r="FQ102" i="5"/>
  <c r="FE102" i="5"/>
  <c r="AL102" i="7"/>
  <c r="FM102" i="5"/>
  <c r="AV102" i="7"/>
  <c r="FN102" i="5"/>
  <c r="AK102" i="7"/>
  <c r="AW102" i="7"/>
  <c r="FO102" i="5"/>
  <c r="ES102" i="5"/>
  <c r="ET102" i="5"/>
  <c r="FP102" i="5"/>
  <c r="ER102" i="5"/>
  <c r="FB102" i="5"/>
  <c r="EO102" i="5"/>
  <c r="FC102" i="5"/>
  <c r="EP102" i="5"/>
  <c r="FD102" i="5"/>
  <c r="EQ102" i="5"/>
  <c r="EK102" i="5"/>
  <c r="DC102" i="5"/>
  <c r="EL102" i="5"/>
  <c r="DD102" i="5"/>
  <c r="BZ102" i="5"/>
  <c r="CA102" i="5"/>
  <c r="AE102" i="5"/>
  <c r="AI102" i="5"/>
  <c r="AS102" i="5"/>
  <c r="C102" i="5"/>
  <c r="AF102" i="5"/>
  <c r="W102" i="5"/>
  <c r="AG102" i="5"/>
  <c r="AQ102" i="5"/>
  <c r="X102" i="5"/>
  <c r="AR102" i="5"/>
  <c r="Y102" i="5"/>
  <c r="AJ102" i="7"/>
  <c r="V102" i="7"/>
  <c r="CY98" i="5"/>
  <c r="N98" i="5"/>
  <c r="O98" i="5"/>
  <c r="M98" i="5"/>
  <c r="A98" i="1"/>
  <c r="D98" i="5"/>
  <c r="FX98" i="5"/>
  <c r="FY98" i="5"/>
  <c r="FZ98" i="5"/>
  <c r="FQ98" i="5"/>
  <c r="FE98" i="5"/>
  <c r="AL98" i="7"/>
  <c r="FM98" i="5"/>
  <c r="AV98" i="7"/>
  <c r="FN98" i="5"/>
  <c r="AK98" i="7"/>
  <c r="AW98" i="7"/>
  <c r="FO98" i="5"/>
  <c r="ES98" i="5"/>
  <c r="ET98" i="5"/>
  <c r="FP98" i="5"/>
  <c r="ER98" i="5"/>
  <c r="FB98" i="5"/>
  <c r="EO98" i="5"/>
  <c r="FC98" i="5"/>
  <c r="EP98" i="5"/>
  <c r="FD98" i="5"/>
  <c r="EQ98" i="5"/>
  <c r="EK98" i="5"/>
  <c r="DC98" i="5"/>
  <c r="EL98" i="5"/>
  <c r="DD98" i="5"/>
  <c r="BZ98" i="5"/>
  <c r="CA98" i="5"/>
  <c r="AE98" i="5"/>
  <c r="AI98" i="5"/>
  <c r="AS98" i="5"/>
  <c r="C98" i="5"/>
  <c r="AF98" i="5"/>
  <c r="W98" i="5"/>
  <c r="AG98" i="5"/>
  <c r="AQ98" i="5"/>
  <c r="X98" i="5"/>
  <c r="AR98" i="5"/>
  <c r="Y98" i="5"/>
  <c r="AJ98" i="7"/>
  <c r="V98" i="7"/>
  <c r="CY94" i="5"/>
  <c r="FX94" i="5"/>
  <c r="FY94" i="5"/>
  <c r="FZ94" i="5"/>
  <c r="N94" i="5"/>
  <c r="O94" i="5"/>
  <c r="A94" i="1"/>
  <c r="D94" i="5"/>
  <c r="M94" i="5"/>
  <c r="FQ94" i="5"/>
  <c r="FE94" i="5"/>
  <c r="AL94" i="7"/>
  <c r="AK94" i="7"/>
  <c r="FM94" i="5"/>
  <c r="AV94" i="7"/>
  <c r="FN94" i="5"/>
  <c r="AW94" i="7"/>
  <c r="FO94" i="5"/>
  <c r="ES94" i="5"/>
  <c r="ET94" i="5"/>
  <c r="FP94" i="5"/>
  <c r="ER94" i="5"/>
  <c r="FB94" i="5"/>
  <c r="EO94" i="5"/>
  <c r="FC94" i="5"/>
  <c r="EP94" i="5"/>
  <c r="FD94" i="5"/>
  <c r="EQ94" i="5"/>
  <c r="EK94" i="5"/>
  <c r="DC94" i="5"/>
  <c r="EL94" i="5"/>
  <c r="DD94" i="5"/>
  <c r="BZ94" i="5"/>
  <c r="CA94" i="5"/>
  <c r="AE94" i="5"/>
  <c r="AI94" i="5"/>
  <c r="AS94" i="5"/>
  <c r="C94" i="5"/>
  <c r="AF94" i="5"/>
  <c r="W94" i="5"/>
  <c r="AG94" i="5"/>
  <c r="AQ94" i="5"/>
  <c r="X94" i="5"/>
  <c r="AR94" i="5"/>
  <c r="Y94" i="5"/>
  <c r="AJ94" i="7"/>
  <c r="V94" i="7"/>
  <c r="CY90" i="5"/>
  <c r="N90" i="5"/>
  <c r="O90" i="5"/>
  <c r="FX90" i="5"/>
  <c r="FY90" i="5"/>
  <c r="FZ90" i="5"/>
  <c r="M90" i="5"/>
  <c r="A90" i="1"/>
  <c r="D90" i="5"/>
  <c r="FQ90" i="5"/>
  <c r="FE90" i="5"/>
  <c r="AL90" i="7"/>
  <c r="AK90" i="7"/>
  <c r="FM90" i="5"/>
  <c r="AV90" i="7"/>
  <c r="FN90" i="5"/>
  <c r="AW90" i="7"/>
  <c r="FO90" i="5"/>
  <c r="ES90" i="5"/>
  <c r="ET90" i="5"/>
  <c r="FP90" i="5"/>
  <c r="ER90" i="5"/>
  <c r="FB90" i="5"/>
  <c r="EO90" i="5"/>
  <c r="FC90" i="5"/>
  <c r="EP90" i="5"/>
  <c r="FD90" i="5"/>
  <c r="EQ90" i="5"/>
  <c r="EK90" i="5"/>
  <c r="DC90" i="5"/>
  <c r="EL90" i="5"/>
  <c r="DD90" i="5"/>
  <c r="BZ90" i="5"/>
  <c r="CA90" i="5"/>
  <c r="AE90" i="5"/>
  <c r="AI90" i="5"/>
  <c r="AS90" i="5"/>
  <c r="C90" i="5"/>
  <c r="AF90" i="5"/>
  <c r="W90" i="5"/>
  <c r="AG90" i="5"/>
  <c r="AQ90" i="5"/>
  <c r="X90" i="5"/>
  <c r="AR90" i="5"/>
  <c r="Y90" i="5"/>
  <c r="AJ90" i="7"/>
  <c r="V90" i="7"/>
  <c r="CY86" i="5"/>
  <c r="FX86" i="5"/>
  <c r="FY86" i="5"/>
  <c r="FZ86" i="5"/>
  <c r="M86" i="5"/>
  <c r="N86" i="5"/>
  <c r="O86" i="5"/>
  <c r="A86" i="1"/>
  <c r="D86" i="5"/>
  <c r="FQ86" i="5"/>
  <c r="FE86" i="5"/>
  <c r="AL86" i="7"/>
  <c r="AK86" i="7"/>
  <c r="FM86" i="5"/>
  <c r="AV86" i="7"/>
  <c r="FN86" i="5"/>
  <c r="AW86" i="7"/>
  <c r="FO86" i="5"/>
  <c r="ES86" i="5"/>
  <c r="ET86" i="5"/>
  <c r="FP86" i="5"/>
  <c r="ER86" i="5"/>
  <c r="FB86" i="5"/>
  <c r="EO86" i="5"/>
  <c r="FC86" i="5"/>
  <c r="EP86" i="5"/>
  <c r="FD86" i="5"/>
  <c r="EQ86" i="5"/>
  <c r="EK86" i="5"/>
  <c r="DC86" i="5"/>
  <c r="EL86" i="5"/>
  <c r="DD86" i="5"/>
  <c r="BZ86" i="5"/>
  <c r="CA86" i="5"/>
  <c r="AE86" i="5"/>
  <c r="AI86" i="5"/>
  <c r="AS86" i="5"/>
  <c r="C86" i="5"/>
  <c r="AF86" i="5"/>
  <c r="W86" i="5"/>
  <c r="AG86" i="5"/>
  <c r="AQ86" i="5"/>
  <c r="X86" i="5"/>
  <c r="AR86" i="5"/>
  <c r="Y86" i="5"/>
  <c r="AJ86" i="7"/>
  <c r="V86" i="7"/>
  <c r="BZ82" i="5"/>
  <c r="CA82" i="5"/>
  <c r="AE82" i="5"/>
  <c r="AI82" i="5"/>
  <c r="AS82" i="5"/>
  <c r="AF82" i="5"/>
  <c r="AG82" i="5"/>
  <c r="AQ82" i="5"/>
  <c r="AR82" i="5"/>
  <c r="BZ78" i="5"/>
  <c r="CA78" i="5"/>
  <c r="AE78" i="5"/>
  <c r="AI78" i="5"/>
  <c r="AS78" i="5"/>
  <c r="AF78" i="5"/>
  <c r="AG78" i="5"/>
  <c r="AQ78" i="5"/>
  <c r="AR78" i="5"/>
  <c r="AJ78" i="7"/>
  <c r="BZ74" i="5"/>
  <c r="CA74" i="5"/>
  <c r="AE74" i="5"/>
  <c r="AI74" i="5"/>
  <c r="AS74" i="5"/>
  <c r="AF74" i="5"/>
  <c r="AG74" i="5"/>
  <c r="AQ74" i="5"/>
  <c r="AR74" i="5"/>
  <c r="AJ74" i="7"/>
  <c r="V74" i="7"/>
  <c r="BZ70" i="5"/>
  <c r="CA70" i="5"/>
  <c r="AE70" i="5"/>
  <c r="AI70" i="5"/>
  <c r="AS70" i="5"/>
  <c r="AF70" i="5"/>
  <c r="AG70" i="5"/>
  <c r="AQ70" i="5"/>
  <c r="AR70" i="5"/>
  <c r="AJ70" i="7"/>
  <c r="V70" i="7"/>
  <c r="BZ66" i="5"/>
  <c r="CA66" i="5"/>
  <c r="AE66" i="5"/>
  <c r="AI66" i="5"/>
  <c r="AS66" i="5"/>
  <c r="AF66" i="5"/>
  <c r="AG66" i="5"/>
  <c r="AQ66" i="5"/>
  <c r="AR66" i="5"/>
  <c r="AJ66" i="7"/>
  <c r="BZ62" i="5"/>
  <c r="CA62" i="5"/>
  <c r="AE62" i="5"/>
  <c r="AI62" i="5"/>
  <c r="AS62" i="5"/>
  <c r="AF62" i="5"/>
  <c r="AG62" i="5"/>
  <c r="AQ62" i="5"/>
  <c r="AR62" i="5"/>
  <c r="AJ62" i="7"/>
  <c r="V62" i="7"/>
  <c r="BZ58" i="5"/>
  <c r="AE58" i="5"/>
  <c r="CA58" i="5"/>
  <c r="AF58" i="5"/>
  <c r="AI58" i="5"/>
  <c r="AS58" i="5"/>
  <c r="AG58" i="5"/>
  <c r="AQ58" i="5"/>
  <c r="AR58" i="5"/>
  <c r="CY54" i="5"/>
  <c r="M54" i="5"/>
  <c r="FX54" i="5"/>
  <c r="FY54" i="5"/>
  <c r="FZ54" i="5"/>
  <c r="N54" i="5"/>
  <c r="O54" i="5"/>
  <c r="A54" i="1"/>
  <c r="D54" i="5"/>
  <c r="FQ54" i="5"/>
  <c r="FE54" i="5"/>
  <c r="AL54" i="7"/>
  <c r="FM54" i="5"/>
  <c r="AV54" i="7"/>
  <c r="FN54" i="5"/>
  <c r="AK54" i="7"/>
  <c r="AW54" i="7"/>
  <c r="FO54" i="5"/>
  <c r="ES54" i="5"/>
  <c r="ET54" i="5"/>
  <c r="FP54" i="5"/>
  <c r="FB54" i="5"/>
  <c r="FC54" i="5"/>
  <c r="FD54" i="5"/>
  <c r="ER54" i="5"/>
  <c r="EO54" i="5"/>
  <c r="EP54" i="5"/>
  <c r="EQ54" i="5"/>
  <c r="EK54" i="5"/>
  <c r="DC54" i="5"/>
  <c r="EL54" i="5"/>
  <c r="DD54" i="5"/>
  <c r="BZ54" i="5"/>
  <c r="AE54" i="5"/>
  <c r="AI54" i="5"/>
  <c r="AS54" i="5"/>
  <c r="CA54" i="5"/>
  <c r="AF54" i="5"/>
  <c r="AG54" i="5"/>
  <c r="AQ54" i="5"/>
  <c r="AR54" i="5"/>
  <c r="C54" i="5"/>
  <c r="W54" i="5"/>
  <c r="X54" i="5"/>
  <c r="Y54" i="5"/>
  <c r="AJ54" i="7"/>
  <c r="V54" i="7"/>
  <c r="D200" i="8"/>
  <c r="D196" i="8"/>
  <c r="D192" i="8"/>
  <c r="D188" i="8"/>
  <c r="D184" i="8"/>
  <c r="D180" i="8"/>
  <c r="D176" i="8"/>
  <c r="D172" i="8"/>
  <c r="D168" i="8"/>
  <c r="D164" i="8"/>
  <c r="D160" i="8"/>
  <c r="D156" i="8"/>
  <c r="D152" i="8"/>
  <c r="D148" i="8"/>
  <c r="D144" i="8"/>
  <c r="D140" i="8"/>
  <c r="D136" i="8"/>
  <c r="D132" i="8"/>
  <c r="D128" i="8"/>
  <c r="D124" i="8"/>
  <c r="D120" i="8"/>
  <c r="D116" i="8"/>
  <c r="D112" i="8"/>
  <c r="D108" i="8"/>
  <c r="D104" i="8"/>
  <c r="D100" i="8"/>
  <c r="D96" i="8"/>
  <c r="D92" i="8"/>
  <c r="D88" i="8"/>
  <c r="D84" i="8"/>
  <c r="D80" i="8"/>
  <c r="D76" i="8"/>
  <c r="D72" i="8"/>
  <c r="D68" i="8"/>
  <c r="D64" i="8"/>
  <c r="D60" i="8"/>
  <c r="D56" i="8"/>
  <c r="D200" i="7"/>
  <c r="F198" i="7"/>
  <c r="D196" i="7"/>
  <c r="F194" i="7"/>
  <c r="D192" i="7"/>
  <c r="F190" i="7"/>
  <c r="D188" i="7"/>
  <c r="F186" i="7"/>
  <c r="D184" i="7"/>
  <c r="F182" i="7"/>
  <c r="D180" i="7"/>
  <c r="F178" i="7"/>
  <c r="D176" i="7"/>
  <c r="F174" i="7"/>
  <c r="D172" i="7"/>
  <c r="F170" i="7"/>
  <c r="D168" i="7"/>
  <c r="F166" i="7"/>
  <c r="D164" i="7"/>
  <c r="F162" i="7"/>
  <c r="D160" i="7"/>
  <c r="F158" i="7"/>
  <c r="D156" i="7"/>
  <c r="F154" i="7"/>
  <c r="D152" i="7"/>
  <c r="F150" i="7"/>
  <c r="D148" i="7"/>
  <c r="F146" i="7"/>
  <c r="D144" i="7"/>
  <c r="F142" i="7"/>
  <c r="D140" i="7"/>
  <c r="F138" i="7"/>
  <c r="D136" i="7"/>
  <c r="F134" i="7"/>
  <c r="D132" i="7"/>
  <c r="F130" i="7"/>
  <c r="D128" i="7"/>
  <c r="F126" i="7"/>
  <c r="D124" i="7"/>
  <c r="F122" i="7"/>
  <c r="D120" i="7"/>
  <c r="F118" i="7"/>
  <c r="D116" i="7"/>
  <c r="F114" i="7"/>
  <c r="D112" i="7"/>
  <c r="F110" i="7"/>
  <c r="D108" i="7"/>
  <c r="F106" i="7"/>
  <c r="D104" i="7"/>
  <c r="F102" i="7"/>
  <c r="D100" i="7"/>
  <c r="F98" i="7"/>
  <c r="D96" i="7"/>
  <c r="F94" i="7"/>
  <c r="D92" i="7"/>
  <c r="F90" i="7"/>
  <c r="D88" i="7"/>
  <c r="F86" i="7"/>
  <c r="D84" i="7"/>
  <c r="D80" i="7"/>
  <c r="D76" i="7"/>
  <c r="D72" i="7"/>
  <c r="D68" i="7"/>
  <c r="D64" i="7"/>
  <c r="D60" i="7"/>
  <c r="D56" i="7"/>
  <c r="F54" i="7"/>
  <c r="AF53" i="5"/>
  <c r="BZ53" i="5"/>
  <c r="AG53" i="5"/>
  <c r="CA53" i="5"/>
  <c r="V53" i="7"/>
  <c r="AJ53" i="7"/>
  <c r="D53" i="8"/>
  <c r="AG52" i="5"/>
  <c r="BZ52" i="5"/>
  <c r="CA52" i="5"/>
  <c r="AF52" i="5"/>
  <c r="AJ52" i="7"/>
  <c r="V52" i="7"/>
  <c r="D52" i="7"/>
  <c r="D53" i="7"/>
  <c r="D52" i="8"/>
  <c r="R158" i="5"/>
  <c r="S158" i="5"/>
  <c r="R159" i="5"/>
  <c r="S159" i="5"/>
  <c r="S163" i="5"/>
  <c r="R163" i="5"/>
  <c r="S183" i="5"/>
  <c r="R183" i="5"/>
  <c r="R54" i="5"/>
  <c r="S54" i="5"/>
  <c r="R86" i="5"/>
  <c r="S86" i="5"/>
  <c r="R106" i="5"/>
  <c r="S106" i="5"/>
  <c r="R118" i="5"/>
  <c r="S118" i="5"/>
  <c r="R126" i="5"/>
  <c r="S126" i="5"/>
  <c r="R138" i="5"/>
  <c r="S138" i="5"/>
  <c r="R150" i="5"/>
  <c r="S150" i="5"/>
  <c r="R154" i="5"/>
  <c r="S154" i="5"/>
  <c r="R166" i="5"/>
  <c r="S166" i="5"/>
  <c r="R186" i="5"/>
  <c r="S186" i="5"/>
  <c r="R194" i="5"/>
  <c r="S194" i="5"/>
  <c r="R95" i="5"/>
  <c r="S95" i="5"/>
  <c r="R111" i="5"/>
  <c r="S111" i="5"/>
  <c r="S127" i="5"/>
  <c r="R127" i="5"/>
  <c r="S143" i="5"/>
  <c r="R143" i="5"/>
  <c r="S187" i="5"/>
  <c r="R187" i="5"/>
  <c r="S199" i="5"/>
  <c r="R199" i="5"/>
  <c r="R192" i="5"/>
  <c r="S192" i="5"/>
  <c r="R88" i="5"/>
  <c r="S88" i="5"/>
  <c r="R92" i="5"/>
  <c r="S92" i="5"/>
  <c r="R104" i="5"/>
  <c r="S104" i="5"/>
  <c r="R120" i="5"/>
  <c r="S120" i="5"/>
  <c r="R136" i="5"/>
  <c r="S136" i="5"/>
  <c r="R140" i="5"/>
  <c r="S140" i="5"/>
  <c r="R156" i="5"/>
  <c r="S156" i="5"/>
  <c r="R160" i="5"/>
  <c r="S160" i="5"/>
  <c r="R164" i="5"/>
  <c r="S164" i="5"/>
  <c r="R172" i="5"/>
  <c r="S172" i="5"/>
  <c r="R180" i="5"/>
  <c r="S180" i="5"/>
  <c r="R85" i="5"/>
  <c r="S85" i="5"/>
  <c r="R117" i="5"/>
  <c r="S117" i="5"/>
  <c r="S141" i="5"/>
  <c r="R141" i="5"/>
  <c r="R145" i="5"/>
  <c r="S145" i="5"/>
  <c r="S169" i="5"/>
  <c r="R169" i="5"/>
  <c r="R191" i="5"/>
  <c r="S191" i="5"/>
  <c r="R100" i="5"/>
  <c r="S100" i="5"/>
  <c r="R108" i="5"/>
  <c r="S108" i="5"/>
  <c r="R124" i="5"/>
  <c r="S124" i="5"/>
  <c r="R144" i="5"/>
  <c r="S144" i="5"/>
  <c r="R176" i="5"/>
  <c r="S176" i="5"/>
  <c r="R89" i="5"/>
  <c r="S89" i="5"/>
  <c r="R93" i="5"/>
  <c r="S93" i="5"/>
  <c r="R105" i="5"/>
  <c r="S105" i="5"/>
  <c r="R121" i="5"/>
  <c r="S121" i="5"/>
  <c r="S129" i="5"/>
  <c r="R129" i="5"/>
  <c r="S149" i="5"/>
  <c r="R149" i="5"/>
  <c r="R165" i="5"/>
  <c r="S165" i="5"/>
  <c r="S181" i="5"/>
  <c r="R181" i="5"/>
  <c r="R185" i="5"/>
  <c r="S185" i="5"/>
  <c r="S193" i="5"/>
  <c r="R193" i="5"/>
  <c r="R98" i="5"/>
  <c r="S98" i="5"/>
  <c r="R102" i="5"/>
  <c r="S102" i="5"/>
  <c r="R130" i="5"/>
  <c r="S130" i="5"/>
  <c r="R134" i="5"/>
  <c r="S134" i="5"/>
  <c r="R87" i="5"/>
  <c r="S87" i="5"/>
  <c r="R115" i="5"/>
  <c r="S115" i="5"/>
  <c r="R110" i="5"/>
  <c r="S110" i="5"/>
  <c r="R170" i="5"/>
  <c r="S170" i="5"/>
  <c r="R178" i="5"/>
  <c r="S178" i="5"/>
  <c r="R190" i="5"/>
  <c r="S190" i="5"/>
  <c r="R103" i="5"/>
  <c r="S103" i="5"/>
  <c r="R119" i="5"/>
  <c r="S119" i="5"/>
  <c r="S135" i="5"/>
  <c r="R135" i="5"/>
  <c r="R139" i="5"/>
  <c r="S139" i="5"/>
  <c r="S155" i="5"/>
  <c r="R155" i="5"/>
  <c r="R179" i="5"/>
  <c r="S179" i="5"/>
  <c r="S201" i="5"/>
  <c r="R201" i="5"/>
  <c r="R96" i="5"/>
  <c r="S96" i="5"/>
  <c r="R112" i="5"/>
  <c r="S112" i="5"/>
  <c r="R128" i="5"/>
  <c r="S128" i="5"/>
  <c r="R132" i="5"/>
  <c r="S132" i="5"/>
  <c r="R148" i="5"/>
  <c r="S148" i="5"/>
  <c r="R168" i="5"/>
  <c r="S168" i="5"/>
  <c r="R188" i="5"/>
  <c r="S188" i="5"/>
  <c r="R97" i="5"/>
  <c r="S97" i="5"/>
  <c r="R101" i="5"/>
  <c r="S101" i="5"/>
  <c r="R109" i="5"/>
  <c r="S109" i="5"/>
  <c r="R125" i="5"/>
  <c r="S125" i="5"/>
  <c r="S157" i="5"/>
  <c r="R157" i="5"/>
  <c r="R173" i="5"/>
  <c r="S173" i="5"/>
  <c r="R114" i="5"/>
  <c r="S114" i="5"/>
  <c r="R142" i="5"/>
  <c r="S142" i="5"/>
  <c r="R99" i="5"/>
  <c r="S99" i="5"/>
  <c r="S131" i="5"/>
  <c r="R131" i="5"/>
  <c r="R90" i="5"/>
  <c r="S90" i="5"/>
  <c r="R94" i="5"/>
  <c r="S94" i="5"/>
  <c r="R122" i="5"/>
  <c r="S122" i="5"/>
  <c r="R146" i="5"/>
  <c r="S146" i="5"/>
  <c r="R162" i="5"/>
  <c r="S162" i="5"/>
  <c r="R174" i="5"/>
  <c r="S174" i="5"/>
  <c r="R182" i="5"/>
  <c r="S182" i="5"/>
  <c r="R198" i="5"/>
  <c r="S198" i="5"/>
  <c r="R196" i="5"/>
  <c r="S196" i="5"/>
  <c r="R197" i="5"/>
  <c r="S197" i="5"/>
  <c r="R91" i="5"/>
  <c r="S91" i="5"/>
  <c r="R107" i="5"/>
  <c r="S107" i="5"/>
  <c r="S123" i="5"/>
  <c r="R123" i="5"/>
  <c r="S147" i="5"/>
  <c r="R147" i="5"/>
  <c r="R151" i="5"/>
  <c r="S151" i="5"/>
  <c r="S167" i="5"/>
  <c r="R167" i="5"/>
  <c r="S171" i="5"/>
  <c r="R171" i="5"/>
  <c r="S175" i="5"/>
  <c r="R175" i="5"/>
  <c r="S195" i="5"/>
  <c r="R195" i="5"/>
  <c r="R116" i="5"/>
  <c r="S116" i="5"/>
  <c r="R152" i="5"/>
  <c r="S152" i="5"/>
  <c r="R184" i="5"/>
  <c r="S184" i="5"/>
  <c r="R200" i="5"/>
  <c r="S200" i="5"/>
  <c r="R113" i="5"/>
  <c r="S113" i="5"/>
  <c r="R133" i="5"/>
  <c r="S133" i="5"/>
  <c r="S137" i="5"/>
  <c r="R137" i="5"/>
  <c r="S153" i="5"/>
  <c r="R153" i="5"/>
  <c r="S161" i="5"/>
  <c r="R161" i="5"/>
  <c r="S177" i="5"/>
  <c r="R177" i="5"/>
  <c r="S189" i="5"/>
  <c r="R189" i="5"/>
  <c r="W78" i="5"/>
  <c r="M62" i="5"/>
  <c r="W56" i="5"/>
  <c r="M56" i="5"/>
  <c r="M72" i="5"/>
  <c r="M80" i="5"/>
  <c r="W84" i="5"/>
  <c r="W62" i="5"/>
  <c r="W80" i="5"/>
  <c r="M53" i="5"/>
  <c r="N53" i="5"/>
  <c r="W63" i="5"/>
  <c r="M66" i="5"/>
  <c r="M74" i="5"/>
  <c r="W74" i="5"/>
  <c r="W82" i="5"/>
  <c r="M82" i="5"/>
  <c r="D66" i="8"/>
  <c r="D66" i="7"/>
  <c r="V66" i="7"/>
  <c r="M78" i="5"/>
  <c r="AJ82" i="7"/>
  <c r="W55" i="5"/>
  <c r="M55" i="5"/>
  <c r="M59" i="5"/>
  <c r="M63" i="5"/>
  <c r="D58" i="7"/>
  <c r="D58" i="8"/>
  <c r="W59" i="5"/>
  <c r="W71" i="5"/>
  <c r="M71" i="5"/>
  <c r="DC65" i="5"/>
  <c r="V58" i="7"/>
  <c r="W58" i="5"/>
  <c r="D78" i="7"/>
  <c r="D78" i="8"/>
  <c r="M75" i="5"/>
  <c r="D82" i="8"/>
  <c r="D82" i="7"/>
  <c r="V82" i="7"/>
  <c r="AJ58" i="7"/>
  <c r="V78" i="7"/>
  <c r="M67" i="5"/>
  <c r="W67" i="5"/>
  <c r="M83" i="5"/>
  <c r="D62" i="7"/>
  <c r="D62" i="8"/>
  <c r="D70" i="8"/>
  <c r="D70" i="7"/>
  <c r="D74" i="7"/>
  <c r="D74" i="8"/>
  <c r="DC84" i="5"/>
  <c r="D67" i="8"/>
  <c r="AJ59" i="7"/>
  <c r="AJ67" i="7"/>
  <c r="W79" i="5"/>
  <c r="M79" i="5"/>
  <c r="DC80" i="5"/>
  <c r="V67" i="7"/>
  <c r="W75" i="5"/>
  <c r="W83" i="5"/>
  <c r="N72" i="5"/>
  <c r="F72" i="7"/>
  <c r="DC56" i="5"/>
  <c r="DC72" i="5"/>
  <c r="D55" i="8"/>
  <c r="V55" i="7"/>
  <c r="V63" i="7"/>
  <c r="W68" i="5"/>
  <c r="V83" i="7"/>
  <c r="W72" i="5"/>
  <c r="W65" i="5"/>
  <c r="M65" i="5"/>
  <c r="AJ56" i="7"/>
  <c r="V60" i="7"/>
  <c r="W60" i="5"/>
  <c r="W64" i="5"/>
  <c r="M84" i="5"/>
  <c r="V65" i="7"/>
  <c r="AJ69" i="7"/>
  <c r="W77" i="5"/>
  <c r="M77" i="5"/>
  <c r="V61" i="7"/>
  <c r="W61" i="5"/>
  <c r="W73" i="5"/>
  <c r="AJ77" i="7"/>
  <c r="O53" i="5"/>
  <c r="AI53" i="5"/>
  <c r="AW126" i="5"/>
  <c r="BQ126" i="5"/>
  <c r="BS126" i="5"/>
  <c r="BG126" i="5"/>
  <c r="AW70" i="5"/>
  <c r="BQ70" i="5"/>
  <c r="BS70" i="5"/>
  <c r="BG70" i="5"/>
  <c r="BQ86" i="5"/>
  <c r="BS86" i="5"/>
  <c r="AW86" i="5"/>
  <c r="BG86" i="5"/>
  <c r="AW102" i="5"/>
  <c r="BQ102" i="5"/>
  <c r="BS102" i="5"/>
  <c r="BG102" i="5"/>
  <c r="AW118" i="5"/>
  <c r="BG118" i="5"/>
  <c r="BQ118" i="5"/>
  <c r="BS118" i="5"/>
  <c r="AW134" i="5"/>
  <c r="BG134" i="5"/>
  <c r="BQ134" i="5"/>
  <c r="BS134" i="5"/>
  <c r="AW150" i="5"/>
  <c r="BQ150" i="5"/>
  <c r="BS150" i="5"/>
  <c r="BG150" i="5"/>
  <c r="AW166" i="5"/>
  <c r="BQ166" i="5"/>
  <c r="BS166" i="5"/>
  <c r="BG166" i="5"/>
  <c r="AW186" i="5"/>
  <c r="BG186" i="5"/>
  <c r="BQ186" i="5"/>
  <c r="BS186" i="5"/>
  <c r="BQ196" i="5"/>
  <c r="BS196" i="5"/>
  <c r="AW196" i="5"/>
  <c r="BG196" i="5"/>
  <c r="BQ55" i="5"/>
  <c r="BS55" i="5"/>
  <c r="AW55" i="5"/>
  <c r="BG55" i="5"/>
  <c r="BQ71" i="5"/>
  <c r="BS71" i="5"/>
  <c r="AW71" i="5"/>
  <c r="BG71" i="5"/>
  <c r="BQ87" i="5"/>
  <c r="BS87" i="5"/>
  <c r="BG87" i="5"/>
  <c r="AW87" i="5"/>
  <c r="AW103" i="5"/>
  <c r="BQ103" i="5"/>
  <c r="BS103" i="5"/>
  <c r="BG103" i="5"/>
  <c r="BQ119" i="5"/>
  <c r="BS119" i="5"/>
  <c r="AW119" i="5"/>
  <c r="BG119" i="5"/>
  <c r="AW135" i="5"/>
  <c r="BQ135" i="5"/>
  <c r="BS135" i="5"/>
  <c r="BG135" i="5"/>
  <c r="AW151" i="5"/>
  <c r="BQ151" i="5"/>
  <c r="BS151" i="5"/>
  <c r="BG151" i="5"/>
  <c r="BG167" i="5"/>
  <c r="BQ167" i="5"/>
  <c r="BS167" i="5"/>
  <c r="AW167" i="5"/>
  <c r="BG187" i="5"/>
  <c r="BQ187" i="5"/>
  <c r="BS187" i="5"/>
  <c r="AW187" i="5"/>
  <c r="AW192" i="5"/>
  <c r="BG192" i="5"/>
  <c r="BQ192" i="5"/>
  <c r="BS192" i="5"/>
  <c r="BQ64" i="5"/>
  <c r="BS64" i="5"/>
  <c r="BG64" i="5"/>
  <c r="AW64" i="5"/>
  <c r="AW80" i="5"/>
  <c r="BQ80" i="5"/>
  <c r="BS80" i="5"/>
  <c r="BG80" i="5"/>
  <c r="AW96" i="5"/>
  <c r="BG96" i="5"/>
  <c r="BQ96" i="5"/>
  <c r="BS96" i="5"/>
  <c r="BQ112" i="5"/>
  <c r="BS112" i="5"/>
  <c r="BG112" i="5"/>
  <c r="AW112" i="5"/>
  <c r="AW128" i="5"/>
  <c r="BG128" i="5"/>
  <c r="BQ128" i="5"/>
  <c r="BS128" i="5"/>
  <c r="AW144" i="5"/>
  <c r="BG144" i="5"/>
  <c r="BQ144" i="5"/>
  <c r="BS144" i="5"/>
  <c r="AW160" i="5"/>
  <c r="BQ160" i="5"/>
  <c r="BS160" i="5"/>
  <c r="BG160" i="5"/>
  <c r="AW176" i="5"/>
  <c r="BG176" i="5"/>
  <c r="BQ176" i="5"/>
  <c r="BS176" i="5"/>
  <c r="AW200" i="5"/>
  <c r="BG200" i="5"/>
  <c r="BQ200" i="5"/>
  <c r="BS200" i="5"/>
  <c r="AW65" i="5"/>
  <c r="BQ65" i="5"/>
  <c r="BS65" i="5"/>
  <c r="BG65" i="5"/>
  <c r="AW81" i="5"/>
  <c r="BQ81" i="5"/>
  <c r="BS81" i="5"/>
  <c r="BG81" i="5"/>
  <c r="BG97" i="5"/>
  <c r="AW97" i="5"/>
  <c r="BQ97" i="5"/>
  <c r="BS97" i="5"/>
  <c r="AW113" i="5"/>
  <c r="BQ113" i="5"/>
  <c r="BS113" i="5"/>
  <c r="BG113" i="5"/>
  <c r="BQ129" i="5"/>
  <c r="BS129" i="5"/>
  <c r="BG129" i="5"/>
  <c r="AW129" i="5"/>
  <c r="BQ145" i="5"/>
  <c r="BS145" i="5"/>
  <c r="BG145" i="5"/>
  <c r="AW145" i="5"/>
  <c r="AW161" i="5"/>
  <c r="BQ161" i="5"/>
  <c r="BS161" i="5"/>
  <c r="BG161" i="5"/>
  <c r="AW177" i="5"/>
  <c r="BQ177" i="5"/>
  <c r="BS177" i="5"/>
  <c r="BG177" i="5"/>
  <c r="AW193" i="5"/>
  <c r="BQ193" i="5"/>
  <c r="BS193" i="5"/>
  <c r="BG193" i="5"/>
  <c r="AW82" i="5"/>
  <c r="BG82" i="5"/>
  <c r="BQ82" i="5"/>
  <c r="BS82" i="5"/>
  <c r="AW130" i="5"/>
  <c r="BQ130" i="5"/>
  <c r="BS130" i="5"/>
  <c r="BG130" i="5"/>
  <c r="AW146" i="5"/>
  <c r="BQ146" i="5"/>
  <c r="BS146" i="5"/>
  <c r="BG146" i="5"/>
  <c r="AW162" i="5"/>
  <c r="BQ162" i="5"/>
  <c r="BS162" i="5"/>
  <c r="BG162" i="5"/>
  <c r="BQ182" i="5"/>
  <c r="BS182" i="5"/>
  <c r="AW182" i="5"/>
  <c r="BG182" i="5"/>
  <c r="AW198" i="5"/>
  <c r="BG198" i="5"/>
  <c r="BQ198" i="5"/>
  <c r="BS198" i="5"/>
  <c r="AW67" i="5"/>
  <c r="BQ67" i="5"/>
  <c r="BS67" i="5"/>
  <c r="BG67" i="5"/>
  <c r="AW83" i="5"/>
  <c r="BQ83" i="5"/>
  <c r="BS83" i="5"/>
  <c r="BG83" i="5"/>
  <c r="AW99" i="5"/>
  <c r="BG99" i="5"/>
  <c r="BQ99" i="5"/>
  <c r="BS99" i="5"/>
  <c r="AW115" i="5"/>
  <c r="BG115" i="5"/>
  <c r="BQ115" i="5"/>
  <c r="BS115" i="5"/>
  <c r="BQ131" i="5"/>
  <c r="BS131" i="5"/>
  <c r="AW131" i="5"/>
  <c r="BG131" i="5"/>
  <c r="BQ147" i="5"/>
  <c r="BS147" i="5"/>
  <c r="AW147" i="5"/>
  <c r="BG147" i="5"/>
  <c r="BQ163" i="5"/>
  <c r="BS163" i="5"/>
  <c r="BG163" i="5"/>
  <c r="AW163" i="5"/>
  <c r="AW183" i="5"/>
  <c r="BQ183" i="5"/>
  <c r="BS183" i="5"/>
  <c r="BG183" i="5"/>
  <c r="AW199" i="5"/>
  <c r="BG199" i="5"/>
  <c r="BQ199" i="5"/>
  <c r="BS199" i="5"/>
  <c r="BQ60" i="5"/>
  <c r="BS60" i="5"/>
  <c r="BG60" i="5"/>
  <c r="AW60" i="5"/>
  <c r="AW76" i="5"/>
  <c r="BQ76" i="5"/>
  <c r="BS76" i="5"/>
  <c r="BG76" i="5"/>
  <c r="BQ92" i="5"/>
  <c r="BS92" i="5"/>
  <c r="BG92" i="5"/>
  <c r="AW92" i="5"/>
  <c r="BG108" i="5"/>
  <c r="AW108" i="5"/>
  <c r="BQ108" i="5"/>
  <c r="BS108" i="5"/>
  <c r="AW124" i="5"/>
  <c r="BG124" i="5"/>
  <c r="BQ124" i="5"/>
  <c r="BS124" i="5"/>
  <c r="AW140" i="5"/>
  <c r="BQ140" i="5"/>
  <c r="BS140" i="5"/>
  <c r="BG140" i="5"/>
  <c r="BG156" i="5"/>
  <c r="AW156" i="5"/>
  <c r="BQ156" i="5"/>
  <c r="BS156" i="5"/>
  <c r="AW172" i="5"/>
  <c r="BG172" i="5"/>
  <c r="BQ172" i="5"/>
  <c r="BS172" i="5"/>
  <c r="BG188" i="5"/>
  <c r="AW188" i="5"/>
  <c r="BQ188" i="5"/>
  <c r="BS188" i="5"/>
  <c r="BQ61" i="5"/>
  <c r="BS61" i="5"/>
  <c r="AW61" i="5"/>
  <c r="BG61" i="5"/>
  <c r="AW77" i="5"/>
  <c r="BQ77" i="5"/>
  <c r="BS77" i="5"/>
  <c r="BG77" i="5"/>
  <c r="AW93" i="5"/>
  <c r="BQ93" i="5"/>
  <c r="BS93" i="5"/>
  <c r="BG93" i="5"/>
  <c r="BQ109" i="5"/>
  <c r="BS109" i="5"/>
  <c r="BG109" i="5"/>
  <c r="AW109" i="5"/>
  <c r="BG125" i="5"/>
  <c r="AW125" i="5"/>
  <c r="BQ125" i="5"/>
  <c r="BS125" i="5"/>
  <c r="AW141" i="5"/>
  <c r="BQ141" i="5"/>
  <c r="BS141" i="5"/>
  <c r="BG141" i="5"/>
  <c r="BQ157" i="5"/>
  <c r="BS157" i="5"/>
  <c r="BG157" i="5"/>
  <c r="AW157" i="5"/>
  <c r="BQ173" i="5"/>
  <c r="BS173" i="5"/>
  <c r="AW173" i="5"/>
  <c r="BG173" i="5"/>
  <c r="AW189" i="5"/>
  <c r="BG189" i="5"/>
  <c r="BQ189" i="5"/>
  <c r="BS189" i="5"/>
  <c r="AW66" i="5"/>
  <c r="BQ66" i="5"/>
  <c r="BS66" i="5"/>
  <c r="BG66" i="5"/>
  <c r="AW98" i="5"/>
  <c r="BG98" i="5"/>
  <c r="BQ98" i="5"/>
  <c r="BS98" i="5"/>
  <c r="AW114" i="5"/>
  <c r="BG114" i="5"/>
  <c r="BQ114" i="5"/>
  <c r="BS114" i="5"/>
  <c r="BG110" i="5"/>
  <c r="AW110" i="5"/>
  <c r="BQ110" i="5"/>
  <c r="BS110" i="5"/>
  <c r="BG158" i="5"/>
  <c r="BQ158" i="5"/>
  <c r="BS158" i="5"/>
  <c r="AW158" i="5"/>
  <c r="BQ178" i="5"/>
  <c r="BS178" i="5"/>
  <c r="BG178" i="5"/>
  <c r="AW178" i="5"/>
  <c r="BQ194" i="5"/>
  <c r="BS194" i="5"/>
  <c r="AW194" i="5"/>
  <c r="BG194" i="5"/>
  <c r="AW63" i="5"/>
  <c r="BQ63" i="5"/>
  <c r="BS63" i="5"/>
  <c r="BG63" i="5"/>
  <c r="AW79" i="5"/>
  <c r="BG79" i="5"/>
  <c r="BQ79" i="5"/>
  <c r="BS79" i="5"/>
  <c r="AW95" i="5"/>
  <c r="BQ95" i="5"/>
  <c r="BS95" i="5"/>
  <c r="BG95" i="5"/>
  <c r="AW111" i="5"/>
  <c r="BQ111" i="5"/>
  <c r="BS111" i="5"/>
  <c r="BG111" i="5"/>
  <c r="AW127" i="5"/>
  <c r="BG127" i="5"/>
  <c r="BQ127" i="5"/>
  <c r="BS127" i="5"/>
  <c r="AW143" i="5"/>
  <c r="BG143" i="5"/>
  <c r="BQ143" i="5"/>
  <c r="BS143" i="5"/>
  <c r="AW159" i="5"/>
  <c r="BQ159" i="5"/>
  <c r="BS159" i="5"/>
  <c r="BG159" i="5"/>
  <c r="AW179" i="5"/>
  <c r="BG179" i="5"/>
  <c r="BQ179" i="5"/>
  <c r="BS179" i="5"/>
  <c r="AW195" i="5"/>
  <c r="BQ195" i="5"/>
  <c r="BS195" i="5"/>
  <c r="BG195" i="5"/>
  <c r="AW72" i="5"/>
  <c r="BG72" i="5"/>
  <c r="BQ72" i="5"/>
  <c r="BS72" i="5"/>
  <c r="BQ88" i="5"/>
  <c r="BS88" i="5"/>
  <c r="BG88" i="5"/>
  <c r="AW88" i="5"/>
  <c r="BG104" i="5"/>
  <c r="AW104" i="5"/>
  <c r="BQ104" i="5"/>
  <c r="BS104" i="5"/>
  <c r="AW120" i="5"/>
  <c r="BG120" i="5"/>
  <c r="BQ120" i="5"/>
  <c r="BS120" i="5"/>
  <c r="AW136" i="5"/>
  <c r="BG136" i="5"/>
  <c r="BQ136" i="5"/>
  <c r="BS136" i="5"/>
  <c r="AW152" i="5"/>
  <c r="BG152" i="5"/>
  <c r="BQ152" i="5"/>
  <c r="BS152" i="5"/>
  <c r="BQ168" i="5"/>
  <c r="BS168" i="5"/>
  <c r="BG168" i="5"/>
  <c r="AW168" i="5"/>
  <c r="BQ184" i="5"/>
  <c r="BS184" i="5"/>
  <c r="BG184" i="5"/>
  <c r="AW184" i="5"/>
  <c r="AW73" i="5"/>
  <c r="BQ73" i="5"/>
  <c r="BS73" i="5"/>
  <c r="BG73" i="5"/>
  <c r="BG89" i="5"/>
  <c r="BQ89" i="5"/>
  <c r="BS89" i="5"/>
  <c r="AW89" i="5"/>
  <c r="BQ105" i="5"/>
  <c r="BS105" i="5"/>
  <c r="BG105" i="5"/>
  <c r="AW105" i="5"/>
  <c r="AW121" i="5"/>
  <c r="BG121" i="5"/>
  <c r="BQ121" i="5"/>
  <c r="BS121" i="5"/>
  <c r="AW137" i="5"/>
  <c r="BQ137" i="5"/>
  <c r="BS137" i="5"/>
  <c r="BG137" i="5"/>
  <c r="AW153" i="5"/>
  <c r="BQ153" i="5"/>
  <c r="BS153" i="5"/>
  <c r="BG153" i="5"/>
  <c r="BQ169" i="5"/>
  <c r="BS169" i="5"/>
  <c r="BG169" i="5"/>
  <c r="AW169" i="5"/>
  <c r="BG185" i="5"/>
  <c r="BQ185" i="5"/>
  <c r="BS185" i="5"/>
  <c r="AW185" i="5"/>
  <c r="BG54" i="5"/>
  <c r="BQ54" i="5"/>
  <c r="BS54" i="5"/>
  <c r="AW54" i="5"/>
  <c r="BG62" i="5"/>
  <c r="AW62" i="5"/>
  <c r="BQ62" i="5"/>
  <c r="BS62" i="5"/>
  <c r="BG78" i="5"/>
  <c r="BQ78" i="5"/>
  <c r="BS78" i="5"/>
  <c r="AW78" i="5"/>
  <c r="AW94" i="5"/>
  <c r="BQ94" i="5"/>
  <c r="BS94" i="5"/>
  <c r="BG94" i="5"/>
  <c r="AW142" i="5"/>
  <c r="BG142" i="5"/>
  <c r="BQ142" i="5"/>
  <c r="BS142" i="5"/>
  <c r="BQ58" i="5"/>
  <c r="BS58" i="5"/>
  <c r="BG58" i="5"/>
  <c r="AW58" i="5"/>
  <c r="BG74" i="5"/>
  <c r="BQ74" i="5"/>
  <c r="BS74" i="5"/>
  <c r="AW74" i="5"/>
  <c r="AW90" i="5"/>
  <c r="BQ90" i="5"/>
  <c r="BS90" i="5"/>
  <c r="BG90" i="5"/>
  <c r="AW106" i="5"/>
  <c r="BG106" i="5"/>
  <c r="BQ106" i="5"/>
  <c r="BS106" i="5"/>
  <c r="AW122" i="5"/>
  <c r="BG122" i="5"/>
  <c r="BQ122" i="5"/>
  <c r="BS122" i="5"/>
  <c r="AW138" i="5"/>
  <c r="BG138" i="5"/>
  <c r="BQ138" i="5"/>
  <c r="BS138" i="5"/>
  <c r="AW154" i="5"/>
  <c r="BG154" i="5"/>
  <c r="BQ154" i="5"/>
  <c r="BS154" i="5"/>
  <c r="AW170" i="5"/>
  <c r="BG170" i="5"/>
  <c r="BQ170" i="5"/>
  <c r="BS170" i="5"/>
  <c r="AW174" i="5"/>
  <c r="BG174" i="5"/>
  <c r="BQ174" i="5"/>
  <c r="BS174" i="5"/>
  <c r="BG190" i="5"/>
  <c r="BQ190" i="5"/>
  <c r="BS190" i="5"/>
  <c r="AW190" i="5"/>
  <c r="AW197" i="5"/>
  <c r="BQ197" i="5"/>
  <c r="BS197" i="5"/>
  <c r="BG197" i="5"/>
  <c r="AW59" i="5"/>
  <c r="BQ59" i="5"/>
  <c r="BS59" i="5"/>
  <c r="BG59" i="5"/>
  <c r="BQ75" i="5"/>
  <c r="BS75" i="5"/>
  <c r="BG75" i="5"/>
  <c r="AW75" i="5"/>
  <c r="AW91" i="5"/>
  <c r="BQ91" i="5"/>
  <c r="BS91" i="5"/>
  <c r="BG91" i="5"/>
  <c r="AW107" i="5"/>
  <c r="BQ107" i="5"/>
  <c r="BS107" i="5"/>
  <c r="BG107" i="5"/>
  <c r="BQ123" i="5"/>
  <c r="BS123" i="5"/>
  <c r="AW123" i="5"/>
  <c r="BG123" i="5"/>
  <c r="AW139" i="5"/>
  <c r="BG139" i="5"/>
  <c r="BQ139" i="5"/>
  <c r="BS139" i="5"/>
  <c r="BQ155" i="5"/>
  <c r="BS155" i="5"/>
  <c r="AW155" i="5"/>
  <c r="BG155" i="5"/>
  <c r="AW171" i="5"/>
  <c r="BQ171" i="5"/>
  <c r="BS171" i="5"/>
  <c r="BG171" i="5"/>
  <c r="AW175" i="5"/>
  <c r="BQ175" i="5"/>
  <c r="BS175" i="5"/>
  <c r="BG175" i="5"/>
  <c r="AW191" i="5"/>
  <c r="BG191" i="5"/>
  <c r="BQ191" i="5"/>
  <c r="BS191" i="5"/>
  <c r="AW201" i="5"/>
  <c r="BQ201" i="5"/>
  <c r="BS201" i="5"/>
  <c r="BG201" i="5"/>
  <c r="AW56" i="5"/>
  <c r="BG56" i="5"/>
  <c r="BQ56" i="5"/>
  <c r="BS56" i="5"/>
  <c r="AW68" i="5"/>
  <c r="BG68" i="5"/>
  <c r="BQ68" i="5"/>
  <c r="BS68" i="5"/>
  <c r="AW84" i="5"/>
  <c r="BQ84" i="5"/>
  <c r="BS84" i="5"/>
  <c r="BG84" i="5"/>
  <c r="BG100" i="5"/>
  <c r="BQ100" i="5"/>
  <c r="BS100" i="5"/>
  <c r="AW100" i="5"/>
  <c r="AW116" i="5"/>
  <c r="BG116" i="5"/>
  <c r="BQ116" i="5"/>
  <c r="BS116" i="5"/>
  <c r="AW132" i="5"/>
  <c r="BQ132" i="5"/>
  <c r="BS132" i="5"/>
  <c r="BG132" i="5"/>
  <c r="AW148" i="5"/>
  <c r="BQ148" i="5"/>
  <c r="BS148" i="5"/>
  <c r="BG148" i="5"/>
  <c r="BG164" i="5"/>
  <c r="AW164" i="5"/>
  <c r="BQ164" i="5"/>
  <c r="BS164" i="5"/>
  <c r="AW180" i="5"/>
  <c r="BQ180" i="5"/>
  <c r="BS180" i="5"/>
  <c r="BG180" i="5"/>
  <c r="AW57" i="5"/>
  <c r="BG57" i="5"/>
  <c r="BQ57" i="5"/>
  <c r="BS57" i="5"/>
  <c r="BG69" i="5"/>
  <c r="AW69" i="5"/>
  <c r="BQ69" i="5"/>
  <c r="BS69" i="5"/>
  <c r="AW85" i="5"/>
  <c r="BQ85" i="5"/>
  <c r="BS85" i="5"/>
  <c r="BG85" i="5"/>
  <c r="BQ101" i="5"/>
  <c r="BS101" i="5"/>
  <c r="BG101" i="5"/>
  <c r="AW101" i="5"/>
  <c r="BG117" i="5"/>
  <c r="BQ117" i="5"/>
  <c r="BS117" i="5"/>
  <c r="AW117" i="5"/>
  <c r="BQ133" i="5"/>
  <c r="BS133" i="5"/>
  <c r="AW133" i="5"/>
  <c r="BG133" i="5"/>
  <c r="AW149" i="5"/>
  <c r="BG149" i="5"/>
  <c r="BQ149" i="5"/>
  <c r="BS149" i="5"/>
  <c r="BQ165" i="5"/>
  <c r="BS165" i="5"/>
  <c r="AW165" i="5"/>
  <c r="BG165" i="5"/>
  <c r="AW181" i="5"/>
  <c r="BQ181" i="5"/>
  <c r="BS181" i="5"/>
  <c r="BG181" i="5"/>
  <c r="AQ53" i="5"/>
  <c r="EG1" i="5"/>
  <c r="DU17" i="5"/>
  <c r="DU10" i="5"/>
  <c r="DU3" i="5"/>
  <c r="DC1" i="5"/>
  <c r="H37" i="7"/>
  <c r="H29" i="7"/>
  <c r="R72" i="5"/>
  <c r="S72" i="5"/>
  <c r="R53" i="5"/>
  <c r="S53" i="5"/>
  <c r="W66" i="5"/>
  <c r="DC77" i="5"/>
  <c r="DC62" i="5"/>
  <c r="M60" i="5"/>
  <c r="O72" i="5"/>
  <c r="Y72" i="5"/>
  <c r="M64" i="5"/>
  <c r="M76" i="5"/>
  <c r="W76" i="5"/>
  <c r="N62" i="5"/>
  <c r="F62" i="7"/>
  <c r="M61" i="5"/>
  <c r="M68" i="5"/>
  <c r="N80" i="5"/>
  <c r="F80" i="7"/>
  <c r="N56" i="5"/>
  <c r="F56" i="7"/>
  <c r="F79" i="7"/>
  <c r="N79" i="5"/>
  <c r="DC75" i="5"/>
  <c r="M70" i="5"/>
  <c r="F71" i="7"/>
  <c r="N71" i="5"/>
  <c r="F59" i="7"/>
  <c r="N59" i="5"/>
  <c r="DC55" i="5"/>
  <c r="DC78" i="5"/>
  <c r="F66" i="7"/>
  <c r="N66" i="5"/>
  <c r="F67" i="7"/>
  <c r="N67" i="5"/>
  <c r="F63" i="7"/>
  <c r="N63" i="5"/>
  <c r="DC59" i="5"/>
  <c r="DC82" i="5"/>
  <c r="DC66" i="5"/>
  <c r="M69" i="5"/>
  <c r="W69" i="5"/>
  <c r="N77" i="5"/>
  <c r="F77" i="7"/>
  <c r="W81" i="5"/>
  <c r="M81" i="5"/>
  <c r="DD72" i="5"/>
  <c r="DC79" i="5"/>
  <c r="F83" i="7"/>
  <c r="N83" i="5"/>
  <c r="DC67" i="5"/>
  <c r="W70" i="5"/>
  <c r="DC71" i="5"/>
  <c r="DC63" i="5"/>
  <c r="F55" i="7"/>
  <c r="N55" i="5"/>
  <c r="N74" i="5"/>
  <c r="F74" i="7"/>
  <c r="X72" i="5"/>
  <c r="N84" i="5"/>
  <c r="F84" i="7"/>
  <c r="W57" i="5"/>
  <c r="M57" i="5"/>
  <c r="N65" i="5"/>
  <c r="F65" i="7"/>
  <c r="M73" i="5"/>
  <c r="FX72" i="5"/>
  <c r="FY72" i="5"/>
  <c r="FZ72" i="5"/>
  <c r="AL72" i="7"/>
  <c r="FB72" i="5"/>
  <c r="DC83" i="5"/>
  <c r="F75" i="7"/>
  <c r="N75" i="5"/>
  <c r="M58" i="5"/>
  <c r="N78" i="5"/>
  <c r="F78" i="7"/>
  <c r="F82" i="7"/>
  <c r="N82" i="5"/>
  <c r="DC74" i="5"/>
  <c r="M52" i="5"/>
  <c r="N52" i="5"/>
  <c r="W53" i="5"/>
  <c r="A8" i="6"/>
  <c r="R52" i="5"/>
  <c r="S52" i="5"/>
  <c r="R75" i="5"/>
  <c r="S75" i="5"/>
  <c r="R83" i="5"/>
  <c r="S83" i="5"/>
  <c r="R67" i="5"/>
  <c r="S67" i="5"/>
  <c r="R71" i="5"/>
  <c r="S71" i="5"/>
  <c r="R56" i="5"/>
  <c r="S56" i="5"/>
  <c r="R62" i="5"/>
  <c r="S62" i="5"/>
  <c r="R78" i="5"/>
  <c r="S78" i="5"/>
  <c r="R65" i="5"/>
  <c r="S65" i="5"/>
  <c r="R74" i="5"/>
  <c r="S74" i="5"/>
  <c r="R79" i="5"/>
  <c r="S79" i="5"/>
  <c r="R77" i="5"/>
  <c r="S77" i="5"/>
  <c r="R82" i="5"/>
  <c r="S82" i="5"/>
  <c r="R84" i="5"/>
  <c r="S84" i="5"/>
  <c r="R55" i="5"/>
  <c r="S55" i="5"/>
  <c r="R63" i="5"/>
  <c r="S63" i="5"/>
  <c r="R66" i="5"/>
  <c r="S66" i="5"/>
  <c r="R59" i="5"/>
  <c r="S59" i="5"/>
  <c r="R80" i="5"/>
  <c r="S80" i="5"/>
  <c r="F52" i="7"/>
  <c r="DC68" i="5"/>
  <c r="DC60" i="5"/>
  <c r="DC52" i="5"/>
  <c r="F60" i="7"/>
  <c r="N60" i="5"/>
  <c r="O80" i="5"/>
  <c r="N61" i="5"/>
  <c r="F61" i="7"/>
  <c r="DC76" i="5"/>
  <c r="DD56" i="5"/>
  <c r="DD62" i="5"/>
  <c r="N76" i="5"/>
  <c r="F76" i="7"/>
  <c r="O56" i="5"/>
  <c r="F68" i="7"/>
  <c r="N68" i="5"/>
  <c r="O62" i="5"/>
  <c r="DC64" i="5"/>
  <c r="DD80" i="5"/>
  <c r="DC61" i="5"/>
  <c r="F64" i="7"/>
  <c r="N64" i="5"/>
  <c r="AL83" i="7"/>
  <c r="FX83" i="5"/>
  <c r="FY83" i="5"/>
  <c r="FZ83" i="5"/>
  <c r="FB83" i="5"/>
  <c r="AL78" i="7"/>
  <c r="FB78" i="5"/>
  <c r="FX78" i="5"/>
  <c r="FY78" i="5"/>
  <c r="FZ78" i="5"/>
  <c r="FB74" i="5"/>
  <c r="AL74" i="7"/>
  <c r="FX74" i="5"/>
  <c r="FY74" i="5"/>
  <c r="FZ74" i="5"/>
  <c r="DD82" i="5"/>
  <c r="DD75" i="5"/>
  <c r="N57" i="5"/>
  <c r="F57" i="7"/>
  <c r="O74" i="5"/>
  <c r="FX79" i="5"/>
  <c r="FY79" i="5"/>
  <c r="FZ79" i="5"/>
  <c r="FB79" i="5"/>
  <c r="AL79" i="7"/>
  <c r="DC81" i="5"/>
  <c r="FX66" i="5"/>
  <c r="FY66" i="5"/>
  <c r="FZ66" i="5"/>
  <c r="AL66" i="7"/>
  <c r="FB66" i="5"/>
  <c r="O63" i="5"/>
  <c r="DD66" i="5"/>
  <c r="O82" i="5"/>
  <c r="O75" i="5"/>
  <c r="DC57" i="5"/>
  <c r="O84" i="5"/>
  <c r="DD74" i="5"/>
  <c r="DD55" i="5"/>
  <c r="FB63" i="5"/>
  <c r="FX63" i="5"/>
  <c r="FY63" i="5"/>
  <c r="FZ63" i="5"/>
  <c r="AL63" i="7"/>
  <c r="FX67" i="5"/>
  <c r="FY67" i="5"/>
  <c r="FZ67" i="5"/>
  <c r="FB67" i="5"/>
  <c r="AL67" i="7"/>
  <c r="N81" i="5"/>
  <c r="F81" i="7"/>
  <c r="DC69" i="5"/>
  <c r="DD63" i="5"/>
  <c r="O67" i="5"/>
  <c r="DD59" i="5"/>
  <c r="F70" i="7"/>
  <c r="N70" i="5"/>
  <c r="DD77" i="5"/>
  <c r="N69" i="5"/>
  <c r="F69" i="7"/>
  <c r="FX59" i="5"/>
  <c r="FY59" i="5"/>
  <c r="FZ59" i="5"/>
  <c r="FB59" i="5"/>
  <c r="AL59" i="7"/>
  <c r="DD67" i="5"/>
  <c r="DC70" i="5"/>
  <c r="DD78" i="5"/>
  <c r="F58" i="7"/>
  <c r="N58" i="5"/>
  <c r="O66" i="5"/>
  <c r="O71" i="5"/>
  <c r="O79" i="5"/>
  <c r="DC73" i="5"/>
  <c r="DD65" i="5"/>
  <c r="O83" i="5"/>
  <c r="AK72" i="7"/>
  <c r="FC72" i="5"/>
  <c r="O77" i="5"/>
  <c r="O78" i="5"/>
  <c r="DC58" i="5"/>
  <c r="N73" i="5"/>
  <c r="F73" i="7"/>
  <c r="O65" i="5"/>
  <c r="DD84" i="5"/>
  <c r="O55" i="5"/>
  <c r="FX71" i="5"/>
  <c r="FY71" i="5"/>
  <c r="FZ71" i="5"/>
  <c r="AL71" i="7"/>
  <c r="FB71" i="5"/>
  <c r="DD83" i="5"/>
  <c r="FB55" i="5"/>
  <c r="AL55" i="7"/>
  <c r="FX55" i="5"/>
  <c r="FY55" i="5"/>
  <c r="FZ55" i="5"/>
  <c r="O59" i="5"/>
  <c r="DD71" i="5"/>
  <c r="DD79" i="5"/>
  <c r="W52" i="5"/>
  <c r="O52" i="5"/>
  <c r="AI52" i="5"/>
  <c r="DD52" i="5"/>
  <c r="DC53" i="5"/>
  <c r="F53" i="7"/>
  <c r="R70" i="5"/>
  <c r="S70" i="5"/>
  <c r="R61" i="5"/>
  <c r="S61" i="5"/>
  <c r="R73" i="5"/>
  <c r="S73" i="5"/>
  <c r="R81" i="5"/>
  <c r="S81" i="5"/>
  <c r="R68" i="5"/>
  <c r="S68" i="5"/>
  <c r="R76" i="5"/>
  <c r="S76" i="5"/>
  <c r="R57" i="5"/>
  <c r="S57" i="5"/>
  <c r="R60" i="5"/>
  <c r="S60" i="5"/>
  <c r="R58" i="5"/>
  <c r="S58" i="5"/>
  <c r="R64" i="5"/>
  <c r="S64" i="5"/>
  <c r="R69" i="5"/>
  <c r="S69" i="5"/>
  <c r="FX53" i="5"/>
  <c r="FY53" i="5"/>
  <c r="FZ53" i="5"/>
  <c r="FX52" i="5"/>
  <c r="FY52" i="5"/>
  <c r="FZ52" i="5"/>
  <c r="O60" i="5"/>
  <c r="Y60" i="5"/>
  <c r="X60" i="5"/>
  <c r="X62" i="5"/>
  <c r="X80" i="5"/>
  <c r="X56" i="5"/>
  <c r="X79" i="5"/>
  <c r="X55" i="5"/>
  <c r="X84" i="5"/>
  <c r="X82" i="5"/>
  <c r="X66" i="5"/>
  <c r="X67" i="5"/>
  <c r="X83" i="5"/>
  <c r="X74" i="5"/>
  <c r="X65" i="5"/>
  <c r="AQ52" i="5"/>
  <c r="DD60" i="5"/>
  <c r="Y80" i="5"/>
  <c r="Y56" i="5"/>
  <c r="Y79" i="5"/>
  <c r="Y77" i="5"/>
  <c r="Y55" i="5"/>
  <c r="Y84" i="5"/>
  <c r="Y82" i="5"/>
  <c r="Y59" i="5"/>
  <c r="Y66" i="5"/>
  <c r="Y67" i="5"/>
  <c r="Y83" i="5"/>
  <c r="Y65" i="5"/>
  <c r="Y78" i="5"/>
  <c r="Y52" i="5"/>
  <c r="X78" i="5"/>
  <c r="DD64" i="5"/>
  <c r="Y62" i="5"/>
  <c r="O76" i="5"/>
  <c r="FB62" i="5"/>
  <c r="AL62" i="7"/>
  <c r="FX62" i="5"/>
  <c r="FY62" i="5"/>
  <c r="FZ62" i="5"/>
  <c r="AK56" i="7"/>
  <c r="FC56" i="5"/>
  <c r="O61" i="5"/>
  <c r="AL61" i="7"/>
  <c r="FB61" i="5"/>
  <c r="FX61" i="5"/>
  <c r="FY61" i="5"/>
  <c r="FZ61" i="5"/>
  <c r="FX80" i="5"/>
  <c r="FY80" i="5"/>
  <c r="FZ80" i="5"/>
  <c r="AL80" i="7"/>
  <c r="FB80" i="5"/>
  <c r="AL56" i="7"/>
  <c r="FX56" i="5"/>
  <c r="FY56" i="5"/>
  <c r="FZ56" i="5"/>
  <c r="FB56" i="5"/>
  <c r="FB76" i="5"/>
  <c r="AL76" i="7"/>
  <c r="FX76" i="5"/>
  <c r="FY76" i="5"/>
  <c r="FZ76" i="5"/>
  <c r="X59" i="5"/>
  <c r="O68" i="5"/>
  <c r="FC62" i="5"/>
  <c r="AK62" i="7"/>
  <c r="Y74" i="5"/>
  <c r="O64" i="5"/>
  <c r="AK80" i="7"/>
  <c r="FC80" i="5"/>
  <c r="DD68" i="5"/>
  <c r="DD76" i="5"/>
  <c r="DD61" i="5"/>
  <c r="AL81" i="7"/>
  <c r="FB81" i="5"/>
  <c r="FX81" i="5"/>
  <c r="FY81" i="5"/>
  <c r="FZ81" i="5"/>
  <c r="AL70" i="7"/>
  <c r="FB70" i="5"/>
  <c r="FX70" i="5"/>
  <c r="FY70" i="5"/>
  <c r="FZ70" i="5"/>
  <c r="X77" i="5"/>
  <c r="FX65" i="5"/>
  <c r="FY65" i="5"/>
  <c r="FZ65" i="5"/>
  <c r="FB65" i="5"/>
  <c r="AL65" i="7"/>
  <c r="AK78" i="7"/>
  <c r="FC78" i="5"/>
  <c r="AK67" i="7"/>
  <c r="FC67" i="5"/>
  <c r="DD69" i="5"/>
  <c r="AK59" i="7"/>
  <c r="FC59" i="5"/>
  <c r="AK63" i="7"/>
  <c r="FC63" i="5"/>
  <c r="FX57" i="5"/>
  <c r="FY57" i="5"/>
  <c r="FZ57" i="5"/>
  <c r="AL57" i="7"/>
  <c r="FB57" i="5"/>
  <c r="FC66" i="5"/>
  <c r="AK66" i="7"/>
  <c r="FX82" i="5"/>
  <c r="FY82" i="5"/>
  <c r="FZ82" i="5"/>
  <c r="AL82" i="7"/>
  <c r="FB82" i="5"/>
  <c r="O57" i="5"/>
  <c r="FC82" i="5"/>
  <c r="AK82" i="7"/>
  <c r="FC79" i="5"/>
  <c r="AK79" i="7"/>
  <c r="O73" i="5"/>
  <c r="Y75" i="5"/>
  <c r="X63" i="5"/>
  <c r="FX84" i="5"/>
  <c r="FY84" i="5"/>
  <c r="FZ84" i="5"/>
  <c r="AL84" i="7"/>
  <c r="FB84" i="5"/>
  <c r="AK84" i="7"/>
  <c r="FC84" i="5"/>
  <c r="AK55" i="7"/>
  <c r="FC55" i="5"/>
  <c r="FC74" i="5"/>
  <c r="AK74" i="7"/>
  <c r="X52" i="5"/>
  <c r="AK71" i="7"/>
  <c r="FC71" i="5"/>
  <c r="FC65" i="5"/>
  <c r="AK65" i="7"/>
  <c r="FX73" i="5"/>
  <c r="FY73" i="5"/>
  <c r="FZ73" i="5"/>
  <c r="FB73" i="5"/>
  <c r="AL73" i="7"/>
  <c r="Y71" i="5"/>
  <c r="O58" i="5"/>
  <c r="O69" i="5"/>
  <c r="FC77" i="5"/>
  <c r="AK77" i="7"/>
  <c r="FX75" i="5"/>
  <c r="FY75" i="5"/>
  <c r="FZ75" i="5"/>
  <c r="FB75" i="5"/>
  <c r="AL75" i="7"/>
  <c r="AL69" i="7"/>
  <c r="FX69" i="5"/>
  <c r="FY69" i="5"/>
  <c r="FZ69" i="5"/>
  <c r="FB69" i="5"/>
  <c r="DD81" i="5"/>
  <c r="AK83" i="7"/>
  <c r="FC83" i="5"/>
  <c r="DD73" i="5"/>
  <c r="AL58" i="7"/>
  <c r="FB58" i="5"/>
  <c r="FX58" i="5"/>
  <c r="FY58" i="5"/>
  <c r="FZ58" i="5"/>
  <c r="X71" i="5"/>
  <c r="DD58" i="5"/>
  <c r="AL77" i="7"/>
  <c r="FB77" i="5"/>
  <c r="FX77" i="5"/>
  <c r="FY77" i="5"/>
  <c r="FZ77" i="5"/>
  <c r="O70" i="5"/>
  <c r="O81" i="5"/>
  <c r="X75" i="5"/>
  <c r="Y63" i="5"/>
  <c r="AK75" i="7"/>
  <c r="FC75" i="5"/>
  <c r="DD70" i="5"/>
  <c r="DD57" i="5"/>
  <c r="FB53" i="5"/>
  <c r="AL53" i="7"/>
  <c r="FB52" i="5"/>
  <c r="AL52" i="7"/>
  <c r="AK52" i="7"/>
  <c r="FC52" i="5"/>
  <c r="X53" i="5"/>
  <c r="Y53" i="5"/>
  <c r="DD53" i="5"/>
  <c r="H1" i="6"/>
  <c r="BV2" i="5"/>
  <c r="FX60" i="5"/>
  <c r="FY60" i="5"/>
  <c r="FZ60" i="5"/>
  <c r="FB60" i="5"/>
  <c r="AL60" i="7"/>
  <c r="Y68" i="5"/>
  <c r="Y57" i="5"/>
  <c r="Y81" i="5"/>
  <c r="X61" i="5"/>
  <c r="X76" i="5"/>
  <c r="AK60" i="7"/>
  <c r="FC60" i="5"/>
  <c r="X68" i="5"/>
  <c r="X57" i="5"/>
  <c r="X81" i="5"/>
  <c r="X70" i="5"/>
  <c r="Y61" i="5"/>
  <c r="Y69" i="5"/>
  <c r="Y73" i="5"/>
  <c r="X69" i="5"/>
  <c r="X73" i="5"/>
  <c r="X64" i="5"/>
  <c r="AL64" i="7"/>
  <c r="FX64" i="5"/>
  <c r="FY64" i="5"/>
  <c r="FZ64" i="5"/>
  <c r="FB64" i="5"/>
  <c r="FC61" i="5"/>
  <c r="AK61" i="7"/>
  <c r="AK76" i="7"/>
  <c r="FC76" i="5"/>
  <c r="FC68" i="5"/>
  <c r="AK68" i="7"/>
  <c r="Y76" i="5"/>
  <c r="FB68" i="5"/>
  <c r="FX68" i="5"/>
  <c r="FY68" i="5"/>
  <c r="FZ68" i="5"/>
  <c r="AL68" i="7"/>
  <c r="Y64" i="5"/>
  <c r="AK64" i="7"/>
  <c r="FC64" i="5"/>
  <c r="AK58" i="7"/>
  <c r="FC58" i="5"/>
  <c r="AK69" i="7"/>
  <c r="FC69" i="5"/>
  <c r="FC81" i="5"/>
  <c r="AK81" i="7"/>
  <c r="FC73" i="5"/>
  <c r="AK73" i="7"/>
  <c r="FC57" i="5"/>
  <c r="AK57" i="7"/>
  <c r="AK70" i="7"/>
  <c r="FC70" i="5"/>
  <c r="Y70" i="5"/>
  <c r="Y58" i="5"/>
  <c r="X58" i="5"/>
  <c r="AK53" i="7"/>
  <c r="FC53" i="5"/>
  <c r="A11" i="3"/>
  <c r="F1" i="3"/>
  <c r="E2" i="5"/>
  <c r="AU2" i="7"/>
  <c r="CB50" i="5"/>
  <c r="E50" i="5"/>
  <c r="CB48" i="5"/>
  <c r="E48" i="5"/>
  <c r="CB46" i="5"/>
  <c r="E46" i="5"/>
  <c r="CB44" i="5"/>
  <c r="E44" i="5"/>
  <c r="CB42" i="5"/>
  <c r="E42" i="5"/>
  <c r="CB40" i="5"/>
  <c r="E40" i="5"/>
  <c r="CB38" i="5"/>
  <c r="E38" i="5"/>
  <c r="CB36" i="5"/>
  <c r="E36" i="5"/>
  <c r="CB34" i="5"/>
  <c r="E34" i="5"/>
  <c r="CB32" i="5"/>
  <c r="E32" i="5"/>
  <c r="CB30" i="5"/>
  <c r="E30" i="5"/>
  <c r="CB28" i="5"/>
  <c r="E28" i="5"/>
  <c r="CB26" i="5"/>
  <c r="E26" i="5"/>
  <c r="CB24" i="5"/>
  <c r="E24" i="5"/>
  <c r="CB22" i="5"/>
  <c r="E22" i="5"/>
  <c r="CB20" i="5"/>
  <c r="E20" i="5"/>
  <c r="CB18" i="5"/>
  <c r="E18" i="5"/>
  <c r="CB16" i="5"/>
  <c r="E16" i="5"/>
  <c r="CB14" i="5"/>
  <c r="E14" i="5"/>
  <c r="E12" i="5"/>
  <c r="E10" i="5"/>
  <c r="AU10" i="7"/>
  <c r="E8" i="5"/>
  <c r="AU8" i="7"/>
  <c r="E6" i="5"/>
  <c r="AU6" i="7"/>
  <c r="E4" i="5"/>
  <c r="AU4" i="7"/>
  <c r="CB51" i="5"/>
  <c r="E51" i="5"/>
  <c r="CB49" i="5"/>
  <c r="E49" i="5"/>
  <c r="CB47" i="5"/>
  <c r="E47" i="5"/>
  <c r="CB45" i="5"/>
  <c r="E45" i="5"/>
  <c r="CB43" i="5"/>
  <c r="E43" i="5"/>
  <c r="CB41" i="5"/>
  <c r="E41" i="5"/>
  <c r="CB39" i="5"/>
  <c r="E39" i="5"/>
  <c r="CB37" i="5"/>
  <c r="E37" i="5"/>
  <c r="CB35" i="5"/>
  <c r="E35" i="5"/>
  <c r="CB33" i="5"/>
  <c r="E33" i="5"/>
  <c r="CB31" i="5"/>
  <c r="E31" i="5"/>
  <c r="CB29" i="5"/>
  <c r="E29" i="5"/>
  <c r="CB27" i="5"/>
  <c r="E27" i="5"/>
  <c r="CB25" i="5"/>
  <c r="E25" i="5"/>
  <c r="CB23" i="5"/>
  <c r="E23" i="5"/>
  <c r="CB21" i="5"/>
  <c r="E21" i="5"/>
  <c r="CB19" i="5"/>
  <c r="E19" i="5"/>
  <c r="CB17" i="5"/>
  <c r="E17" i="5"/>
  <c r="CB15" i="5"/>
  <c r="E15" i="5"/>
  <c r="E13" i="5"/>
  <c r="AU13" i="7"/>
  <c r="E11" i="5"/>
  <c r="E9" i="5"/>
  <c r="AU9" i="7"/>
  <c r="E7" i="5"/>
  <c r="E5" i="5"/>
  <c r="E3" i="5"/>
  <c r="AU3" i="7"/>
  <c r="M50" i="5"/>
  <c r="M46" i="5"/>
  <c r="N46" i="5"/>
  <c r="M42" i="5"/>
  <c r="N42" i="5"/>
  <c r="A2" i="1"/>
  <c r="D44" i="8"/>
  <c r="D20" i="8"/>
  <c r="D19" i="8"/>
  <c r="A3" i="1"/>
  <c r="D50" i="8"/>
  <c r="D42" i="8"/>
  <c r="D34" i="8"/>
  <c r="D30" i="8"/>
  <c r="D26" i="8"/>
  <c r="BZ22" i="5"/>
  <c r="D22" i="8"/>
  <c r="BZ18" i="5"/>
  <c r="D18" i="8"/>
  <c r="D14" i="8"/>
  <c r="BZ10" i="5"/>
  <c r="BZ6" i="5"/>
  <c r="D49" i="8"/>
  <c r="D45" i="8"/>
  <c r="D41" i="8"/>
  <c r="D37" i="8"/>
  <c r="D29" i="8"/>
  <c r="D25" i="8"/>
  <c r="D21" i="8"/>
  <c r="BZ17" i="5"/>
  <c r="D17" i="8"/>
  <c r="BZ13" i="5"/>
  <c r="D9" i="8"/>
  <c r="BZ9" i="5"/>
  <c r="BZ5" i="5"/>
  <c r="BZ2" i="5"/>
  <c r="D2" i="8"/>
  <c r="D48" i="8"/>
  <c r="D36" i="8"/>
  <c r="D28" i="8"/>
  <c r="BZ20" i="5"/>
  <c r="D16" i="8"/>
  <c r="BZ12" i="5"/>
  <c r="D8" i="8"/>
  <c r="BZ4" i="5"/>
  <c r="D51" i="8"/>
  <c r="D47" i="8"/>
  <c r="D39" i="8"/>
  <c r="D31" i="8"/>
  <c r="D27" i="8"/>
  <c r="BZ23" i="5"/>
  <c r="BZ15" i="5"/>
  <c r="BZ11" i="5"/>
  <c r="BZ7" i="5"/>
  <c r="BZ3" i="5"/>
  <c r="AI50" i="5"/>
  <c r="AI28" i="5"/>
  <c r="AG51" i="5"/>
  <c r="AG49" i="5"/>
  <c r="AG45" i="5"/>
  <c r="AG41" i="5"/>
  <c r="AG33" i="5"/>
  <c r="AG29" i="5"/>
  <c r="AG25" i="5"/>
  <c r="AG21" i="5"/>
  <c r="AG17" i="5"/>
  <c r="AG13" i="5"/>
  <c r="AG9" i="5"/>
  <c r="AG5" i="5"/>
  <c r="AG48" i="5"/>
  <c r="AG36" i="5"/>
  <c r="AQ28" i="5"/>
  <c r="AR28" i="5"/>
  <c r="AG28" i="5"/>
  <c r="AS28" i="5"/>
  <c r="AG20" i="5"/>
  <c r="AG8" i="5"/>
  <c r="AG47" i="5"/>
  <c r="AG39" i="5"/>
  <c r="AG31" i="5"/>
  <c r="AG27" i="5"/>
  <c r="AG23" i="5"/>
  <c r="AG19" i="5"/>
  <c r="AG15" i="5"/>
  <c r="AG2" i="5"/>
  <c r="AR50" i="5"/>
  <c r="AQ50" i="5"/>
  <c r="AS50" i="5"/>
  <c r="AG50" i="5"/>
  <c r="AG42" i="5"/>
  <c r="AG38" i="5"/>
  <c r="AG34" i="5"/>
  <c r="AG30" i="5"/>
  <c r="AG26" i="5"/>
  <c r="AG22" i="5"/>
  <c r="AG18" i="5"/>
  <c r="AG14" i="5"/>
  <c r="AG6" i="5"/>
  <c r="AJ2" i="7"/>
  <c r="CA49" i="5"/>
  <c r="BZ49" i="5"/>
  <c r="AJ49" i="7"/>
  <c r="CA45" i="5"/>
  <c r="BZ45" i="5"/>
  <c r="AJ45" i="7"/>
  <c r="CA41" i="5"/>
  <c r="BZ41" i="5"/>
  <c r="AJ41" i="7"/>
  <c r="CA37" i="5"/>
  <c r="BZ37" i="5"/>
  <c r="CA33" i="5"/>
  <c r="BZ33" i="5"/>
  <c r="AJ33" i="7"/>
  <c r="CA29" i="5"/>
  <c r="BZ29" i="5"/>
  <c r="AJ29" i="7"/>
  <c r="CA25" i="5"/>
  <c r="BZ25" i="5"/>
  <c r="AJ25" i="7"/>
  <c r="BZ21" i="5"/>
  <c r="AJ21" i="7"/>
  <c r="AJ17" i="7"/>
  <c r="AJ9" i="7"/>
  <c r="BZ48" i="5"/>
  <c r="CA48" i="5"/>
  <c r="AJ48" i="7"/>
  <c r="BZ44" i="5"/>
  <c r="CA44" i="5"/>
  <c r="BZ40" i="5"/>
  <c r="CA40" i="5"/>
  <c r="BZ36" i="5"/>
  <c r="CA36" i="5"/>
  <c r="AJ36" i="7"/>
  <c r="BZ32" i="5"/>
  <c r="CA32" i="5"/>
  <c r="AJ32" i="7"/>
  <c r="BZ28" i="5"/>
  <c r="CA28" i="5"/>
  <c r="AJ28" i="7"/>
  <c r="BZ24" i="5"/>
  <c r="CA24" i="5"/>
  <c r="AJ20" i="7"/>
  <c r="BZ16" i="5"/>
  <c r="BZ8" i="5"/>
  <c r="AJ8" i="7"/>
  <c r="CA51" i="5"/>
  <c r="BZ51" i="5"/>
  <c r="AJ51" i="7"/>
  <c r="CA47" i="5"/>
  <c r="BZ47" i="5"/>
  <c r="AJ47" i="7"/>
  <c r="CA43" i="5"/>
  <c r="BZ43" i="5"/>
  <c r="AJ43" i="7"/>
  <c r="CA39" i="5"/>
  <c r="BZ39" i="5"/>
  <c r="AJ39" i="7"/>
  <c r="CA35" i="5"/>
  <c r="BZ35" i="5"/>
  <c r="CA31" i="5"/>
  <c r="BZ31" i="5"/>
  <c r="AJ31" i="7"/>
  <c r="CA27" i="5"/>
  <c r="BZ27" i="5"/>
  <c r="AJ27" i="7"/>
  <c r="AJ23" i="7"/>
  <c r="BZ19" i="5"/>
  <c r="AJ19" i="7"/>
  <c r="CA50" i="5"/>
  <c r="BZ50" i="5"/>
  <c r="AJ50" i="7"/>
  <c r="BZ46" i="5"/>
  <c r="CA46" i="5"/>
  <c r="BZ42" i="5"/>
  <c r="CA42" i="5"/>
  <c r="AJ42" i="7"/>
  <c r="BZ38" i="5"/>
  <c r="CA38" i="5"/>
  <c r="BZ34" i="5"/>
  <c r="CA34" i="5"/>
  <c r="AJ34" i="7"/>
  <c r="BZ30" i="5"/>
  <c r="CA30" i="5"/>
  <c r="AJ30" i="7"/>
  <c r="BZ26" i="5"/>
  <c r="CA26" i="5"/>
  <c r="AJ26" i="7"/>
  <c r="AJ22" i="7"/>
  <c r="AJ18" i="7"/>
  <c r="BZ14" i="5"/>
  <c r="AJ14" i="7"/>
  <c r="D2" i="7"/>
  <c r="D51" i="7"/>
  <c r="D50" i="7"/>
  <c r="D49" i="7"/>
  <c r="D48" i="7"/>
  <c r="D45" i="7"/>
  <c r="D44" i="7"/>
  <c r="D42" i="7"/>
  <c r="D41" i="7"/>
  <c r="D40" i="7"/>
  <c r="D39" i="7"/>
  <c r="D38" i="7"/>
  <c r="D36" i="7"/>
  <c r="D34" i="7"/>
  <c r="D31" i="7"/>
  <c r="D30" i="7"/>
  <c r="D29" i="7"/>
  <c r="D28" i="7"/>
  <c r="D27" i="7"/>
  <c r="D26" i="7"/>
  <c r="D25" i="7"/>
  <c r="D22" i="7"/>
  <c r="D21" i="7"/>
  <c r="D20" i="7"/>
  <c r="D19" i="7"/>
  <c r="D18" i="7"/>
  <c r="D17" i="7"/>
  <c r="D16" i="7"/>
  <c r="D14" i="7"/>
  <c r="D12" i="7"/>
  <c r="D9" i="7"/>
  <c r="D8" i="7"/>
  <c r="D4" i="7"/>
  <c r="AE28" i="5"/>
  <c r="V28" i="7"/>
  <c r="V49" i="7"/>
  <c r="V45" i="7"/>
  <c r="V41" i="7"/>
  <c r="V37" i="7"/>
  <c r="V29" i="7"/>
  <c r="V25" i="7"/>
  <c r="V48" i="7"/>
  <c r="V36" i="7"/>
  <c r="V24" i="7"/>
  <c r="V51" i="7"/>
  <c r="V47" i="7"/>
  <c r="V39" i="7"/>
  <c r="V31" i="7"/>
  <c r="V27" i="7"/>
  <c r="V44" i="7"/>
  <c r="AE50" i="5"/>
  <c r="V50" i="7"/>
  <c r="V42" i="7"/>
  <c r="V34" i="7"/>
  <c r="V30" i="7"/>
  <c r="V26" i="7"/>
  <c r="B22" i="3"/>
  <c r="AF50" i="5"/>
  <c r="AF46" i="5"/>
  <c r="AF42" i="5"/>
  <c r="AF38" i="5"/>
  <c r="AF34" i="5"/>
  <c r="AF30" i="5"/>
  <c r="AF26" i="5"/>
  <c r="AF22" i="5"/>
  <c r="AF18" i="5"/>
  <c r="AF14" i="5"/>
  <c r="AF49" i="5"/>
  <c r="AF45" i="5"/>
  <c r="AF41" i="5"/>
  <c r="AF37" i="5"/>
  <c r="AF33" i="5"/>
  <c r="AF29" i="5"/>
  <c r="AF25" i="5"/>
  <c r="AF21" i="5"/>
  <c r="AF17" i="5"/>
  <c r="AF48" i="5"/>
  <c r="AF44" i="5"/>
  <c r="AF40" i="5"/>
  <c r="AF36" i="5"/>
  <c r="AF32" i="5"/>
  <c r="AF28" i="5"/>
  <c r="AF24" i="5"/>
  <c r="AF20" i="5"/>
  <c r="AF16" i="5"/>
  <c r="AF51" i="5"/>
  <c r="AF47" i="5"/>
  <c r="AF43" i="5"/>
  <c r="AF39" i="5"/>
  <c r="AF35" i="5"/>
  <c r="AF31" i="5"/>
  <c r="AF27" i="5"/>
  <c r="AF23" i="5"/>
  <c r="AF19" i="5"/>
  <c r="AF15" i="5"/>
  <c r="R42" i="5"/>
  <c r="S42" i="5"/>
  <c r="R46" i="5"/>
  <c r="S46" i="5"/>
  <c r="AJ5" i="7"/>
  <c r="AU5" i="7"/>
  <c r="D3" i="8"/>
  <c r="D7" i="8"/>
  <c r="AU7" i="7"/>
  <c r="AJ12" i="7"/>
  <c r="AU12" i="7"/>
  <c r="D11" i="8"/>
  <c r="AU11" i="7"/>
  <c r="AG7" i="5"/>
  <c r="AJ3" i="7"/>
  <c r="AG3" i="5"/>
  <c r="AG11" i="5"/>
  <c r="D10" i="7"/>
  <c r="D3" i="7"/>
  <c r="D6" i="7"/>
  <c r="AJ11" i="7"/>
  <c r="D11" i="7"/>
  <c r="AJ10" i="7"/>
  <c r="D7" i="7"/>
  <c r="AJ7" i="7"/>
  <c r="M29" i="5"/>
  <c r="N29" i="5"/>
  <c r="AQ41" i="5"/>
  <c r="AI29" i="5"/>
  <c r="AI42" i="5"/>
  <c r="AI46" i="5"/>
  <c r="AQ51" i="5"/>
  <c r="M35" i="5"/>
  <c r="M45" i="5"/>
  <c r="N45" i="5"/>
  <c r="M34" i="5"/>
  <c r="N34" i="5"/>
  <c r="N50" i="5"/>
  <c r="M38" i="5"/>
  <c r="O42" i="5"/>
  <c r="M47" i="5"/>
  <c r="N47" i="5"/>
  <c r="M21" i="5"/>
  <c r="D24" i="8"/>
  <c r="D32" i="8"/>
  <c r="V32" i="7"/>
  <c r="D40" i="8"/>
  <c r="AJ40" i="7"/>
  <c r="N21" i="5"/>
  <c r="D38" i="8"/>
  <c r="AJ38" i="7"/>
  <c r="D46" i="8"/>
  <c r="AG46" i="5"/>
  <c r="AJ46" i="7"/>
  <c r="V38" i="7"/>
  <c r="V46" i="7"/>
  <c r="V40" i="7"/>
  <c r="D24" i="7"/>
  <c r="D32" i="7"/>
  <c r="D46" i="7"/>
  <c r="AJ16" i="7"/>
  <c r="AJ24" i="7"/>
  <c r="AG10" i="5"/>
  <c r="AG16" i="5"/>
  <c r="AG24" i="5"/>
  <c r="AG32" i="5"/>
  <c r="AG40" i="5"/>
  <c r="D10" i="8"/>
  <c r="D15" i="8"/>
  <c r="AJ15" i="7"/>
  <c r="D15" i="7"/>
  <c r="D23" i="8"/>
  <c r="D23" i="7"/>
  <c r="D35" i="8"/>
  <c r="AG35" i="5"/>
  <c r="AJ35" i="7"/>
  <c r="D35" i="7"/>
  <c r="V35" i="7"/>
  <c r="D43" i="8"/>
  <c r="AG43" i="5"/>
  <c r="D43" i="7"/>
  <c r="V43" i="7"/>
  <c r="D47" i="7"/>
  <c r="D4" i="8"/>
  <c r="AG4" i="5"/>
  <c r="AJ4" i="7"/>
  <c r="D12" i="8"/>
  <c r="AG12" i="5"/>
  <c r="AG44" i="5"/>
  <c r="AJ44" i="7"/>
  <c r="M44" i="5"/>
  <c r="N44" i="5"/>
  <c r="D5" i="8"/>
  <c r="D5" i="7"/>
  <c r="D13" i="8"/>
  <c r="AJ13" i="7"/>
  <c r="D13" i="7"/>
  <c r="D33" i="8"/>
  <c r="D33" i="7"/>
  <c r="V33" i="7"/>
  <c r="AG37" i="5"/>
  <c r="AJ37" i="7"/>
  <c r="D37" i="7"/>
  <c r="D6" i="8"/>
  <c r="AJ6" i="7"/>
  <c r="M15" i="5"/>
  <c r="N15" i="5"/>
  <c r="M31" i="5"/>
  <c r="N31" i="5"/>
  <c r="N35" i="5"/>
  <c r="M39" i="5"/>
  <c r="N39" i="5"/>
  <c r="M16" i="5"/>
  <c r="N16" i="5"/>
  <c r="M24" i="5"/>
  <c r="M37" i="5"/>
  <c r="N37" i="5"/>
  <c r="M22" i="5"/>
  <c r="N22" i="5"/>
  <c r="O47" i="5"/>
  <c r="AI47" i="5"/>
  <c r="AI45" i="5"/>
  <c r="O45" i="5"/>
  <c r="M30" i="5"/>
  <c r="N30" i="5"/>
  <c r="O50" i="5"/>
  <c r="M26" i="5"/>
  <c r="N26" i="5"/>
  <c r="O31" i="5"/>
  <c r="AI31" i="5"/>
  <c r="AI37" i="5"/>
  <c r="M49" i="5"/>
  <c r="N49" i="5"/>
  <c r="A4" i="1"/>
  <c r="N24" i="5"/>
  <c r="M36" i="5"/>
  <c r="N36" i="5"/>
  <c r="BG52" i="5"/>
  <c r="BQ52" i="5"/>
  <c r="BS52" i="5"/>
  <c r="AW52" i="5"/>
  <c r="R13" i="5"/>
  <c r="M43" i="5"/>
  <c r="N43" i="5"/>
  <c r="AW53" i="5"/>
  <c r="BQ53" i="5"/>
  <c r="BS53" i="5"/>
  <c r="BG53" i="5"/>
  <c r="M33" i="5"/>
  <c r="N33" i="5"/>
  <c r="M41" i="5"/>
  <c r="N41" i="5"/>
  <c r="N38" i="5"/>
  <c r="M51" i="5"/>
  <c r="N51" i="5"/>
  <c r="M19" i="5"/>
  <c r="N19" i="5"/>
  <c r="M27" i="5"/>
  <c r="N27" i="5"/>
  <c r="M32" i="5"/>
  <c r="N32" i="5"/>
  <c r="M48" i="5"/>
  <c r="N48" i="5"/>
  <c r="M17" i="5"/>
  <c r="N17" i="5"/>
  <c r="O29" i="5"/>
  <c r="O34" i="5"/>
  <c r="O46" i="5"/>
  <c r="W44" i="5"/>
  <c r="W46" i="5"/>
  <c r="W29" i="5"/>
  <c r="W42" i="5"/>
  <c r="W38" i="5"/>
  <c r="BG22" i="5"/>
  <c r="BG26" i="5"/>
  <c r="BG30" i="5"/>
  <c r="BG34" i="5"/>
  <c r="BG20" i="5"/>
  <c r="BG32" i="5"/>
  <c r="BG44" i="5"/>
  <c r="BG15" i="5"/>
  <c r="BG9" i="5"/>
  <c r="BG21" i="5"/>
  <c r="BG25" i="5"/>
  <c r="BG29" i="5"/>
  <c r="BG33" i="5"/>
  <c r="BG37" i="5"/>
  <c r="BG41" i="5"/>
  <c r="BG45" i="5"/>
  <c r="BG49" i="5"/>
  <c r="BG10" i="5"/>
  <c r="BG3" i="5"/>
  <c r="BG19" i="5"/>
  <c r="BG43" i="5"/>
  <c r="BG47" i="5"/>
  <c r="BG51" i="5"/>
  <c r="BG4" i="5"/>
  <c r="BG14" i="5"/>
  <c r="BG7" i="5"/>
  <c r="BG23" i="5"/>
  <c r="BG27" i="5"/>
  <c r="BG31" i="5"/>
  <c r="BG35" i="5"/>
  <c r="BG39" i="5"/>
  <c r="BG12" i="5"/>
  <c r="BG24" i="5"/>
  <c r="BG36" i="5"/>
  <c r="BG48" i="5"/>
  <c r="BG13" i="5"/>
  <c r="BG16" i="5"/>
  <c r="BG28" i="5"/>
  <c r="BG40" i="5"/>
  <c r="BG18" i="5"/>
  <c r="BG38" i="5"/>
  <c r="BG42" i="5"/>
  <c r="BG46" i="5"/>
  <c r="BG50" i="5"/>
  <c r="BG8" i="5"/>
  <c r="BG11" i="5"/>
  <c r="BG5" i="5"/>
  <c r="BG17" i="5"/>
  <c r="BQ19" i="5"/>
  <c r="BQ12" i="5"/>
  <c r="BQ21" i="5"/>
  <c r="BQ24" i="5"/>
  <c r="BS24" i="5"/>
  <c r="BQ36" i="5"/>
  <c r="BS36" i="5"/>
  <c r="BQ48" i="5"/>
  <c r="BS48" i="5"/>
  <c r="BQ25" i="5"/>
  <c r="BS25" i="5"/>
  <c r="BQ29" i="5"/>
  <c r="BS29" i="5"/>
  <c r="BQ33" i="5"/>
  <c r="BS33" i="5"/>
  <c r="BQ37" i="5"/>
  <c r="BS37" i="5"/>
  <c r="BQ41" i="5"/>
  <c r="BS41" i="5"/>
  <c r="BQ45" i="5"/>
  <c r="BS45" i="5"/>
  <c r="BQ49" i="5"/>
  <c r="BS49" i="5"/>
  <c r="BQ28" i="5"/>
  <c r="BS28" i="5"/>
  <c r="BQ40" i="5"/>
  <c r="BS40" i="5"/>
  <c r="BQ18" i="5"/>
  <c r="BQ8" i="5"/>
  <c r="BQ11" i="5"/>
  <c r="BQ9" i="5"/>
  <c r="BS9" i="5"/>
  <c r="BQ16" i="5"/>
  <c r="BQ26" i="5"/>
  <c r="BS26" i="5"/>
  <c r="BQ30" i="5"/>
  <c r="BS30" i="5"/>
  <c r="BQ34" i="5"/>
  <c r="BS34" i="5"/>
  <c r="BQ38" i="5"/>
  <c r="BS38" i="5"/>
  <c r="BQ42" i="5"/>
  <c r="BS42" i="5"/>
  <c r="BQ46" i="5"/>
  <c r="BS46" i="5"/>
  <c r="BQ50" i="5"/>
  <c r="BS50" i="5"/>
  <c r="BQ32" i="5"/>
  <c r="BS32" i="5"/>
  <c r="BQ44" i="5"/>
  <c r="BS44" i="5"/>
  <c r="BQ27" i="5"/>
  <c r="BS27" i="5"/>
  <c r="BQ31" i="5"/>
  <c r="BS31" i="5"/>
  <c r="BQ35" i="5"/>
  <c r="BS35" i="5"/>
  <c r="BQ39" i="5"/>
  <c r="BS39" i="5"/>
  <c r="BQ43" i="5"/>
  <c r="BS43" i="5"/>
  <c r="BQ47" i="5"/>
  <c r="BS47" i="5"/>
  <c r="BQ51" i="5"/>
  <c r="BS51" i="5"/>
  <c r="BQ10" i="5"/>
  <c r="BQ13" i="5"/>
  <c r="BQ22" i="5"/>
  <c r="BQ20" i="5"/>
  <c r="BQ7" i="5"/>
  <c r="BQ15" i="5"/>
  <c r="BQ23" i="5"/>
  <c r="BQ5" i="5"/>
  <c r="BQ17" i="5"/>
  <c r="BQ4" i="5"/>
  <c r="AW29" i="5"/>
  <c r="AW37" i="5"/>
  <c r="AW27" i="5"/>
  <c r="AW35" i="5"/>
  <c r="AW43" i="5"/>
  <c r="AW51" i="5"/>
  <c r="AW32" i="5"/>
  <c r="AW48" i="5"/>
  <c r="AW45" i="5"/>
  <c r="AW30" i="5"/>
  <c r="AW38" i="5"/>
  <c r="AW46" i="5"/>
  <c r="AW24" i="5"/>
  <c r="AW40" i="5"/>
  <c r="AW33" i="5"/>
  <c r="AW49" i="5"/>
  <c r="AW31" i="5"/>
  <c r="AW39" i="5"/>
  <c r="AW47" i="5"/>
  <c r="AW25" i="5"/>
  <c r="AW41" i="5"/>
  <c r="AW26" i="5"/>
  <c r="AW34" i="5"/>
  <c r="AW42" i="5"/>
  <c r="AW50" i="5"/>
  <c r="AW28" i="5"/>
  <c r="AW36" i="5"/>
  <c r="AW44" i="5"/>
  <c r="R32" i="5"/>
  <c r="S32" i="5"/>
  <c r="R51" i="5"/>
  <c r="S51" i="5"/>
  <c r="R33" i="5"/>
  <c r="S33" i="5"/>
  <c r="O22" i="5"/>
  <c r="R22" i="5"/>
  <c r="S22" i="5"/>
  <c r="R16" i="5"/>
  <c r="S16" i="5"/>
  <c r="R15" i="5"/>
  <c r="S15" i="5"/>
  <c r="R44" i="5"/>
  <c r="S44" i="5"/>
  <c r="R21" i="5"/>
  <c r="S21" i="5"/>
  <c r="R34" i="5"/>
  <c r="S34" i="5"/>
  <c r="R17" i="5"/>
  <c r="S17" i="5"/>
  <c r="R27" i="5"/>
  <c r="S27" i="5"/>
  <c r="R38" i="5"/>
  <c r="S38" i="5"/>
  <c r="R43" i="5"/>
  <c r="S43" i="5"/>
  <c r="R36" i="5"/>
  <c r="S36" i="5"/>
  <c r="R49" i="5"/>
  <c r="S49" i="5"/>
  <c r="O39" i="5"/>
  <c r="R39" i="5"/>
  <c r="S39" i="5"/>
  <c r="R47" i="5"/>
  <c r="S47" i="5"/>
  <c r="R45" i="5"/>
  <c r="S45" i="5"/>
  <c r="S13" i="5"/>
  <c r="R19" i="5"/>
  <c r="S19" i="5"/>
  <c r="R24" i="5"/>
  <c r="S24" i="5"/>
  <c r="R26" i="5"/>
  <c r="S26" i="5"/>
  <c r="O37" i="5"/>
  <c r="R37" i="5"/>
  <c r="S37" i="5"/>
  <c r="R35" i="5"/>
  <c r="S35" i="5"/>
  <c r="R29" i="5"/>
  <c r="S29" i="5"/>
  <c r="R48" i="5"/>
  <c r="S48" i="5"/>
  <c r="R41" i="5"/>
  <c r="S41" i="5"/>
  <c r="R30" i="5"/>
  <c r="S30" i="5"/>
  <c r="R31" i="5"/>
  <c r="S31" i="5"/>
  <c r="R50" i="5"/>
  <c r="S50" i="5"/>
  <c r="R5" i="5"/>
  <c r="S5" i="5"/>
  <c r="DC9" i="5"/>
  <c r="R11" i="5"/>
  <c r="AI39" i="5"/>
  <c r="AQ45" i="5"/>
  <c r="AQ47" i="5"/>
  <c r="AQ42" i="5"/>
  <c r="AQ29" i="5"/>
  <c r="AQ44" i="5"/>
  <c r="AQ35" i="5"/>
  <c r="O16" i="5"/>
  <c r="AI35" i="5"/>
  <c r="AI44" i="5"/>
  <c r="O21" i="5"/>
  <c r="AQ25" i="5"/>
  <c r="AQ38" i="5"/>
  <c r="AQ46" i="5"/>
  <c r="AI34" i="5"/>
  <c r="O44" i="5"/>
  <c r="M25" i="5"/>
  <c r="N25" i="5"/>
  <c r="M28" i="5"/>
  <c r="N28" i="5"/>
  <c r="W28" i="5"/>
  <c r="AI25" i="5"/>
  <c r="M14" i="5"/>
  <c r="N14" i="5"/>
  <c r="W34" i="5"/>
  <c r="O35" i="5"/>
  <c r="O32" i="5"/>
  <c r="AI32" i="5"/>
  <c r="O27" i="5"/>
  <c r="AI27" i="5"/>
  <c r="O51" i="5"/>
  <c r="AI51" i="5"/>
  <c r="O15" i="5"/>
  <c r="S4" i="5"/>
  <c r="AI30" i="5"/>
  <c r="O30" i="5"/>
  <c r="M20" i="5"/>
  <c r="N20" i="5"/>
  <c r="O19" i="5"/>
  <c r="AI38" i="5"/>
  <c r="O38" i="5"/>
  <c r="AI41" i="5"/>
  <c r="O41" i="5"/>
  <c r="O43" i="5"/>
  <c r="AI43" i="5"/>
  <c r="O24" i="5"/>
  <c r="AI24" i="5"/>
  <c r="AI26" i="5"/>
  <c r="O26" i="5"/>
  <c r="W37" i="5"/>
  <c r="M18" i="5"/>
  <c r="N18" i="5"/>
  <c r="O48" i="5"/>
  <c r="AI48" i="5"/>
  <c r="AI33" i="5"/>
  <c r="O33" i="5"/>
  <c r="M23" i="5"/>
  <c r="N23" i="5"/>
  <c r="M40" i="5"/>
  <c r="N40" i="5"/>
  <c r="AI49" i="5"/>
  <c r="O49" i="5"/>
  <c r="W50" i="5"/>
  <c r="W26" i="5"/>
  <c r="O17" i="5"/>
  <c r="O36" i="5"/>
  <c r="AI36" i="5"/>
  <c r="A5" i="1"/>
  <c r="R7" i="5"/>
  <c r="DC37" i="5"/>
  <c r="W49" i="5"/>
  <c r="W45" i="5"/>
  <c r="W35" i="5"/>
  <c r="W25" i="5"/>
  <c r="F26" i="7"/>
  <c r="F46" i="7"/>
  <c r="F29" i="7"/>
  <c r="DC44" i="5"/>
  <c r="W32" i="5"/>
  <c r="F42" i="7"/>
  <c r="DC26" i="5"/>
  <c r="DC46" i="5"/>
  <c r="DC29" i="5"/>
  <c r="W51" i="5"/>
  <c r="W47" i="5"/>
  <c r="DC42" i="5"/>
  <c r="W31" i="5"/>
  <c r="F37" i="7"/>
  <c r="W41" i="5"/>
  <c r="F44" i="7"/>
  <c r="BS16" i="5"/>
  <c r="BS11" i="5"/>
  <c r="BS18" i="5"/>
  <c r="BS17" i="5"/>
  <c r="BS23" i="5"/>
  <c r="BS7" i="5"/>
  <c r="BS22" i="5"/>
  <c r="BS10" i="5"/>
  <c r="BS12" i="5"/>
  <c r="BS5" i="5"/>
  <c r="BS8" i="5"/>
  <c r="BS21" i="5"/>
  <c r="BS19" i="5"/>
  <c r="BS4" i="5"/>
  <c r="BS15" i="5"/>
  <c r="BS20" i="5"/>
  <c r="B15" i="6"/>
  <c r="R40" i="5"/>
  <c r="S40" i="5"/>
  <c r="R25" i="5"/>
  <c r="S25" i="5"/>
  <c r="R4" i="5"/>
  <c r="R18" i="5"/>
  <c r="S18" i="5"/>
  <c r="S10" i="5"/>
  <c r="S7" i="5"/>
  <c r="S11" i="5"/>
  <c r="R23" i="5"/>
  <c r="S23" i="5"/>
  <c r="R28" i="5"/>
  <c r="S28" i="5"/>
  <c r="R10" i="5"/>
  <c r="R12" i="5"/>
  <c r="S12" i="5"/>
  <c r="R20" i="5"/>
  <c r="S20" i="5"/>
  <c r="R14" i="5"/>
  <c r="S14" i="5"/>
  <c r="S9" i="5"/>
  <c r="W48" i="5"/>
  <c r="FX29" i="5"/>
  <c r="FY29" i="5"/>
  <c r="FZ29" i="5"/>
  <c r="FX26" i="5"/>
  <c r="FY26" i="5"/>
  <c r="FZ26" i="5"/>
  <c r="FX46" i="5"/>
  <c r="FY46" i="5"/>
  <c r="FZ46" i="5"/>
  <c r="DD9" i="5"/>
  <c r="CA9" i="5"/>
  <c r="AQ9" i="5"/>
  <c r="W24" i="5"/>
  <c r="W40" i="5"/>
  <c r="AQ48" i="5"/>
  <c r="AQ49" i="5"/>
  <c r="S2" i="5"/>
  <c r="AQ40" i="5"/>
  <c r="AQ34" i="5"/>
  <c r="AQ37" i="5"/>
  <c r="AQ26" i="5"/>
  <c r="AQ24" i="5"/>
  <c r="O28" i="5"/>
  <c r="O25" i="5"/>
  <c r="W30" i="5"/>
  <c r="W39" i="5"/>
  <c r="O14" i="5"/>
  <c r="W36" i="5"/>
  <c r="O23" i="5"/>
  <c r="O18" i="5"/>
  <c r="W43" i="5"/>
  <c r="O20" i="5"/>
  <c r="O40" i="5"/>
  <c r="AI40" i="5"/>
  <c r="Y26" i="5"/>
  <c r="W27" i="5"/>
  <c r="A6" i="1"/>
  <c r="W33" i="5"/>
  <c r="DD44" i="5"/>
  <c r="F24" i="7"/>
  <c r="F38" i="7"/>
  <c r="AL46" i="7"/>
  <c r="FB46" i="5"/>
  <c r="AL26" i="7"/>
  <c r="FB26" i="5"/>
  <c r="X26" i="5"/>
  <c r="DC34" i="5"/>
  <c r="F35" i="7"/>
  <c r="DC31" i="5"/>
  <c r="F49" i="7"/>
  <c r="DC48" i="5"/>
  <c r="Y37" i="5"/>
  <c r="X37" i="5"/>
  <c r="F47" i="7"/>
  <c r="DC38" i="5"/>
  <c r="F39" i="7"/>
  <c r="DC51" i="5"/>
  <c r="F50" i="7"/>
  <c r="DD37" i="5"/>
  <c r="DC24" i="5"/>
  <c r="DC39" i="5"/>
  <c r="F28" i="7"/>
  <c r="DC43" i="5"/>
  <c r="DC35" i="5"/>
  <c r="DC41" i="5"/>
  <c r="DC40" i="5"/>
  <c r="F25" i="7"/>
  <c r="F36" i="7"/>
  <c r="DD42" i="5"/>
  <c r="F33" i="7"/>
  <c r="DC50" i="5"/>
  <c r="FX42" i="5"/>
  <c r="FY42" i="5"/>
  <c r="FZ42" i="5"/>
  <c r="DC47" i="5"/>
  <c r="F51" i="7"/>
  <c r="AL29" i="7"/>
  <c r="FB29" i="5"/>
  <c r="DC36" i="5"/>
  <c r="F32" i="7"/>
  <c r="DC33" i="5"/>
  <c r="DD29" i="5"/>
  <c r="DC28" i="5"/>
  <c r="F34" i="7"/>
  <c r="F31" i="7"/>
  <c r="DC45" i="5"/>
  <c r="F48" i="7"/>
  <c r="DC27" i="5"/>
  <c r="DC25" i="5"/>
  <c r="FX37" i="5"/>
  <c r="FY37" i="5"/>
  <c r="FZ37" i="5"/>
  <c r="F30" i="7"/>
  <c r="DC32" i="5"/>
  <c r="FX44" i="5"/>
  <c r="FY44" i="5"/>
  <c r="FZ44" i="5"/>
  <c r="DD46" i="5"/>
  <c r="DD26" i="5"/>
  <c r="F43" i="7"/>
  <c r="F45" i="7"/>
  <c r="F41" i="7"/>
  <c r="DC49" i="5"/>
  <c r="F27" i="7"/>
  <c r="F40" i="7"/>
  <c r="DC30" i="5"/>
  <c r="BQ3" i="5"/>
  <c r="S8" i="5"/>
  <c r="R2" i="5"/>
  <c r="R8" i="5"/>
  <c r="S3" i="5"/>
  <c r="S6" i="5"/>
  <c r="R9" i="5"/>
  <c r="R3" i="5"/>
  <c r="R6" i="5"/>
  <c r="AQ6" i="5"/>
  <c r="FX32" i="5"/>
  <c r="FY32" i="5"/>
  <c r="FZ32" i="5"/>
  <c r="FX33" i="5"/>
  <c r="FY33" i="5"/>
  <c r="FZ33" i="5"/>
  <c r="FX25" i="5"/>
  <c r="FY25" i="5"/>
  <c r="FZ25" i="5"/>
  <c r="FX47" i="5"/>
  <c r="FY47" i="5"/>
  <c r="FZ47" i="5"/>
  <c r="FX40" i="5"/>
  <c r="FX49" i="5"/>
  <c r="FY49" i="5"/>
  <c r="FZ49" i="5"/>
  <c r="FX36" i="5"/>
  <c r="FY36" i="5"/>
  <c r="FZ36" i="5"/>
  <c r="FX30" i="5"/>
  <c r="FY30" i="5"/>
  <c r="FZ30" i="5"/>
  <c r="FX38" i="5"/>
  <c r="FY38" i="5"/>
  <c r="FZ38" i="5"/>
  <c r="FX27" i="5"/>
  <c r="FX34" i="5"/>
  <c r="FY34" i="5"/>
  <c r="FZ34" i="5"/>
  <c r="FX28" i="5"/>
  <c r="FX35" i="5"/>
  <c r="FY35" i="5"/>
  <c r="FZ35" i="5"/>
  <c r="FX41" i="5"/>
  <c r="FY41" i="5"/>
  <c r="FZ41" i="5"/>
  <c r="FX39" i="5"/>
  <c r="FY39" i="5"/>
  <c r="FZ39" i="5"/>
  <c r="FX45" i="5"/>
  <c r="FY45" i="5"/>
  <c r="FZ45" i="5"/>
  <c r="AL50" i="7"/>
  <c r="AQ33" i="5"/>
  <c r="AQ32" i="5"/>
  <c r="AQ27" i="5"/>
  <c r="AQ31" i="5"/>
  <c r="AQ30" i="5"/>
  <c r="AQ43" i="5"/>
  <c r="AQ36" i="5"/>
  <c r="AQ39" i="5"/>
  <c r="Y28" i="5"/>
  <c r="A7" i="1"/>
  <c r="A8" i="1"/>
  <c r="A9" i="1"/>
  <c r="FY28" i="5"/>
  <c r="FZ28" i="5"/>
  <c r="FY40" i="5"/>
  <c r="FZ40" i="5"/>
  <c r="AL35" i="7"/>
  <c r="FB35" i="5"/>
  <c r="AL34" i="7"/>
  <c r="FB34" i="5"/>
  <c r="AL40" i="7"/>
  <c r="FB40" i="5"/>
  <c r="AL45" i="7"/>
  <c r="FB45" i="5"/>
  <c r="X44" i="5"/>
  <c r="AK42" i="7"/>
  <c r="FC42" i="5"/>
  <c r="X25" i="5"/>
  <c r="Y25" i="5"/>
  <c r="Y29" i="5"/>
  <c r="AL24" i="7"/>
  <c r="FB24" i="5"/>
  <c r="Y39" i="5"/>
  <c r="DD47" i="5"/>
  <c r="X35" i="5"/>
  <c r="Y35" i="5"/>
  <c r="DD24" i="5"/>
  <c r="AL30" i="7"/>
  <c r="FB30" i="5"/>
  <c r="X27" i="5"/>
  <c r="X45" i="5"/>
  <c r="Y45" i="5"/>
  <c r="DD43" i="5"/>
  <c r="AL32" i="7"/>
  <c r="FB32" i="5"/>
  <c r="AL37" i="7"/>
  <c r="FB37" i="5"/>
  <c r="AL25" i="7"/>
  <c r="FB25" i="5"/>
  <c r="AL27" i="7"/>
  <c r="FB27" i="5"/>
  <c r="DD31" i="5"/>
  <c r="AK29" i="7"/>
  <c r="FC29" i="5"/>
  <c r="AL42" i="7"/>
  <c r="FB42" i="5"/>
  <c r="DD25" i="5"/>
  <c r="X29" i="5"/>
  <c r="AK37" i="7"/>
  <c r="FC37" i="5"/>
  <c r="DD39" i="5"/>
  <c r="AL38" i="7"/>
  <c r="FB38" i="5"/>
  <c r="X49" i="5"/>
  <c r="Y49" i="5"/>
  <c r="FX31" i="5"/>
  <c r="FY31" i="5"/>
  <c r="FZ31" i="5"/>
  <c r="DD35" i="5"/>
  <c r="Y46" i="5"/>
  <c r="Y38" i="5"/>
  <c r="X38" i="5"/>
  <c r="DD45" i="5"/>
  <c r="AK26" i="7"/>
  <c r="FC26" i="5"/>
  <c r="AL44" i="7"/>
  <c r="FB44" i="5"/>
  <c r="X41" i="5"/>
  <c r="Y41" i="5"/>
  <c r="Y42" i="5"/>
  <c r="DD30" i="5"/>
  <c r="AL39" i="7"/>
  <c r="FB39" i="5"/>
  <c r="DD49" i="5"/>
  <c r="X46" i="5"/>
  <c r="DD38" i="5"/>
  <c r="AK44" i="7"/>
  <c r="FC44" i="5"/>
  <c r="Y31" i="5"/>
  <c r="DD27" i="5"/>
  <c r="X48" i="5"/>
  <c r="Y34" i="5"/>
  <c r="X32" i="5"/>
  <c r="Y32" i="5"/>
  <c r="DD51" i="5"/>
  <c r="AL47" i="7"/>
  <c r="FB47" i="5"/>
  <c r="Y33" i="5"/>
  <c r="X33" i="5"/>
  <c r="Y36" i="5"/>
  <c r="X36" i="5"/>
  <c r="DD40" i="5"/>
  <c r="AL49" i="7"/>
  <c r="FB49" i="5"/>
  <c r="DD41" i="5"/>
  <c r="AK46" i="7"/>
  <c r="FC46" i="5"/>
  <c r="X42" i="5"/>
  <c r="FY27" i="5"/>
  <c r="FZ27" i="5"/>
  <c r="DD48" i="5"/>
  <c r="DD34" i="5"/>
  <c r="AL28" i="7"/>
  <c r="FB28" i="5"/>
  <c r="AL33" i="7"/>
  <c r="FB33" i="5"/>
  <c r="DD32" i="5"/>
  <c r="AL36" i="7"/>
  <c r="FB36" i="5"/>
  <c r="Y44" i="5"/>
  <c r="DD33" i="5"/>
  <c r="DD36" i="5"/>
  <c r="FX43" i="5"/>
  <c r="FY43" i="5"/>
  <c r="FZ43" i="5"/>
  <c r="DD28" i="5"/>
  <c r="DD50" i="5"/>
  <c r="FX51" i="5"/>
  <c r="FY51" i="5"/>
  <c r="FZ51" i="5"/>
  <c r="FX48" i="5"/>
  <c r="FY48" i="5"/>
  <c r="FZ48" i="5"/>
  <c r="X24" i="5"/>
  <c r="D2" i="5"/>
  <c r="FX50" i="5"/>
  <c r="FY50" i="5"/>
  <c r="FZ50" i="5"/>
  <c r="FX24" i="5"/>
  <c r="FY24" i="5"/>
  <c r="FZ24" i="5"/>
  <c r="FB50" i="5"/>
  <c r="A10" i="1"/>
  <c r="AL51" i="7"/>
  <c r="FB51" i="5"/>
  <c r="AK34" i="7"/>
  <c r="FC34" i="5"/>
  <c r="X47" i="5"/>
  <c r="AK28" i="7"/>
  <c r="FC28" i="5"/>
  <c r="AL41" i="7"/>
  <c r="FB41" i="5"/>
  <c r="AK33" i="7"/>
  <c r="FC33" i="5"/>
  <c r="AK48" i="7"/>
  <c r="FC48" i="5"/>
  <c r="AK40" i="7"/>
  <c r="FC40" i="5"/>
  <c r="AK51" i="7"/>
  <c r="FC51" i="5"/>
  <c r="AK39" i="7"/>
  <c r="FC39" i="5"/>
  <c r="AK43" i="7"/>
  <c r="FC43" i="5"/>
  <c r="AK24" i="7"/>
  <c r="FC24" i="5"/>
  <c r="Y24" i="5"/>
  <c r="AL48" i="7"/>
  <c r="FB48" i="5"/>
  <c r="Y47" i="5"/>
  <c r="AK50" i="7"/>
  <c r="FC50" i="5"/>
  <c r="AK36" i="7"/>
  <c r="FC36" i="5"/>
  <c r="AK32" i="7"/>
  <c r="FC32" i="5"/>
  <c r="X43" i="5"/>
  <c r="X28" i="5"/>
  <c r="Y30" i="5"/>
  <c r="AK38" i="7"/>
  <c r="FC38" i="5"/>
  <c r="AK49" i="7"/>
  <c r="FC49" i="5"/>
  <c r="AK35" i="7"/>
  <c r="FC35" i="5"/>
  <c r="AK41" i="7"/>
  <c r="FC41" i="5"/>
  <c r="AL43" i="7"/>
  <c r="FB43" i="5"/>
  <c r="Y43" i="5"/>
  <c r="X34" i="5"/>
  <c r="Y48" i="5"/>
  <c r="X30" i="5"/>
  <c r="X31" i="5"/>
  <c r="Y50" i="5"/>
  <c r="X40" i="5"/>
  <c r="AL31" i="7"/>
  <c r="FB31" i="5"/>
  <c r="Y51" i="5"/>
  <c r="AK31" i="7"/>
  <c r="FC31" i="5"/>
  <c r="X39" i="5"/>
  <c r="AK27" i="7"/>
  <c r="FC27" i="5"/>
  <c r="X50" i="5"/>
  <c r="AK30" i="7"/>
  <c r="FC30" i="5"/>
  <c r="Y40" i="5"/>
  <c r="AK45" i="7"/>
  <c r="FC45" i="5"/>
  <c r="AK25" i="7"/>
  <c r="FC25" i="5"/>
  <c r="X51" i="5"/>
  <c r="Y27" i="5"/>
  <c r="AK47" i="7"/>
  <c r="FC47" i="5"/>
  <c r="D3" i="5"/>
  <c r="A11" i="1"/>
  <c r="D4" i="5"/>
  <c r="A12" i="1"/>
  <c r="D6" i="5"/>
  <c r="D5" i="5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D7" i="5"/>
  <c r="D8" i="5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D9" i="5"/>
  <c r="D10" i="5"/>
  <c r="A55" i="1"/>
  <c r="D55" i="5"/>
  <c r="D11" i="5"/>
  <c r="A56" i="1"/>
  <c r="D12" i="5"/>
  <c r="D56" i="5"/>
  <c r="A57" i="1"/>
  <c r="D13" i="5"/>
  <c r="D14" i="5"/>
  <c r="D57" i="5"/>
  <c r="A58" i="1"/>
  <c r="D15" i="5"/>
  <c r="D17" i="5"/>
  <c r="D58" i="5"/>
  <c r="A59" i="1"/>
  <c r="D16" i="5"/>
  <c r="D59" i="5"/>
  <c r="A60" i="1"/>
  <c r="D18" i="5"/>
  <c r="D60" i="5"/>
  <c r="A61" i="1"/>
  <c r="D19" i="5"/>
  <c r="D61" i="5"/>
  <c r="A62" i="1"/>
  <c r="D20" i="5"/>
  <c r="D62" i="5"/>
  <c r="A63" i="1"/>
  <c r="D21" i="5"/>
  <c r="D22" i="5"/>
  <c r="D63" i="5"/>
  <c r="A64" i="1"/>
  <c r="D23" i="5"/>
  <c r="D64" i="5"/>
  <c r="A65" i="1"/>
  <c r="D24" i="5"/>
  <c r="CA2" i="5"/>
  <c r="W2" i="5"/>
  <c r="D65" i="5"/>
  <c r="A66" i="1"/>
  <c r="D25" i="5"/>
  <c r="AQ2" i="5"/>
  <c r="DC2" i="5"/>
  <c r="D66" i="5"/>
  <c r="A67" i="1"/>
  <c r="D26" i="5"/>
  <c r="DD2" i="5"/>
  <c r="X2" i="5"/>
  <c r="Y2" i="5"/>
  <c r="D67" i="5"/>
  <c r="A68" i="1"/>
  <c r="D27" i="5"/>
  <c r="F20" i="7"/>
  <c r="CA8" i="5"/>
  <c r="CA14" i="5"/>
  <c r="CA17" i="5"/>
  <c r="CA15" i="5"/>
  <c r="CA13" i="5"/>
  <c r="CA4" i="5"/>
  <c r="AI20" i="5"/>
  <c r="CA7" i="5"/>
  <c r="CA11" i="5"/>
  <c r="CA20" i="5"/>
  <c r="CA10" i="5"/>
  <c r="CA16" i="5"/>
  <c r="W20" i="5"/>
  <c r="W15" i="5"/>
  <c r="W7" i="5"/>
  <c r="W10" i="5"/>
  <c r="W13" i="5"/>
  <c r="W4" i="5"/>
  <c r="W11" i="5"/>
  <c r="W14" i="5"/>
  <c r="W16" i="5"/>
  <c r="W17" i="5"/>
  <c r="W8" i="5"/>
  <c r="D68" i="5"/>
  <c r="A69" i="1"/>
  <c r="D28" i="5"/>
  <c r="AK20" i="7"/>
  <c r="DC14" i="5"/>
  <c r="DC7" i="5"/>
  <c r="DC20" i="5"/>
  <c r="F21" i="7"/>
  <c r="CA23" i="5"/>
  <c r="CA19" i="5"/>
  <c r="CA21" i="5"/>
  <c r="CA18" i="5"/>
  <c r="AQ14" i="5"/>
  <c r="AQ13" i="5"/>
  <c r="AQ7" i="5"/>
  <c r="AQ17" i="5"/>
  <c r="AQ10" i="5"/>
  <c r="AQ8" i="5"/>
  <c r="F23" i="7"/>
  <c r="CA12" i="5"/>
  <c r="AQ15" i="5"/>
  <c r="AQ20" i="5"/>
  <c r="CA5" i="5"/>
  <c r="CA3" i="5"/>
  <c r="CA6" i="5"/>
  <c r="AQ16" i="5"/>
  <c r="AQ4" i="5"/>
  <c r="AQ11" i="5"/>
  <c r="AI21" i="5"/>
  <c r="AI23" i="5"/>
  <c r="DC15" i="5"/>
  <c r="DC4" i="5"/>
  <c r="DC17" i="5"/>
  <c r="DC13" i="5"/>
  <c r="DC16" i="5"/>
  <c r="DC8" i="5"/>
  <c r="Y20" i="5"/>
  <c r="X20" i="5"/>
  <c r="CA22" i="5"/>
  <c r="DD12" i="5"/>
  <c r="DD20" i="5"/>
  <c r="W23" i="5"/>
  <c r="W12" i="5"/>
  <c r="W19" i="5"/>
  <c r="W6" i="5"/>
  <c r="W22" i="5"/>
  <c r="Y10" i="5"/>
  <c r="W21" i="5"/>
  <c r="W18" i="5"/>
  <c r="W9" i="5"/>
  <c r="W5" i="5"/>
  <c r="W3" i="5"/>
  <c r="FX21" i="5"/>
  <c r="FY21" i="5"/>
  <c r="FZ21" i="5"/>
  <c r="D69" i="5"/>
  <c r="A70" i="1"/>
  <c r="AQ19" i="5"/>
  <c r="AL20" i="7"/>
  <c r="FX20" i="5"/>
  <c r="FY20" i="5"/>
  <c r="FZ20" i="5"/>
  <c r="FB20" i="5"/>
  <c r="D29" i="5"/>
  <c r="FC20" i="5"/>
  <c r="AK23" i="7"/>
  <c r="AK21" i="7"/>
  <c r="DC19" i="5"/>
  <c r="DC21" i="5"/>
  <c r="F16" i="7"/>
  <c r="F18" i="7"/>
  <c r="AQ3" i="5"/>
  <c r="AQ12" i="5"/>
  <c r="F15" i="7"/>
  <c r="F17" i="7"/>
  <c r="F22" i="7"/>
  <c r="F14" i="7"/>
  <c r="F19" i="7"/>
  <c r="AQ5" i="5"/>
  <c r="AQ22" i="5"/>
  <c r="AQ18" i="5"/>
  <c r="AQ21" i="5"/>
  <c r="AQ23" i="5"/>
  <c r="AI15" i="5"/>
  <c r="AI16" i="5"/>
  <c r="AI18" i="5"/>
  <c r="AI17" i="5"/>
  <c r="AI22" i="5"/>
  <c r="AI14" i="5"/>
  <c r="AI19" i="5"/>
  <c r="DC18" i="5"/>
  <c r="DC22" i="5"/>
  <c r="DC23" i="5"/>
  <c r="DC12" i="5"/>
  <c r="DC5" i="5"/>
  <c r="DC6" i="5"/>
  <c r="DC3" i="5"/>
  <c r="X23" i="5"/>
  <c r="X3" i="5"/>
  <c r="Y23" i="5"/>
  <c r="DD3" i="5"/>
  <c r="DD21" i="5"/>
  <c r="DD23" i="5"/>
  <c r="DD6" i="5"/>
  <c r="Y6" i="5"/>
  <c r="X21" i="5"/>
  <c r="X6" i="5"/>
  <c r="X8" i="5"/>
  <c r="X22" i="5"/>
  <c r="Y19" i="5"/>
  <c r="Y11" i="5"/>
  <c r="Y7" i="5"/>
  <c r="Y9" i="5"/>
  <c r="X9" i="5"/>
  <c r="X10" i="5"/>
  <c r="Y21" i="5"/>
  <c r="Y3" i="5"/>
  <c r="X12" i="5"/>
  <c r="Y12" i="5"/>
  <c r="AK17" i="7"/>
  <c r="FB21" i="5"/>
  <c r="AL21" i="7"/>
  <c r="D70" i="5"/>
  <c r="A71" i="1"/>
  <c r="FB23" i="5"/>
  <c r="FX23" i="5"/>
  <c r="FY23" i="5"/>
  <c r="FZ23" i="5"/>
  <c r="FC21" i="5"/>
  <c r="FC23" i="5"/>
  <c r="D30" i="5"/>
  <c r="AL23" i="7"/>
  <c r="AK19" i="7"/>
  <c r="AK22" i="7"/>
  <c r="AK18" i="7"/>
  <c r="AK15" i="7"/>
  <c r="FX19" i="5"/>
  <c r="FY19" i="5"/>
  <c r="FZ19" i="5"/>
  <c r="AK14" i="7"/>
  <c r="FX17" i="5"/>
  <c r="FY17" i="5"/>
  <c r="FZ17" i="5"/>
  <c r="AK16" i="7"/>
  <c r="FX16" i="5"/>
  <c r="FY16" i="5"/>
  <c r="FZ16" i="5"/>
  <c r="FB19" i="5"/>
  <c r="DG18" i="5"/>
  <c r="FC18" i="5"/>
  <c r="DG13" i="5"/>
  <c r="CN13" i="5"/>
  <c r="DD7" i="5"/>
  <c r="DD4" i="5"/>
  <c r="DD19" i="5"/>
  <c r="DD8" i="5"/>
  <c r="DD13" i="5"/>
  <c r="DD14" i="5"/>
  <c r="DD17" i="5"/>
  <c r="DD5" i="5"/>
  <c r="DD22" i="5"/>
  <c r="DD16" i="5"/>
  <c r="DD18" i="5"/>
  <c r="DD15" i="5"/>
  <c r="X11" i="5"/>
  <c r="X15" i="5"/>
  <c r="X17" i="5"/>
  <c r="X7" i="5"/>
  <c r="Y14" i="5"/>
  <c r="X19" i="5"/>
  <c r="Y22" i="5"/>
  <c r="Y8" i="5"/>
  <c r="Y18" i="5"/>
  <c r="X5" i="5"/>
  <c r="Y4" i="5"/>
  <c r="Y16" i="5"/>
  <c r="X4" i="5"/>
  <c r="X13" i="5"/>
  <c r="Y13" i="5"/>
  <c r="Y17" i="5"/>
  <c r="X14" i="5"/>
  <c r="Y15" i="5"/>
  <c r="Y5" i="5"/>
  <c r="X18" i="5"/>
  <c r="X16" i="5"/>
  <c r="BW11" i="5"/>
  <c r="BF14" i="5"/>
  <c r="BT14" i="5"/>
  <c r="CN12" i="5"/>
  <c r="EP9" i="5"/>
  <c r="EO9" i="5"/>
  <c r="D71" i="5"/>
  <c r="A72" i="1"/>
  <c r="AS17" i="5"/>
  <c r="AS14" i="5"/>
  <c r="AS15" i="5"/>
  <c r="AS20" i="5"/>
  <c r="AR16" i="5"/>
  <c r="AR20" i="5"/>
  <c r="AR19" i="5"/>
  <c r="AR21" i="5"/>
  <c r="AR22" i="5"/>
  <c r="AS21" i="5"/>
  <c r="AS23" i="5"/>
  <c r="AS22" i="5"/>
  <c r="EP76" i="5"/>
  <c r="FD71" i="5"/>
  <c r="EK77" i="5"/>
  <c r="EK60" i="5"/>
  <c r="FD73" i="5"/>
  <c r="EK71" i="5"/>
  <c r="FD63" i="5"/>
  <c r="FD61" i="5"/>
  <c r="EK69" i="5"/>
  <c r="FD82" i="5"/>
  <c r="FD79" i="5"/>
  <c r="EK80" i="5"/>
  <c r="EK58" i="5"/>
  <c r="EK66" i="5"/>
  <c r="EK63" i="5"/>
  <c r="FD56" i="5"/>
  <c r="EP80" i="5"/>
  <c r="EO80" i="5"/>
  <c r="EP63" i="5"/>
  <c r="EP65" i="5"/>
  <c r="EP62" i="5"/>
  <c r="EO62" i="5"/>
  <c r="EP71" i="5"/>
  <c r="EP78" i="5"/>
  <c r="EO78" i="5"/>
  <c r="EP82" i="5"/>
  <c r="EP72" i="5"/>
  <c r="EO72" i="5"/>
  <c r="FC15" i="5"/>
  <c r="EK70" i="5"/>
  <c r="FD65" i="5"/>
  <c r="FD66" i="5"/>
  <c r="FD64" i="5"/>
  <c r="EK81" i="5"/>
  <c r="EK79" i="5"/>
  <c r="EK74" i="5"/>
  <c r="FD80" i="5"/>
  <c r="FD69" i="5"/>
  <c r="EK75" i="5"/>
  <c r="FD72" i="5"/>
  <c r="FD62" i="5"/>
  <c r="EK65" i="5"/>
  <c r="FD83" i="5"/>
  <c r="FD68" i="5"/>
  <c r="EP69" i="5"/>
  <c r="EP74" i="5"/>
  <c r="EO74" i="5"/>
  <c r="EP75" i="5"/>
  <c r="EO75" i="5"/>
  <c r="EP61" i="5"/>
  <c r="EP77" i="5"/>
  <c r="EP68" i="5"/>
  <c r="EP59" i="5"/>
  <c r="EO59" i="5"/>
  <c r="EP81" i="5"/>
  <c r="EO81" i="5"/>
  <c r="EP84" i="5"/>
  <c r="EO76" i="5"/>
  <c r="FD70" i="5"/>
  <c r="EK84" i="5"/>
  <c r="FD77" i="5"/>
  <c r="EK62" i="5"/>
  <c r="EK73" i="5"/>
  <c r="FD78" i="5"/>
  <c r="EK68" i="5"/>
  <c r="EK76" i="5"/>
  <c r="EK78" i="5"/>
  <c r="FD84" i="5"/>
  <c r="EK72" i="5"/>
  <c r="FD57" i="5"/>
  <c r="EK83" i="5"/>
  <c r="EK82" i="5"/>
  <c r="FD60" i="5"/>
  <c r="EO71" i="5"/>
  <c r="EO84" i="5"/>
  <c r="EP73" i="5"/>
  <c r="EO73" i="5"/>
  <c r="EP66" i="5"/>
  <c r="EO66" i="5"/>
  <c r="EP64" i="5"/>
  <c r="EO65" i="5"/>
  <c r="EP57" i="5"/>
  <c r="EP58" i="5"/>
  <c r="EP67" i="5"/>
  <c r="EO63" i="5"/>
  <c r="EP56" i="5"/>
  <c r="EO56" i="5"/>
  <c r="EK57" i="5"/>
  <c r="FD67" i="5"/>
  <c r="FD59" i="5"/>
  <c r="EK56" i="5"/>
  <c r="EK59" i="5"/>
  <c r="EK55" i="5"/>
  <c r="EK64" i="5"/>
  <c r="FD81" i="5"/>
  <c r="FD74" i="5"/>
  <c r="EK67" i="5"/>
  <c r="EK61" i="5"/>
  <c r="FD58" i="5"/>
  <c r="FD55" i="5"/>
  <c r="FD75" i="5"/>
  <c r="FD76" i="5"/>
  <c r="EO82" i="5"/>
  <c r="EP55" i="5"/>
  <c r="EP83" i="5"/>
  <c r="EO67" i="5"/>
  <c r="EO77" i="5"/>
  <c r="EP79" i="5"/>
  <c r="EO79" i="5"/>
  <c r="EP60" i="5"/>
  <c r="EO60" i="5"/>
  <c r="EO69" i="5"/>
  <c r="EP70" i="5"/>
  <c r="EO58" i="5"/>
  <c r="EO70" i="5"/>
  <c r="EO83" i="5"/>
  <c r="FB18" i="5"/>
  <c r="FX18" i="5"/>
  <c r="FY18" i="5"/>
  <c r="FZ18" i="5"/>
  <c r="FB14" i="5"/>
  <c r="FX14" i="5"/>
  <c r="FY14" i="5"/>
  <c r="FZ14" i="5"/>
  <c r="FB22" i="5"/>
  <c r="FX22" i="5"/>
  <c r="FY22" i="5"/>
  <c r="FZ22" i="5"/>
  <c r="FB15" i="5"/>
  <c r="FX15" i="5"/>
  <c r="FY15" i="5"/>
  <c r="FZ15" i="5"/>
  <c r="EP26" i="5"/>
  <c r="EO26" i="5"/>
  <c r="FC17" i="5"/>
  <c r="D31" i="5"/>
  <c r="AS52" i="5"/>
  <c r="AS53" i="5"/>
  <c r="AR53" i="5"/>
  <c r="AR52" i="5"/>
  <c r="AR51" i="5"/>
  <c r="AS46" i="5"/>
  <c r="AS38" i="5"/>
  <c r="AS30" i="5"/>
  <c r="AS49" i="5"/>
  <c r="AS41" i="5"/>
  <c r="AS33" i="5"/>
  <c r="AS25" i="5"/>
  <c r="AR44" i="5"/>
  <c r="AR36" i="5"/>
  <c r="AS42" i="5"/>
  <c r="AS34" i="5"/>
  <c r="AS26" i="5"/>
  <c r="AS45" i="5"/>
  <c r="AS37" i="5"/>
  <c r="AS29" i="5"/>
  <c r="AR48" i="5"/>
  <c r="AR40" i="5"/>
  <c r="AR32" i="5"/>
  <c r="AR33" i="5"/>
  <c r="AR49" i="5"/>
  <c r="AR38" i="5"/>
  <c r="AS35" i="5"/>
  <c r="AR24" i="5"/>
  <c r="AS32" i="5"/>
  <c r="AS48" i="5"/>
  <c r="AS24" i="5"/>
  <c r="AR39" i="5"/>
  <c r="AR47" i="5"/>
  <c r="AR37" i="5"/>
  <c r="AR26" i="5"/>
  <c r="AR42" i="5"/>
  <c r="AS39" i="5"/>
  <c r="AS36" i="5"/>
  <c r="AS51" i="5"/>
  <c r="AR27" i="5"/>
  <c r="AR25" i="5"/>
  <c r="AR41" i="5"/>
  <c r="AR30" i="5"/>
  <c r="AR46" i="5"/>
  <c r="AS27" i="5"/>
  <c r="AS43" i="5"/>
  <c r="AS40" i="5"/>
  <c r="AR35" i="5"/>
  <c r="AR29" i="5"/>
  <c r="AR45" i="5"/>
  <c r="AR34" i="5"/>
  <c r="AS31" i="5"/>
  <c r="AS47" i="5"/>
  <c r="AS44" i="5"/>
  <c r="AR43" i="5"/>
  <c r="AR31" i="5"/>
  <c r="EP33" i="5"/>
  <c r="EP39" i="5"/>
  <c r="EO39" i="5"/>
  <c r="EP41" i="5"/>
  <c r="EP30" i="5"/>
  <c r="EO30" i="5"/>
  <c r="EP51" i="5"/>
  <c r="EO51" i="5"/>
  <c r="EP47" i="5"/>
  <c r="EO47" i="5"/>
  <c r="EP46" i="5"/>
  <c r="EO46" i="5"/>
  <c r="FD31" i="5"/>
  <c r="EK36" i="5"/>
  <c r="FD41" i="5"/>
  <c r="EK44" i="5"/>
  <c r="FD35" i="5"/>
  <c r="FD48" i="5"/>
  <c r="EK48" i="5"/>
  <c r="EK53" i="5"/>
  <c r="EK28" i="5"/>
  <c r="FD36" i="5"/>
  <c r="EK29" i="5"/>
  <c r="EK30" i="5"/>
  <c r="EK32" i="5"/>
  <c r="FD47" i="5"/>
  <c r="FD44" i="5"/>
  <c r="FC19" i="5"/>
  <c r="EP44" i="5"/>
  <c r="EP29" i="5"/>
  <c r="EO29" i="5"/>
  <c r="EP24" i="5"/>
  <c r="EO24" i="5"/>
  <c r="EP34" i="5"/>
  <c r="EP35" i="5"/>
  <c r="EO35" i="5"/>
  <c r="EP28" i="5"/>
  <c r="EO28" i="5"/>
  <c r="EP43" i="5"/>
  <c r="EP37" i="5"/>
  <c r="EO37" i="5"/>
  <c r="EK31" i="5"/>
  <c r="FD40" i="5"/>
  <c r="EK40" i="5"/>
  <c r="FD53" i="5"/>
  <c r="FD51" i="5"/>
  <c r="EK49" i="5"/>
  <c r="EK37" i="5"/>
  <c r="FD25" i="5"/>
  <c r="EK35" i="5"/>
  <c r="EK34" i="5"/>
  <c r="EK46" i="5"/>
  <c r="FD27" i="5"/>
  <c r="EK51" i="5"/>
  <c r="FD39" i="5"/>
  <c r="FD29" i="5"/>
  <c r="EO44" i="5"/>
  <c r="EO34" i="5"/>
  <c r="EO43" i="5"/>
  <c r="EP52" i="5"/>
  <c r="EP48" i="5"/>
  <c r="EP40" i="5"/>
  <c r="EP31" i="5"/>
  <c r="EO31" i="5"/>
  <c r="EP27" i="5"/>
  <c r="EO27" i="5"/>
  <c r="EP36" i="5"/>
  <c r="EO52" i="5"/>
  <c r="FD32" i="5"/>
  <c r="EK41" i="5"/>
  <c r="EK26" i="5"/>
  <c r="EK47" i="5"/>
  <c r="FD50" i="5"/>
  <c r="FD33" i="5"/>
  <c r="FD46" i="5"/>
  <c r="FD30" i="5"/>
  <c r="EK39" i="5"/>
  <c r="FD43" i="5"/>
  <c r="FD37" i="5"/>
  <c r="EK38" i="5"/>
  <c r="EK45" i="5"/>
  <c r="FD28" i="5"/>
  <c r="EK52" i="5"/>
  <c r="EP53" i="5"/>
  <c r="EP42" i="5"/>
  <c r="EP32" i="5"/>
  <c r="EO32" i="5"/>
  <c r="EP49" i="5"/>
  <c r="EO49" i="5"/>
  <c r="EP50" i="5"/>
  <c r="EO50" i="5"/>
  <c r="EP45" i="5"/>
  <c r="EO45" i="5"/>
  <c r="EP25" i="5"/>
  <c r="EP38" i="5"/>
  <c r="EO38" i="5"/>
  <c r="EO33" i="5"/>
  <c r="EK27" i="5"/>
  <c r="FD38" i="5"/>
  <c r="EK43" i="5"/>
  <c r="EK42" i="5"/>
  <c r="FD45" i="5"/>
  <c r="EK50" i="5"/>
  <c r="FD24" i="5"/>
  <c r="FD26" i="5"/>
  <c r="FD49" i="5"/>
  <c r="EK25" i="5"/>
  <c r="EK33" i="5"/>
  <c r="FD52" i="5"/>
  <c r="FD34" i="5"/>
  <c r="EK24" i="5"/>
  <c r="FD42" i="5"/>
  <c r="FC22" i="5"/>
  <c r="AL19" i="7"/>
  <c r="AL16" i="7"/>
  <c r="AL18" i="7"/>
  <c r="AL14" i="7"/>
  <c r="AL22" i="7"/>
  <c r="AL17" i="7"/>
  <c r="AL15" i="7"/>
  <c r="FC14" i="5"/>
  <c r="FB17" i="5"/>
  <c r="FB16" i="5"/>
  <c r="FD17" i="5"/>
  <c r="EK23" i="5"/>
  <c r="FD16" i="5"/>
  <c r="EK14" i="5"/>
  <c r="FD22" i="5"/>
  <c r="FD23" i="5"/>
  <c r="FD19" i="5"/>
  <c r="EK19" i="5"/>
  <c r="EK18" i="5"/>
  <c r="EK22" i="5"/>
  <c r="EK16" i="5"/>
  <c r="EK20" i="5"/>
  <c r="FD21" i="5"/>
  <c r="FC16" i="5"/>
  <c r="FD14" i="5"/>
  <c r="FD18" i="5"/>
  <c r="EK15" i="5"/>
  <c r="FD20" i="5"/>
  <c r="FD15" i="5"/>
  <c r="EK21" i="5"/>
  <c r="EK17" i="5"/>
  <c r="EP4" i="5"/>
  <c r="EO4" i="5"/>
  <c r="EP14" i="5"/>
  <c r="EO14" i="5"/>
  <c r="EP22" i="5"/>
  <c r="EP6" i="5"/>
  <c r="EP8" i="5"/>
  <c r="EO8" i="5"/>
  <c r="EP12" i="5"/>
  <c r="EO12" i="5"/>
  <c r="EP20" i="5"/>
  <c r="EO20" i="5"/>
  <c r="EP2" i="5"/>
  <c r="EP3" i="5"/>
  <c r="EO3" i="5"/>
  <c r="EP21" i="5"/>
  <c r="EO21" i="5"/>
  <c r="EP11" i="5"/>
  <c r="EO11" i="5"/>
  <c r="EP18" i="5"/>
  <c r="EP19" i="5"/>
  <c r="EO19" i="5"/>
  <c r="EP23" i="5"/>
  <c r="EP13" i="5"/>
  <c r="EO13" i="5"/>
  <c r="EP5" i="5"/>
  <c r="EO5" i="5"/>
  <c r="EP15" i="5"/>
  <c r="EO18" i="5"/>
  <c r="EP16" i="5"/>
  <c r="EO16" i="5"/>
  <c r="EP7" i="5"/>
  <c r="EP10" i="5"/>
  <c r="EO10" i="5"/>
  <c r="EP17" i="5"/>
  <c r="EO17" i="5"/>
  <c r="DH8" i="5"/>
  <c r="AR17" i="5"/>
  <c r="AR14" i="5"/>
  <c r="AR15" i="5"/>
  <c r="AS16" i="5"/>
  <c r="AR23" i="5"/>
  <c r="AS19" i="5"/>
  <c r="AR18" i="5"/>
  <c r="AS18" i="5"/>
  <c r="AB2" i="5"/>
  <c r="AZ2" i="5"/>
  <c r="BA2" i="5"/>
  <c r="BB14" i="5"/>
  <c r="DH3" i="5"/>
  <c r="DH5" i="5"/>
  <c r="AW11" i="5"/>
  <c r="AW22" i="5"/>
  <c r="AW16" i="5"/>
  <c r="AW17" i="5"/>
  <c r="AW5" i="5"/>
  <c r="AW21" i="5"/>
  <c r="AW3" i="5"/>
  <c r="AW13" i="5"/>
  <c r="AW7" i="5"/>
  <c r="AW10" i="5"/>
  <c r="AW8" i="5"/>
  <c r="AW15" i="5"/>
  <c r="AW12" i="5"/>
  <c r="AW9" i="5"/>
  <c r="AW4" i="5"/>
  <c r="AW19" i="5"/>
  <c r="AW18" i="5"/>
  <c r="AW23" i="5"/>
  <c r="AW20" i="5"/>
  <c r="FI6" i="5"/>
  <c r="FI9" i="5"/>
  <c r="AR9" i="5"/>
  <c r="AS9" i="5"/>
  <c r="AS6" i="5"/>
  <c r="AR6" i="5"/>
  <c r="AS2" i="5"/>
  <c r="AR2" i="5"/>
  <c r="AS4" i="5"/>
  <c r="AR13" i="5"/>
  <c r="AS10" i="5"/>
  <c r="AS7" i="5"/>
  <c r="AR4" i="5"/>
  <c r="AS13" i="5"/>
  <c r="AR10" i="5"/>
  <c r="AS8" i="5"/>
  <c r="AR11" i="5"/>
  <c r="AR7" i="5"/>
  <c r="AR8" i="5"/>
  <c r="AS11" i="5"/>
  <c r="AR5" i="5"/>
  <c r="AS12" i="5"/>
  <c r="AS5" i="5"/>
  <c r="AR12" i="5"/>
  <c r="AR3" i="5"/>
  <c r="AS3" i="5"/>
  <c r="BW12" i="5"/>
  <c r="BT16" i="5"/>
  <c r="BF16" i="5"/>
  <c r="BR16" i="5"/>
  <c r="BF140" i="5"/>
  <c r="BT140" i="5"/>
  <c r="BT104" i="5"/>
  <c r="BF104" i="5"/>
  <c r="BF23" i="5"/>
  <c r="BR23" i="5"/>
  <c r="BT23" i="5"/>
  <c r="BF10" i="5"/>
  <c r="BT10" i="5"/>
  <c r="BT17" i="5"/>
  <c r="BF17" i="5"/>
  <c r="BR17" i="5"/>
  <c r="BF111" i="5"/>
  <c r="BT111" i="5"/>
  <c r="BF155" i="5"/>
  <c r="BR155" i="5"/>
  <c r="BT155" i="5"/>
  <c r="BF136" i="5"/>
  <c r="BT136" i="5"/>
  <c r="BF123" i="5"/>
  <c r="BT123" i="5"/>
  <c r="BT21" i="5"/>
  <c r="BF21" i="5"/>
  <c r="BR21" i="5"/>
  <c r="BF135" i="5"/>
  <c r="BT135" i="5"/>
  <c r="BF164" i="5"/>
  <c r="BT164" i="5"/>
  <c r="BF160" i="5"/>
  <c r="BT160" i="5"/>
  <c r="BF182" i="5"/>
  <c r="BT182" i="5"/>
  <c r="BF201" i="5"/>
  <c r="BT201" i="5"/>
  <c r="BT77" i="5"/>
  <c r="BF77" i="5"/>
  <c r="BT93" i="5"/>
  <c r="BF93" i="5"/>
  <c r="BR93" i="5"/>
  <c r="BF191" i="5"/>
  <c r="BT191" i="5"/>
  <c r="BF87" i="5"/>
  <c r="BR87" i="5"/>
  <c r="BT87" i="5"/>
  <c r="BF106" i="5"/>
  <c r="BT106" i="5"/>
  <c r="BT120" i="5"/>
  <c r="BF120" i="5"/>
  <c r="BR120" i="5"/>
  <c r="BT112" i="5"/>
  <c r="BF112" i="5"/>
  <c r="BR112" i="5"/>
  <c r="BF27" i="5"/>
  <c r="BT27" i="5"/>
  <c r="BT3" i="5"/>
  <c r="BF3" i="5"/>
  <c r="BT52" i="5"/>
  <c r="BF52" i="5"/>
  <c r="BR52" i="5"/>
  <c r="BT68" i="5"/>
  <c r="BF68" i="5"/>
  <c r="BR68" i="5"/>
  <c r="BF95" i="5"/>
  <c r="BT95" i="5"/>
  <c r="BF38" i="5"/>
  <c r="BT38" i="5"/>
  <c r="BT12" i="5"/>
  <c r="BF12" i="5"/>
  <c r="BR12" i="5"/>
  <c r="BT161" i="5"/>
  <c r="BF161" i="5"/>
  <c r="BR161" i="5"/>
  <c r="BT53" i="5"/>
  <c r="BF53" i="5"/>
  <c r="BF58" i="5"/>
  <c r="BT58" i="5"/>
  <c r="BT80" i="5"/>
  <c r="BF80" i="5"/>
  <c r="BF97" i="5"/>
  <c r="BT97" i="5"/>
  <c r="BF197" i="5"/>
  <c r="BR197" i="5"/>
  <c r="BT197" i="5"/>
  <c r="BF98" i="5"/>
  <c r="BT98" i="5"/>
  <c r="BF126" i="5"/>
  <c r="BR126" i="5"/>
  <c r="BT126" i="5"/>
  <c r="BF146" i="5"/>
  <c r="BT146" i="5"/>
  <c r="BT57" i="5"/>
  <c r="BF57" i="5"/>
  <c r="BR57" i="5"/>
  <c r="BT69" i="5"/>
  <c r="BF69" i="5"/>
  <c r="BF89" i="5"/>
  <c r="BT89" i="5"/>
  <c r="BF101" i="5"/>
  <c r="BT101" i="5"/>
  <c r="BT41" i="5"/>
  <c r="BF41" i="5"/>
  <c r="BR41" i="5"/>
  <c r="BF90" i="5"/>
  <c r="BT90" i="5"/>
  <c r="BF163" i="5"/>
  <c r="BR163" i="5"/>
  <c r="BT163" i="5"/>
  <c r="BF138" i="5"/>
  <c r="BT138" i="5"/>
  <c r="BF132" i="5"/>
  <c r="BR132" i="5"/>
  <c r="BT132" i="5"/>
  <c r="BF7" i="5"/>
  <c r="BT7" i="5"/>
  <c r="BF34" i="5"/>
  <c r="BR34" i="5"/>
  <c r="BT34" i="5"/>
  <c r="BT5" i="5"/>
  <c r="BF5" i="5"/>
  <c r="BF83" i="5"/>
  <c r="BT83" i="5"/>
  <c r="BF103" i="5"/>
  <c r="BT103" i="5"/>
  <c r="BF39" i="5"/>
  <c r="BR39" i="5"/>
  <c r="BT39" i="5"/>
  <c r="BF47" i="5"/>
  <c r="BT47" i="5"/>
  <c r="BF168" i="5"/>
  <c r="BR168" i="5"/>
  <c r="BT168" i="5"/>
  <c r="BF67" i="5"/>
  <c r="BT67" i="5"/>
  <c r="BF74" i="5"/>
  <c r="BR74" i="5"/>
  <c r="BT74" i="5"/>
  <c r="BF91" i="5"/>
  <c r="BT91" i="5"/>
  <c r="BF105" i="5"/>
  <c r="BR105" i="5"/>
  <c r="BT105" i="5"/>
  <c r="BT37" i="5"/>
  <c r="BF37" i="5"/>
  <c r="BF94" i="5"/>
  <c r="BT94" i="5"/>
  <c r="BF171" i="5"/>
  <c r="BT171" i="5"/>
  <c r="BF133" i="5"/>
  <c r="BT133" i="5"/>
  <c r="BF165" i="5"/>
  <c r="BT165" i="5"/>
  <c r="BF192" i="5"/>
  <c r="BT192" i="5"/>
  <c r="BF170" i="5"/>
  <c r="BT170" i="5"/>
  <c r="BF54" i="5"/>
  <c r="BT54" i="5"/>
  <c r="BF122" i="5"/>
  <c r="BT122" i="5"/>
  <c r="BF55" i="5"/>
  <c r="BT55" i="5"/>
  <c r="BT65" i="5"/>
  <c r="BF65" i="5"/>
  <c r="BT84" i="5"/>
  <c r="BF84" i="5"/>
  <c r="BR84" i="5"/>
  <c r="BF99" i="5"/>
  <c r="BT99" i="5"/>
  <c r="BF18" i="5"/>
  <c r="BR18" i="5"/>
  <c r="BT18" i="5"/>
  <c r="BF51" i="5"/>
  <c r="BT51" i="5"/>
  <c r="BF194" i="5"/>
  <c r="BR194" i="5"/>
  <c r="BT194" i="5"/>
  <c r="BF184" i="5"/>
  <c r="BT184" i="5"/>
  <c r="BT60" i="5"/>
  <c r="BF60" i="5"/>
  <c r="BR60" i="5"/>
  <c r="BF11" i="5"/>
  <c r="BT11" i="5"/>
  <c r="BT13" i="5"/>
  <c r="BF13" i="5"/>
  <c r="BR13" i="5"/>
  <c r="BF137" i="5"/>
  <c r="BT137" i="5"/>
  <c r="BF172" i="5"/>
  <c r="BT172" i="5"/>
  <c r="BF196" i="5"/>
  <c r="BT196" i="5"/>
  <c r="BF178" i="5"/>
  <c r="BT178" i="5"/>
  <c r="BF79" i="5"/>
  <c r="BT79" i="5"/>
  <c r="BT157" i="5"/>
  <c r="BF157" i="5"/>
  <c r="BR157" i="5"/>
  <c r="BF59" i="5"/>
  <c r="BT59" i="5"/>
  <c r="BF63" i="5"/>
  <c r="BR63" i="5"/>
  <c r="BT63" i="5"/>
  <c r="BT88" i="5"/>
  <c r="BF88" i="5"/>
  <c r="BF125" i="5"/>
  <c r="BR125" i="5"/>
  <c r="BT125" i="5"/>
  <c r="BF115" i="5"/>
  <c r="BT115" i="5"/>
  <c r="BF119" i="5"/>
  <c r="BR119" i="5"/>
  <c r="BT119" i="5"/>
  <c r="BT25" i="5"/>
  <c r="BF25" i="5"/>
  <c r="BF131" i="5"/>
  <c r="BR131" i="5"/>
  <c r="BT131" i="5"/>
  <c r="BF142" i="5"/>
  <c r="BT142" i="5"/>
  <c r="BF190" i="5"/>
  <c r="BR190" i="5"/>
  <c r="BT190" i="5"/>
  <c r="BF152" i="5"/>
  <c r="BT152" i="5"/>
  <c r="BF15" i="5"/>
  <c r="BT15" i="5"/>
  <c r="BF141" i="5"/>
  <c r="BT141" i="5"/>
  <c r="BF179" i="5"/>
  <c r="BT179" i="5"/>
  <c r="BF200" i="5"/>
  <c r="BT200" i="5"/>
  <c r="BF174" i="5"/>
  <c r="BR174" i="5"/>
  <c r="BT174" i="5"/>
  <c r="BT73" i="5"/>
  <c r="BF73" i="5"/>
  <c r="BR73" i="5"/>
  <c r="BT177" i="5"/>
  <c r="BF177" i="5"/>
  <c r="BR177" i="5"/>
  <c r="BF62" i="5"/>
  <c r="BT62" i="5"/>
  <c r="BF82" i="5"/>
  <c r="BR82" i="5"/>
  <c r="BT82" i="5"/>
  <c r="BT108" i="5"/>
  <c r="BF108" i="5"/>
  <c r="BT100" i="5"/>
  <c r="BF100" i="5"/>
  <c r="BR100" i="5"/>
  <c r="BF35" i="5"/>
  <c r="BT35" i="5"/>
  <c r="BF43" i="5"/>
  <c r="BR43" i="5"/>
  <c r="BT43" i="5"/>
  <c r="BF199" i="5"/>
  <c r="BT199" i="5"/>
  <c r="BT61" i="5"/>
  <c r="BF61" i="5"/>
  <c r="BR61" i="5"/>
  <c r="BF75" i="5"/>
  <c r="BT75" i="5"/>
  <c r="BF46" i="5"/>
  <c r="BT46" i="5"/>
  <c r="BT36" i="5"/>
  <c r="BF36" i="5"/>
  <c r="BT145" i="5"/>
  <c r="BF145" i="5"/>
  <c r="BR145" i="5"/>
  <c r="BF150" i="5"/>
  <c r="BT150" i="5"/>
  <c r="BF195" i="5"/>
  <c r="BR195" i="5"/>
  <c r="BT195" i="5"/>
  <c r="BT64" i="5"/>
  <c r="BF64" i="5"/>
  <c r="BF78" i="5"/>
  <c r="BR78" i="5"/>
  <c r="BT78" i="5"/>
  <c r="BF166" i="5"/>
  <c r="BT166" i="5"/>
  <c r="BT76" i="5"/>
  <c r="BF76" i="5"/>
  <c r="BR76" i="5"/>
  <c r="BT72" i="5"/>
  <c r="BF72" i="5"/>
  <c r="BT109" i="5"/>
  <c r="BF109" i="5"/>
  <c r="BR109" i="5"/>
  <c r="BF167" i="5"/>
  <c r="BT167" i="5"/>
  <c r="BF154" i="5"/>
  <c r="BR154" i="5"/>
  <c r="BT154" i="5"/>
  <c r="BF169" i="5"/>
  <c r="BT169" i="5"/>
  <c r="BT9" i="5"/>
  <c r="BF9" i="5"/>
  <c r="BR9" i="5"/>
  <c r="BF139" i="5"/>
  <c r="BT139" i="5"/>
  <c r="BF175" i="5"/>
  <c r="BT175" i="5"/>
  <c r="BF198" i="5"/>
  <c r="BT198" i="5"/>
  <c r="BF188" i="5"/>
  <c r="BT188" i="5"/>
  <c r="BF66" i="5"/>
  <c r="BT66" i="5"/>
  <c r="BF50" i="5"/>
  <c r="BT50" i="5"/>
  <c r="BT48" i="5"/>
  <c r="BF48" i="5"/>
  <c r="BF158" i="5"/>
  <c r="BT158" i="5"/>
  <c r="BT173" i="5"/>
  <c r="BF173" i="5"/>
  <c r="BR173" i="5"/>
  <c r="BT4" i="5"/>
  <c r="BF4" i="5"/>
  <c r="BR4" i="5"/>
  <c r="BF30" i="5"/>
  <c r="BT30" i="5"/>
  <c r="BT8" i="5"/>
  <c r="BF8" i="5"/>
  <c r="BR8" i="5"/>
  <c r="BT116" i="5"/>
  <c r="BF116" i="5"/>
  <c r="BF121" i="5"/>
  <c r="BT121" i="5"/>
  <c r="BF144" i="5"/>
  <c r="BT144" i="5"/>
  <c r="BF134" i="5"/>
  <c r="BT134" i="5"/>
  <c r="BT44" i="5"/>
  <c r="BF44" i="5"/>
  <c r="BF143" i="5"/>
  <c r="BR143" i="5"/>
  <c r="BT143" i="5"/>
  <c r="BF183" i="5"/>
  <c r="BT183" i="5"/>
  <c r="BC193" i="5"/>
  <c r="BD193" i="5"/>
  <c r="BT193" i="5"/>
  <c r="BF193" i="5"/>
  <c r="BF118" i="5"/>
  <c r="BR118" i="5"/>
  <c r="BT118" i="5"/>
  <c r="BF151" i="5"/>
  <c r="BR151" i="5"/>
  <c r="BT151" i="5"/>
  <c r="BF148" i="5"/>
  <c r="BT148" i="5"/>
  <c r="BF159" i="5"/>
  <c r="BT159" i="5"/>
  <c r="BT32" i="5"/>
  <c r="BF32" i="5"/>
  <c r="BR32" i="5"/>
  <c r="BF147" i="5"/>
  <c r="BR147" i="5"/>
  <c r="BT147" i="5"/>
  <c r="BF187" i="5"/>
  <c r="BR187" i="5"/>
  <c r="BT187" i="5"/>
  <c r="BT189" i="5"/>
  <c r="BF189" i="5"/>
  <c r="BF71" i="5"/>
  <c r="BR71" i="5"/>
  <c r="BT71" i="5"/>
  <c r="BF86" i="5"/>
  <c r="BR86" i="5"/>
  <c r="BT86" i="5"/>
  <c r="BF42" i="5"/>
  <c r="BT42" i="5"/>
  <c r="BT24" i="5"/>
  <c r="BF24" i="5"/>
  <c r="BF180" i="5"/>
  <c r="BT180" i="5"/>
  <c r="BF130" i="5"/>
  <c r="BR130" i="5"/>
  <c r="BT130" i="5"/>
  <c r="BT45" i="5"/>
  <c r="BF45" i="5"/>
  <c r="BF22" i="5"/>
  <c r="BR22" i="5"/>
  <c r="BT22" i="5"/>
  <c r="BT28" i="5"/>
  <c r="BF28" i="5"/>
  <c r="BT129" i="5"/>
  <c r="BF129" i="5"/>
  <c r="BF156" i="5"/>
  <c r="BT156" i="5"/>
  <c r="BF186" i="5"/>
  <c r="BR186" i="5"/>
  <c r="BT186" i="5"/>
  <c r="BF162" i="5"/>
  <c r="BT162" i="5"/>
  <c r="BT20" i="5"/>
  <c r="BF20" i="5"/>
  <c r="BF124" i="5"/>
  <c r="BT124" i="5"/>
  <c r="BT56" i="5"/>
  <c r="BF56" i="5"/>
  <c r="BF181" i="5"/>
  <c r="BT181" i="5"/>
  <c r="BT81" i="5"/>
  <c r="BF81" i="5"/>
  <c r="BF70" i="5"/>
  <c r="BT70" i="5"/>
  <c r="BF102" i="5"/>
  <c r="BR102" i="5"/>
  <c r="BT102" i="5"/>
  <c r="BT92" i="5"/>
  <c r="BF92" i="5"/>
  <c r="BR92" i="5"/>
  <c r="BT33" i="5"/>
  <c r="BF33" i="5"/>
  <c r="BF110" i="5"/>
  <c r="BT110" i="5"/>
  <c r="BF149" i="5"/>
  <c r="BT149" i="5"/>
  <c r="BF185" i="5"/>
  <c r="BT185" i="5"/>
  <c r="BF128" i="5"/>
  <c r="BR128" i="5"/>
  <c r="BT128" i="5"/>
  <c r="BT49" i="5"/>
  <c r="BF49" i="5"/>
  <c r="BF26" i="5"/>
  <c r="BR26" i="5"/>
  <c r="BT26" i="5"/>
  <c r="BT40" i="5"/>
  <c r="BF40" i="5"/>
  <c r="BR40" i="5"/>
  <c r="BF113" i="5"/>
  <c r="BR113" i="5"/>
  <c r="BT113" i="5"/>
  <c r="BT96" i="5"/>
  <c r="BF96" i="5"/>
  <c r="BR96" i="5"/>
  <c r="BF31" i="5"/>
  <c r="BT31" i="5"/>
  <c r="BF19" i="5"/>
  <c r="BT19" i="5"/>
  <c r="BF176" i="5"/>
  <c r="BT176" i="5"/>
  <c r="BT85" i="5"/>
  <c r="BF85" i="5"/>
  <c r="BF114" i="5"/>
  <c r="BR114" i="5"/>
  <c r="BT114" i="5"/>
  <c r="BF117" i="5"/>
  <c r="BT117" i="5"/>
  <c r="BF107" i="5"/>
  <c r="BR107" i="5"/>
  <c r="BT107" i="5"/>
  <c r="BT29" i="5"/>
  <c r="BF29" i="5"/>
  <c r="BR29" i="5"/>
  <c r="BF127" i="5"/>
  <c r="BT127" i="5"/>
  <c r="BF153" i="5"/>
  <c r="BT153" i="5"/>
  <c r="BA193" i="5"/>
  <c r="AZ193" i="5"/>
  <c r="BB193" i="5"/>
  <c r="BP193" i="5"/>
  <c r="BR193" i="5"/>
  <c r="BM193" i="5"/>
  <c r="BE193" i="5"/>
  <c r="BO193" i="5"/>
  <c r="BJ193" i="5"/>
  <c r="BC141" i="5"/>
  <c r="BD141" i="5"/>
  <c r="BP141" i="5"/>
  <c r="BM141" i="5"/>
  <c r="AZ141" i="5"/>
  <c r="BJ141" i="5"/>
  <c r="BB141" i="5"/>
  <c r="BR141" i="5"/>
  <c r="BA141" i="5"/>
  <c r="BE141" i="5"/>
  <c r="BO141" i="5"/>
  <c r="BC88" i="5"/>
  <c r="BD88" i="5"/>
  <c r="BA88" i="5"/>
  <c r="BB88" i="5"/>
  <c r="BP88" i="5"/>
  <c r="BR88" i="5"/>
  <c r="AZ88" i="5"/>
  <c r="BM88" i="5"/>
  <c r="BE88" i="5"/>
  <c r="BO88" i="5"/>
  <c r="BJ88" i="5"/>
  <c r="BC179" i="5"/>
  <c r="BD179" i="5"/>
  <c r="BB179" i="5"/>
  <c r="BE179" i="5"/>
  <c r="BO179" i="5"/>
  <c r="BP179" i="5"/>
  <c r="BJ179" i="5"/>
  <c r="AZ179" i="5"/>
  <c r="BR179" i="5"/>
  <c r="BM179" i="5"/>
  <c r="BA179" i="5"/>
  <c r="BC125" i="5"/>
  <c r="BD125" i="5"/>
  <c r="BJ125" i="5"/>
  <c r="BP125" i="5"/>
  <c r="BA125" i="5"/>
  <c r="AZ125" i="5"/>
  <c r="BE125" i="5"/>
  <c r="BO125" i="5"/>
  <c r="BM125" i="5"/>
  <c r="BB125" i="5"/>
  <c r="BC200" i="5"/>
  <c r="BD200" i="5"/>
  <c r="BM200" i="5"/>
  <c r="BA200" i="5"/>
  <c r="BR200" i="5"/>
  <c r="BJ200" i="5"/>
  <c r="BB200" i="5"/>
  <c r="BE200" i="5"/>
  <c r="BO200" i="5"/>
  <c r="BP200" i="5"/>
  <c r="AZ200" i="5"/>
  <c r="BC115" i="5"/>
  <c r="BD115" i="5"/>
  <c r="BP115" i="5"/>
  <c r="BJ115" i="5"/>
  <c r="BB115" i="5"/>
  <c r="BA115" i="5"/>
  <c r="BM115" i="5"/>
  <c r="AZ115" i="5"/>
  <c r="BR115" i="5"/>
  <c r="BE115" i="5"/>
  <c r="BO115" i="5"/>
  <c r="BC174" i="5"/>
  <c r="BD174" i="5"/>
  <c r="BB174" i="5"/>
  <c r="BP174" i="5"/>
  <c r="BA174" i="5"/>
  <c r="BE174" i="5"/>
  <c r="BO174" i="5"/>
  <c r="BM174" i="5"/>
  <c r="BJ174" i="5"/>
  <c r="AZ174" i="5"/>
  <c r="BC119" i="5"/>
  <c r="BD119" i="5"/>
  <c r="BJ119" i="5"/>
  <c r="AZ119" i="5"/>
  <c r="BP119" i="5"/>
  <c r="BA119" i="5"/>
  <c r="BM119" i="5"/>
  <c r="BE119" i="5"/>
  <c r="BO119" i="5"/>
  <c r="BB119" i="5"/>
  <c r="BC73" i="5"/>
  <c r="BD73" i="5"/>
  <c r="BB73" i="5"/>
  <c r="BJ73" i="5"/>
  <c r="BE73" i="5"/>
  <c r="BO73" i="5"/>
  <c r="BA73" i="5"/>
  <c r="AZ73" i="5"/>
  <c r="BP73" i="5"/>
  <c r="BM73" i="5"/>
  <c r="BC25" i="5"/>
  <c r="BD25" i="5"/>
  <c r="BP25" i="5"/>
  <c r="BE25" i="5"/>
  <c r="BO25" i="5"/>
  <c r="BB25" i="5"/>
  <c r="BA25" i="5"/>
  <c r="AZ25" i="5"/>
  <c r="BR25" i="5"/>
  <c r="BJ25" i="5"/>
  <c r="BM25" i="5"/>
  <c r="BC177" i="5"/>
  <c r="BD177" i="5"/>
  <c r="BB177" i="5"/>
  <c r="BM177" i="5"/>
  <c r="BP177" i="5"/>
  <c r="AZ177" i="5"/>
  <c r="BA177" i="5"/>
  <c r="BJ177" i="5"/>
  <c r="BE177" i="5"/>
  <c r="BO177" i="5"/>
  <c r="BC131" i="5"/>
  <c r="BD131" i="5"/>
  <c r="BE131" i="5"/>
  <c r="BO131" i="5"/>
  <c r="BA131" i="5"/>
  <c r="BM131" i="5"/>
  <c r="BP131" i="5"/>
  <c r="BJ131" i="5"/>
  <c r="AZ131" i="5"/>
  <c r="BB131" i="5"/>
  <c r="BC62" i="5"/>
  <c r="BD62" i="5"/>
  <c r="BE62" i="5"/>
  <c r="BO62" i="5"/>
  <c r="BJ62" i="5"/>
  <c r="BA62" i="5"/>
  <c r="AZ62" i="5"/>
  <c r="BR62" i="5"/>
  <c r="BM62" i="5"/>
  <c r="BP62" i="5"/>
  <c r="BB62" i="5"/>
  <c r="BC142" i="5"/>
  <c r="BD142" i="5"/>
  <c r="BB142" i="5"/>
  <c r="BA142" i="5"/>
  <c r="BJ142" i="5"/>
  <c r="BR142" i="5"/>
  <c r="AZ142" i="5"/>
  <c r="BP142" i="5"/>
  <c r="BE142" i="5"/>
  <c r="BO142" i="5"/>
  <c r="BM142" i="5"/>
  <c r="BC82" i="5"/>
  <c r="BD82" i="5"/>
  <c r="BE82" i="5"/>
  <c r="BO82" i="5"/>
  <c r="BP82" i="5"/>
  <c r="BB82" i="5"/>
  <c r="BM82" i="5"/>
  <c r="BA82" i="5"/>
  <c r="BJ82" i="5"/>
  <c r="AZ82" i="5"/>
  <c r="BC190" i="5"/>
  <c r="BD190" i="5"/>
  <c r="BJ190" i="5"/>
  <c r="BE190" i="5"/>
  <c r="BO190" i="5"/>
  <c r="BM190" i="5"/>
  <c r="BP190" i="5"/>
  <c r="BA190" i="5"/>
  <c r="AZ190" i="5"/>
  <c r="BB190" i="5"/>
  <c r="BC108" i="5"/>
  <c r="BD108" i="5"/>
  <c r="BM108" i="5"/>
  <c r="BR108" i="5"/>
  <c r="BP108" i="5"/>
  <c r="BB108" i="5"/>
  <c r="AZ108" i="5"/>
  <c r="BA108" i="5"/>
  <c r="BE108" i="5"/>
  <c r="BO108" i="5"/>
  <c r="BJ108" i="5"/>
  <c r="BC152" i="5"/>
  <c r="BD152" i="5"/>
  <c r="BE152" i="5"/>
  <c r="BO152" i="5"/>
  <c r="BB152" i="5"/>
  <c r="BM152" i="5"/>
  <c r="AZ152" i="5"/>
  <c r="BR152" i="5"/>
  <c r="BP152" i="5"/>
  <c r="BJ152" i="5"/>
  <c r="BA152" i="5"/>
  <c r="BC100" i="5"/>
  <c r="BD100" i="5"/>
  <c r="BM100" i="5"/>
  <c r="BB100" i="5"/>
  <c r="BP100" i="5"/>
  <c r="BJ100" i="5"/>
  <c r="AZ100" i="5"/>
  <c r="BE100" i="5"/>
  <c r="BO100" i="5"/>
  <c r="BA100" i="5"/>
  <c r="BC15" i="5"/>
  <c r="BD15" i="5"/>
  <c r="BE15" i="5"/>
  <c r="BO15" i="5"/>
  <c r="BB15" i="5"/>
  <c r="BR15" i="5"/>
  <c r="BJ15" i="5"/>
  <c r="AZ15" i="5"/>
  <c r="BM15" i="5"/>
  <c r="BP15" i="5"/>
  <c r="BA15" i="5"/>
  <c r="BC35" i="5"/>
  <c r="BD35" i="5"/>
  <c r="BP35" i="5"/>
  <c r="BE35" i="5"/>
  <c r="BO35" i="5"/>
  <c r="BJ35" i="5"/>
  <c r="BM35" i="5"/>
  <c r="AZ35" i="5"/>
  <c r="BA35" i="5"/>
  <c r="BB35" i="5"/>
  <c r="BR35" i="5"/>
  <c r="BA6" i="5"/>
  <c r="AZ6" i="5"/>
  <c r="BC43" i="5"/>
  <c r="BD43" i="5"/>
  <c r="BE43" i="5"/>
  <c r="BO43" i="5"/>
  <c r="BM43" i="5"/>
  <c r="BB43" i="5"/>
  <c r="BP43" i="5"/>
  <c r="AZ43" i="5"/>
  <c r="BA43" i="5"/>
  <c r="BJ43" i="5"/>
  <c r="BC16" i="5"/>
  <c r="BD16" i="5"/>
  <c r="BE16" i="5"/>
  <c r="BO16" i="5"/>
  <c r="BM16" i="5"/>
  <c r="BA16" i="5"/>
  <c r="BB16" i="5"/>
  <c r="BJ16" i="5"/>
  <c r="BP16" i="5"/>
  <c r="AZ16" i="5"/>
  <c r="BC199" i="5"/>
  <c r="BD199" i="5"/>
  <c r="BJ199" i="5"/>
  <c r="BB199" i="5"/>
  <c r="BR199" i="5"/>
  <c r="BA199" i="5"/>
  <c r="BE199" i="5"/>
  <c r="BO199" i="5"/>
  <c r="BP199" i="5"/>
  <c r="AZ199" i="5"/>
  <c r="BM199" i="5"/>
  <c r="BC140" i="5"/>
  <c r="BD140" i="5"/>
  <c r="BJ140" i="5"/>
  <c r="BA140" i="5"/>
  <c r="BM140" i="5"/>
  <c r="BR140" i="5"/>
  <c r="BE140" i="5"/>
  <c r="BO140" i="5"/>
  <c r="AZ140" i="5"/>
  <c r="BB140" i="5"/>
  <c r="BP140" i="5"/>
  <c r="BC61" i="5"/>
  <c r="BD61" i="5"/>
  <c r="BP61" i="5"/>
  <c r="BA61" i="5"/>
  <c r="BB61" i="5"/>
  <c r="BJ61" i="5"/>
  <c r="AZ61" i="5"/>
  <c r="BE61" i="5"/>
  <c r="BO61" i="5"/>
  <c r="BM61" i="5"/>
  <c r="BC104" i="5"/>
  <c r="BD104" i="5"/>
  <c r="BB104" i="5"/>
  <c r="BA104" i="5"/>
  <c r="BP104" i="5"/>
  <c r="BJ104" i="5"/>
  <c r="BR104" i="5"/>
  <c r="AZ104" i="5"/>
  <c r="BM104" i="5"/>
  <c r="BE104" i="5"/>
  <c r="BO104" i="5"/>
  <c r="BC75" i="5"/>
  <c r="BD75" i="5"/>
  <c r="AZ75" i="5"/>
  <c r="BE75" i="5"/>
  <c r="BO75" i="5"/>
  <c r="BM75" i="5"/>
  <c r="BB75" i="5"/>
  <c r="BR75" i="5"/>
  <c r="BP75" i="5"/>
  <c r="BA75" i="5"/>
  <c r="BJ75" i="5"/>
  <c r="BC23" i="5"/>
  <c r="BD23" i="5"/>
  <c r="BP23" i="5"/>
  <c r="BE23" i="5"/>
  <c r="BO23" i="5"/>
  <c r="BM23" i="5"/>
  <c r="AZ23" i="5"/>
  <c r="BA23" i="5"/>
  <c r="BB23" i="5"/>
  <c r="BJ23" i="5"/>
  <c r="BC46" i="5"/>
  <c r="BD46" i="5"/>
  <c r="BP46" i="5"/>
  <c r="BE46" i="5"/>
  <c r="BO46" i="5"/>
  <c r="BR46" i="5"/>
  <c r="BM46" i="5"/>
  <c r="BJ46" i="5"/>
  <c r="BB46" i="5"/>
  <c r="AZ46" i="5"/>
  <c r="BA46" i="5"/>
  <c r="BC10" i="5"/>
  <c r="BD10" i="5"/>
  <c r="BP10" i="5"/>
  <c r="BE10" i="5"/>
  <c r="BO10" i="5"/>
  <c r="BB10" i="5"/>
  <c r="BM10" i="5"/>
  <c r="BJ10" i="5"/>
  <c r="BA10" i="5"/>
  <c r="BR10" i="5"/>
  <c r="AZ10" i="5"/>
  <c r="BC36" i="5"/>
  <c r="BD36" i="5"/>
  <c r="BP36" i="5"/>
  <c r="BE36" i="5"/>
  <c r="BO36" i="5"/>
  <c r="BA36" i="5"/>
  <c r="BJ36" i="5"/>
  <c r="AZ36" i="5"/>
  <c r="BM36" i="5"/>
  <c r="BR36" i="5"/>
  <c r="BB36" i="5"/>
  <c r="BC17" i="5"/>
  <c r="BD17" i="5"/>
  <c r="BE17" i="5"/>
  <c r="BO17" i="5"/>
  <c r="BB17" i="5"/>
  <c r="BM17" i="5"/>
  <c r="BJ17" i="5"/>
  <c r="BP17" i="5"/>
  <c r="AZ17" i="5"/>
  <c r="BA17" i="5"/>
  <c r="BC145" i="5"/>
  <c r="BD145" i="5"/>
  <c r="AZ145" i="5"/>
  <c r="BJ145" i="5"/>
  <c r="BB145" i="5"/>
  <c r="BP145" i="5"/>
  <c r="BM145" i="5"/>
  <c r="BA145" i="5"/>
  <c r="BE145" i="5"/>
  <c r="BO145" i="5"/>
  <c r="BC111" i="5"/>
  <c r="BD111" i="5"/>
  <c r="BJ111" i="5"/>
  <c r="BM111" i="5"/>
  <c r="BA111" i="5"/>
  <c r="BB111" i="5"/>
  <c r="BR111" i="5"/>
  <c r="BE111" i="5"/>
  <c r="BO111" i="5"/>
  <c r="AZ111" i="5"/>
  <c r="BP111" i="5"/>
  <c r="BC150" i="5"/>
  <c r="BD150" i="5"/>
  <c r="BA150" i="5"/>
  <c r="BP150" i="5"/>
  <c r="BJ150" i="5"/>
  <c r="AZ150" i="5"/>
  <c r="BR150" i="5"/>
  <c r="BE150" i="5"/>
  <c r="BO150" i="5"/>
  <c r="BB150" i="5"/>
  <c r="BM150" i="5"/>
  <c r="BC155" i="5"/>
  <c r="BD155" i="5"/>
  <c r="AZ155" i="5"/>
  <c r="BB155" i="5"/>
  <c r="BM155" i="5"/>
  <c r="BA155" i="5"/>
  <c r="BE155" i="5"/>
  <c r="BO155" i="5"/>
  <c r="BJ155" i="5"/>
  <c r="BP155" i="5"/>
  <c r="BC195" i="5"/>
  <c r="BD195" i="5"/>
  <c r="BP195" i="5"/>
  <c r="BJ195" i="5"/>
  <c r="BA195" i="5"/>
  <c r="BE195" i="5"/>
  <c r="BO195" i="5"/>
  <c r="BB195" i="5"/>
  <c r="BM195" i="5"/>
  <c r="AZ195" i="5"/>
  <c r="BC136" i="5"/>
  <c r="BD136" i="5"/>
  <c r="BP136" i="5"/>
  <c r="BB136" i="5"/>
  <c r="AZ136" i="5"/>
  <c r="BA136" i="5"/>
  <c r="BE136" i="5"/>
  <c r="BO136" i="5"/>
  <c r="BR136" i="5"/>
  <c r="BM136" i="5"/>
  <c r="BJ136" i="5"/>
  <c r="BC64" i="5"/>
  <c r="BD64" i="5"/>
  <c r="AZ64" i="5"/>
  <c r="BM64" i="5"/>
  <c r="BA64" i="5"/>
  <c r="BP64" i="5"/>
  <c r="BE64" i="5"/>
  <c r="BO64" i="5"/>
  <c r="BB64" i="5"/>
  <c r="BR64" i="5"/>
  <c r="BJ64" i="5"/>
  <c r="BC123" i="5"/>
  <c r="BD123" i="5"/>
  <c r="BE123" i="5"/>
  <c r="BO123" i="5"/>
  <c r="BM123" i="5"/>
  <c r="BB123" i="5"/>
  <c r="BJ123" i="5"/>
  <c r="BR123" i="5"/>
  <c r="AZ123" i="5"/>
  <c r="BP123" i="5"/>
  <c r="BA123" i="5"/>
  <c r="BC78" i="5"/>
  <c r="BD78" i="5"/>
  <c r="AZ78" i="5"/>
  <c r="BB78" i="5"/>
  <c r="BE78" i="5"/>
  <c r="BO78" i="5"/>
  <c r="BP78" i="5"/>
  <c r="BJ78" i="5"/>
  <c r="BM78" i="5"/>
  <c r="BA78" i="5"/>
  <c r="BC21" i="5"/>
  <c r="BD21" i="5"/>
  <c r="BE21" i="5"/>
  <c r="BO21" i="5"/>
  <c r="BB21" i="5"/>
  <c r="BM21" i="5"/>
  <c r="BJ21" i="5"/>
  <c r="BP21" i="5"/>
  <c r="AZ21" i="5"/>
  <c r="BA21" i="5"/>
  <c r="BC166" i="5"/>
  <c r="BD166" i="5"/>
  <c r="BE166" i="5"/>
  <c r="BO166" i="5"/>
  <c r="BP166" i="5"/>
  <c r="BJ166" i="5"/>
  <c r="BM166" i="5"/>
  <c r="BB166" i="5"/>
  <c r="BR166" i="5"/>
  <c r="AZ166" i="5"/>
  <c r="BA166" i="5"/>
  <c r="BC135" i="5"/>
  <c r="BD135" i="5"/>
  <c r="BE135" i="5"/>
  <c r="BO135" i="5"/>
  <c r="BP135" i="5"/>
  <c r="BA135" i="5"/>
  <c r="AZ135" i="5"/>
  <c r="BM135" i="5"/>
  <c r="BR135" i="5"/>
  <c r="BB135" i="5"/>
  <c r="BJ135" i="5"/>
  <c r="BC76" i="5"/>
  <c r="BD76" i="5"/>
  <c r="BJ76" i="5"/>
  <c r="BM76" i="5"/>
  <c r="BA76" i="5"/>
  <c r="AZ76" i="5"/>
  <c r="BB76" i="5"/>
  <c r="BE76" i="5"/>
  <c r="BO76" i="5"/>
  <c r="BP76" i="5"/>
  <c r="BC164" i="5"/>
  <c r="BD164" i="5"/>
  <c r="BA164" i="5"/>
  <c r="BP164" i="5"/>
  <c r="BJ164" i="5"/>
  <c r="BB164" i="5"/>
  <c r="BE164" i="5"/>
  <c r="BO164" i="5"/>
  <c r="BR164" i="5"/>
  <c r="BM164" i="5"/>
  <c r="AZ164" i="5"/>
  <c r="BC72" i="5"/>
  <c r="BD72" i="5"/>
  <c r="BE72" i="5"/>
  <c r="BO72" i="5"/>
  <c r="BA72" i="5"/>
  <c r="BP72" i="5"/>
  <c r="BM72" i="5"/>
  <c r="BJ72" i="5"/>
  <c r="AZ72" i="5"/>
  <c r="BB72" i="5"/>
  <c r="BR72" i="5"/>
  <c r="BC160" i="5"/>
  <c r="BD160" i="5"/>
  <c r="BM160" i="5"/>
  <c r="BE160" i="5"/>
  <c r="BO160" i="5"/>
  <c r="BB160" i="5"/>
  <c r="AZ160" i="5"/>
  <c r="BP160" i="5"/>
  <c r="BJ160" i="5"/>
  <c r="BA160" i="5"/>
  <c r="BR160" i="5"/>
  <c r="BC109" i="5"/>
  <c r="BD109" i="5"/>
  <c r="BE109" i="5"/>
  <c r="BO109" i="5"/>
  <c r="BM109" i="5"/>
  <c r="BB109" i="5"/>
  <c r="BP109" i="5"/>
  <c r="BJ109" i="5"/>
  <c r="BA109" i="5"/>
  <c r="AZ109" i="5"/>
  <c r="BC182" i="5"/>
  <c r="BD182" i="5"/>
  <c r="BA182" i="5"/>
  <c r="BR182" i="5"/>
  <c r="BE182" i="5"/>
  <c r="BO182" i="5"/>
  <c r="BB182" i="5"/>
  <c r="BP182" i="5"/>
  <c r="AZ182" i="5"/>
  <c r="BM182" i="5"/>
  <c r="BJ182" i="5"/>
  <c r="BC167" i="5"/>
  <c r="BD167" i="5"/>
  <c r="AZ167" i="5"/>
  <c r="BB167" i="5"/>
  <c r="BR167" i="5"/>
  <c r="BJ167" i="5"/>
  <c r="BA167" i="5"/>
  <c r="BM167" i="5"/>
  <c r="BP167" i="5"/>
  <c r="BE167" i="5"/>
  <c r="BO167" i="5"/>
  <c r="BC201" i="5"/>
  <c r="BD201" i="5"/>
  <c r="BB201" i="5"/>
  <c r="BJ201" i="5"/>
  <c r="BP201" i="5"/>
  <c r="BE201" i="5"/>
  <c r="BO201" i="5"/>
  <c r="BA201" i="5"/>
  <c r="AZ201" i="5"/>
  <c r="BM201" i="5"/>
  <c r="BR201" i="5"/>
  <c r="BC154" i="5"/>
  <c r="BD154" i="5"/>
  <c r="BA154" i="5"/>
  <c r="BB154" i="5"/>
  <c r="BP154" i="5"/>
  <c r="BM154" i="5"/>
  <c r="AZ154" i="5"/>
  <c r="BJ154" i="5"/>
  <c r="BE154" i="5"/>
  <c r="BO154" i="5"/>
  <c r="BC77" i="5"/>
  <c r="BD77" i="5"/>
  <c r="BP77" i="5"/>
  <c r="BA77" i="5"/>
  <c r="BE77" i="5"/>
  <c r="BO77" i="5"/>
  <c r="BM77" i="5"/>
  <c r="AZ77" i="5"/>
  <c r="BB77" i="5"/>
  <c r="BR77" i="5"/>
  <c r="BJ77" i="5"/>
  <c r="BC169" i="5"/>
  <c r="BD169" i="5"/>
  <c r="BP169" i="5"/>
  <c r="BE169" i="5"/>
  <c r="BO169" i="5"/>
  <c r="BB169" i="5"/>
  <c r="BA169" i="5"/>
  <c r="BM169" i="5"/>
  <c r="AZ169" i="5"/>
  <c r="BJ169" i="5"/>
  <c r="BR169" i="5"/>
  <c r="BC93" i="5"/>
  <c r="BD93" i="5"/>
  <c r="BJ93" i="5"/>
  <c r="BM93" i="5"/>
  <c r="AZ93" i="5"/>
  <c r="BB93" i="5"/>
  <c r="BE93" i="5"/>
  <c r="BO93" i="5"/>
  <c r="BP93" i="5"/>
  <c r="BA93" i="5"/>
  <c r="BC9" i="5"/>
  <c r="BD9" i="5"/>
  <c r="BE9" i="5"/>
  <c r="BO9" i="5"/>
  <c r="BM9" i="5"/>
  <c r="BJ9" i="5"/>
  <c r="AZ9" i="5"/>
  <c r="BP9" i="5"/>
  <c r="BA9" i="5"/>
  <c r="BB9" i="5"/>
  <c r="BC191" i="5"/>
  <c r="BD191" i="5"/>
  <c r="BB191" i="5"/>
  <c r="BR191" i="5"/>
  <c r="BM191" i="5"/>
  <c r="AZ191" i="5"/>
  <c r="BP191" i="5"/>
  <c r="BJ191" i="5"/>
  <c r="BA191" i="5"/>
  <c r="BE191" i="5"/>
  <c r="BO191" i="5"/>
  <c r="BC139" i="5"/>
  <c r="BD139" i="5"/>
  <c r="BE139" i="5"/>
  <c r="BO139" i="5"/>
  <c r="BM139" i="5"/>
  <c r="BP139" i="5"/>
  <c r="BA139" i="5"/>
  <c r="AZ139" i="5"/>
  <c r="BR139" i="5"/>
  <c r="BB139" i="5"/>
  <c r="BJ139" i="5"/>
  <c r="BC87" i="5"/>
  <c r="BD87" i="5"/>
  <c r="AZ87" i="5"/>
  <c r="BP87" i="5"/>
  <c r="BA87" i="5"/>
  <c r="BJ87" i="5"/>
  <c r="BB87" i="5"/>
  <c r="BE87" i="5"/>
  <c r="BO87" i="5"/>
  <c r="BM87" i="5"/>
  <c r="BC175" i="5"/>
  <c r="BD175" i="5"/>
  <c r="BP175" i="5"/>
  <c r="BB175" i="5"/>
  <c r="BR175" i="5"/>
  <c r="BJ175" i="5"/>
  <c r="BE175" i="5"/>
  <c r="BO175" i="5"/>
  <c r="AZ175" i="5"/>
  <c r="BM175" i="5"/>
  <c r="BA175" i="5"/>
  <c r="BC106" i="5"/>
  <c r="BD106" i="5"/>
  <c r="BE106" i="5"/>
  <c r="BO106" i="5"/>
  <c r="BA106" i="5"/>
  <c r="BR106" i="5"/>
  <c r="AZ106" i="5"/>
  <c r="BB106" i="5"/>
  <c r="BP106" i="5"/>
  <c r="BM106" i="5"/>
  <c r="BJ106" i="5"/>
  <c r="BC198" i="5"/>
  <c r="BD198" i="5"/>
  <c r="BE198" i="5"/>
  <c r="BO198" i="5"/>
  <c r="BJ198" i="5"/>
  <c r="BM198" i="5"/>
  <c r="AZ198" i="5"/>
  <c r="BB198" i="5"/>
  <c r="BR198" i="5"/>
  <c r="BP198" i="5"/>
  <c r="BA198" i="5"/>
  <c r="BC120" i="5"/>
  <c r="BD120" i="5"/>
  <c r="BJ120" i="5"/>
  <c r="BB120" i="5"/>
  <c r="AZ120" i="5"/>
  <c r="BP120" i="5"/>
  <c r="BA120" i="5"/>
  <c r="BE120" i="5"/>
  <c r="BO120" i="5"/>
  <c r="BM120" i="5"/>
  <c r="BC188" i="5"/>
  <c r="BD188" i="5"/>
  <c r="BA188" i="5"/>
  <c r="BP188" i="5"/>
  <c r="BE188" i="5"/>
  <c r="BO188" i="5"/>
  <c r="BB188" i="5"/>
  <c r="BM188" i="5"/>
  <c r="BR188" i="5"/>
  <c r="AZ188" i="5"/>
  <c r="BJ188" i="5"/>
  <c r="BC112" i="5"/>
  <c r="BD112" i="5"/>
  <c r="BA112" i="5"/>
  <c r="BB112" i="5"/>
  <c r="BE112" i="5"/>
  <c r="BO112" i="5"/>
  <c r="AZ112" i="5"/>
  <c r="BM112" i="5"/>
  <c r="BJ112" i="5"/>
  <c r="BP112" i="5"/>
  <c r="BC66" i="5"/>
  <c r="BD66" i="5"/>
  <c r="BB66" i="5"/>
  <c r="BE66" i="5"/>
  <c r="BO66" i="5"/>
  <c r="BP66" i="5"/>
  <c r="AZ66" i="5"/>
  <c r="BA66" i="5"/>
  <c r="BR66" i="5"/>
  <c r="BJ66" i="5"/>
  <c r="BM66" i="5"/>
  <c r="BC27" i="5"/>
  <c r="BD27" i="5"/>
  <c r="BE27" i="5"/>
  <c r="BO27" i="5"/>
  <c r="BJ27" i="5"/>
  <c r="AZ27" i="5"/>
  <c r="BM27" i="5"/>
  <c r="BP27" i="5"/>
  <c r="BA27" i="5"/>
  <c r="BB27" i="5"/>
  <c r="BR27" i="5"/>
  <c r="BC50" i="5"/>
  <c r="BD50" i="5"/>
  <c r="BE50" i="5"/>
  <c r="BO50" i="5"/>
  <c r="AZ50" i="5"/>
  <c r="BM50" i="5"/>
  <c r="BJ50" i="5"/>
  <c r="BB50" i="5"/>
  <c r="BR50" i="5"/>
  <c r="BP50" i="5"/>
  <c r="BA50" i="5"/>
  <c r="BC3" i="5"/>
  <c r="BD3" i="5"/>
  <c r="BE3" i="5"/>
  <c r="BO3" i="5"/>
  <c r="BA3" i="5"/>
  <c r="BR3" i="5"/>
  <c r="BB3" i="5"/>
  <c r="AZ3" i="5"/>
  <c r="BM3" i="5"/>
  <c r="BJ3" i="5"/>
  <c r="BC48" i="5"/>
  <c r="BD48" i="5"/>
  <c r="BP48" i="5"/>
  <c r="BE48" i="5"/>
  <c r="BO48" i="5"/>
  <c r="BJ48" i="5"/>
  <c r="AZ48" i="5"/>
  <c r="BA48" i="5"/>
  <c r="BR48" i="5"/>
  <c r="BM48" i="5"/>
  <c r="BB48" i="5"/>
  <c r="BC52" i="5"/>
  <c r="BD52" i="5"/>
  <c r="BM52" i="5"/>
  <c r="BB52" i="5"/>
  <c r="AZ52" i="5"/>
  <c r="BE52" i="5"/>
  <c r="BO52" i="5"/>
  <c r="BP52" i="5"/>
  <c r="BA52" i="5"/>
  <c r="BJ52" i="5"/>
  <c r="BC158" i="5"/>
  <c r="BD158" i="5"/>
  <c r="BR158" i="5"/>
  <c r="BP158" i="5"/>
  <c r="BJ158" i="5"/>
  <c r="BM158" i="5"/>
  <c r="BA158" i="5"/>
  <c r="BE158" i="5"/>
  <c r="BO158" i="5"/>
  <c r="BB158" i="5"/>
  <c r="AZ158" i="5"/>
  <c r="BC68" i="5"/>
  <c r="BD68" i="5"/>
  <c r="BM68" i="5"/>
  <c r="BA68" i="5"/>
  <c r="BJ68" i="5"/>
  <c r="BB68" i="5"/>
  <c r="BE68" i="5"/>
  <c r="BO68" i="5"/>
  <c r="BP68" i="5"/>
  <c r="AZ68" i="5"/>
  <c r="BC173" i="5"/>
  <c r="BD173" i="5"/>
  <c r="BA173" i="5"/>
  <c r="BP173" i="5"/>
  <c r="BB173" i="5"/>
  <c r="BJ173" i="5"/>
  <c r="BE173" i="5"/>
  <c r="BO173" i="5"/>
  <c r="AZ173" i="5"/>
  <c r="BM173" i="5"/>
  <c r="BC95" i="5"/>
  <c r="BD95" i="5"/>
  <c r="BA95" i="5"/>
  <c r="BR95" i="5"/>
  <c r="BP95" i="5"/>
  <c r="BB95" i="5"/>
  <c r="BJ95" i="5"/>
  <c r="AZ95" i="5"/>
  <c r="BE95" i="5"/>
  <c r="BO95" i="5"/>
  <c r="BM95" i="5"/>
  <c r="BC4" i="5"/>
  <c r="BD4" i="5"/>
  <c r="BE4" i="5"/>
  <c r="BO4" i="5"/>
  <c r="BA4" i="5"/>
  <c r="BM4" i="5"/>
  <c r="AZ4" i="5"/>
  <c r="BJ4" i="5"/>
  <c r="BP4" i="5"/>
  <c r="BB4" i="5"/>
  <c r="BC38" i="5"/>
  <c r="BD38" i="5"/>
  <c r="BE38" i="5"/>
  <c r="BO38" i="5"/>
  <c r="BM38" i="5"/>
  <c r="AZ38" i="5"/>
  <c r="BA38" i="5"/>
  <c r="BB38" i="5"/>
  <c r="BJ38" i="5"/>
  <c r="BP38" i="5"/>
  <c r="BR38" i="5"/>
  <c r="BC30" i="5"/>
  <c r="BD30" i="5"/>
  <c r="BP30" i="5"/>
  <c r="BR30" i="5"/>
  <c r="BM30" i="5"/>
  <c r="BA30" i="5"/>
  <c r="BE30" i="5"/>
  <c r="BO30" i="5"/>
  <c r="BB30" i="5"/>
  <c r="AZ30" i="5"/>
  <c r="BJ30" i="5"/>
  <c r="BC12" i="5"/>
  <c r="BD12" i="5"/>
  <c r="BE12" i="5"/>
  <c r="BO12" i="5"/>
  <c r="BJ12" i="5"/>
  <c r="AZ12" i="5"/>
  <c r="BM12" i="5"/>
  <c r="BP12" i="5"/>
  <c r="BB12" i="5"/>
  <c r="BA12" i="5"/>
  <c r="BC8" i="5"/>
  <c r="BD8" i="5"/>
  <c r="BE8" i="5"/>
  <c r="BO8" i="5"/>
  <c r="BJ8" i="5"/>
  <c r="BA8" i="5"/>
  <c r="BB8" i="5"/>
  <c r="AZ8" i="5"/>
  <c r="BP8" i="5"/>
  <c r="BM8" i="5"/>
  <c r="BC161" i="5"/>
  <c r="BD161" i="5"/>
  <c r="AZ161" i="5"/>
  <c r="BJ161" i="5"/>
  <c r="BA161" i="5"/>
  <c r="BE161" i="5"/>
  <c r="BO161" i="5"/>
  <c r="BM161" i="5"/>
  <c r="BB161" i="5"/>
  <c r="BP161" i="5"/>
  <c r="BC116" i="5"/>
  <c r="BD116" i="5"/>
  <c r="BB116" i="5"/>
  <c r="BM116" i="5"/>
  <c r="AZ116" i="5"/>
  <c r="BP116" i="5"/>
  <c r="BE116" i="5"/>
  <c r="BO116" i="5"/>
  <c r="BA116" i="5"/>
  <c r="BR116" i="5"/>
  <c r="BJ116" i="5"/>
  <c r="BC53" i="5"/>
  <c r="BD53" i="5"/>
  <c r="BR53" i="5"/>
  <c r="BP53" i="5"/>
  <c r="BA53" i="5"/>
  <c r="BE53" i="5"/>
  <c r="BO53" i="5"/>
  <c r="BJ53" i="5"/>
  <c r="BM53" i="5"/>
  <c r="AZ53" i="5"/>
  <c r="BB53" i="5"/>
  <c r="BC121" i="5"/>
  <c r="BD121" i="5"/>
  <c r="BA121" i="5"/>
  <c r="BB121" i="5"/>
  <c r="BR121" i="5"/>
  <c r="BE121" i="5"/>
  <c r="BO121" i="5"/>
  <c r="BJ121" i="5"/>
  <c r="BP121" i="5"/>
  <c r="BM121" i="5"/>
  <c r="AZ121" i="5"/>
  <c r="BC58" i="5"/>
  <c r="BD58" i="5"/>
  <c r="BE58" i="5"/>
  <c r="BO58" i="5"/>
  <c r="AZ58" i="5"/>
  <c r="BR58" i="5"/>
  <c r="BB58" i="5"/>
  <c r="BJ58" i="5"/>
  <c r="BA58" i="5"/>
  <c r="BP58" i="5"/>
  <c r="BM58" i="5"/>
  <c r="BC144" i="5"/>
  <c r="BD144" i="5"/>
  <c r="AZ144" i="5"/>
  <c r="BR144" i="5"/>
  <c r="BJ144" i="5"/>
  <c r="BE144" i="5"/>
  <c r="BO144" i="5"/>
  <c r="BB144" i="5"/>
  <c r="BA144" i="5"/>
  <c r="BM144" i="5"/>
  <c r="BP144" i="5"/>
  <c r="BC80" i="5"/>
  <c r="BD80" i="5"/>
  <c r="BR80" i="5"/>
  <c r="BJ80" i="5"/>
  <c r="BM80" i="5"/>
  <c r="BA80" i="5"/>
  <c r="BE80" i="5"/>
  <c r="BO80" i="5"/>
  <c r="BP80" i="5"/>
  <c r="AZ80" i="5"/>
  <c r="BB80" i="5"/>
  <c r="BC134" i="5"/>
  <c r="BD134" i="5"/>
  <c r="BE134" i="5"/>
  <c r="BO134" i="5"/>
  <c r="BP134" i="5"/>
  <c r="BJ134" i="5"/>
  <c r="BA134" i="5"/>
  <c r="BB134" i="5"/>
  <c r="BR134" i="5"/>
  <c r="BM134" i="5"/>
  <c r="AZ134" i="5"/>
  <c r="BC97" i="5"/>
  <c r="BD97" i="5"/>
  <c r="BP97" i="5"/>
  <c r="BA97" i="5"/>
  <c r="BR97" i="5"/>
  <c r="BJ97" i="5"/>
  <c r="BM97" i="5"/>
  <c r="AZ97" i="5"/>
  <c r="BB97" i="5"/>
  <c r="BE97" i="5"/>
  <c r="BO97" i="5"/>
  <c r="BC44" i="5"/>
  <c r="BD44" i="5"/>
  <c r="BP44" i="5"/>
  <c r="BE44" i="5"/>
  <c r="BO44" i="5"/>
  <c r="BM44" i="5"/>
  <c r="AZ44" i="5"/>
  <c r="BJ44" i="5"/>
  <c r="BB44" i="5"/>
  <c r="BR44" i="5"/>
  <c r="BA44" i="5"/>
  <c r="BC197" i="5"/>
  <c r="BD197" i="5"/>
  <c r="BB197" i="5"/>
  <c r="BM197" i="5"/>
  <c r="AZ197" i="5"/>
  <c r="BP197" i="5"/>
  <c r="BJ197" i="5"/>
  <c r="BA197" i="5"/>
  <c r="BE197" i="5"/>
  <c r="BO197" i="5"/>
  <c r="BC143" i="5"/>
  <c r="BD143" i="5"/>
  <c r="AZ143" i="5"/>
  <c r="BA143" i="5"/>
  <c r="BM143" i="5"/>
  <c r="BJ143" i="5"/>
  <c r="BP143" i="5"/>
  <c r="BB143" i="5"/>
  <c r="BE143" i="5"/>
  <c r="BO143" i="5"/>
  <c r="BC98" i="5"/>
  <c r="BD98" i="5"/>
  <c r="BJ98" i="5"/>
  <c r="BA98" i="5"/>
  <c r="BP98" i="5"/>
  <c r="BB98" i="5"/>
  <c r="BE98" i="5"/>
  <c r="BO98" i="5"/>
  <c r="AZ98" i="5"/>
  <c r="BR98" i="5"/>
  <c r="BM98" i="5"/>
  <c r="BC183" i="5"/>
  <c r="BD183" i="5"/>
  <c r="BR183" i="5"/>
  <c r="BM183" i="5"/>
  <c r="BA183" i="5"/>
  <c r="BB183" i="5"/>
  <c r="BJ183" i="5"/>
  <c r="BP183" i="5"/>
  <c r="BE183" i="5"/>
  <c r="BO183" i="5"/>
  <c r="AZ183" i="5"/>
  <c r="BC126" i="5"/>
  <c r="BD126" i="5"/>
  <c r="AZ126" i="5"/>
  <c r="BB126" i="5"/>
  <c r="BE126" i="5"/>
  <c r="BO126" i="5"/>
  <c r="BJ126" i="5"/>
  <c r="BA126" i="5"/>
  <c r="BP126" i="5"/>
  <c r="BM126" i="5"/>
  <c r="BC146" i="5"/>
  <c r="BD146" i="5"/>
  <c r="BP146" i="5"/>
  <c r="BJ146" i="5"/>
  <c r="AZ146" i="5"/>
  <c r="BB146" i="5"/>
  <c r="BA146" i="5"/>
  <c r="BR146" i="5"/>
  <c r="BM146" i="5"/>
  <c r="BE146" i="5"/>
  <c r="BO146" i="5"/>
  <c r="BC118" i="5"/>
  <c r="BD118" i="5"/>
  <c r="BA118" i="5"/>
  <c r="AZ118" i="5"/>
  <c r="BM118" i="5"/>
  <c r="BP118" i="5"/>
  <c r="BE118" i="5"/>
  <c r="BO118" i="5"/>
  <c r="BB118" i="5"/>
  <c r="BJ118" i="5"/>
  <c r="BC57" i="5"/>
  <c r="BD57" i="5"/>
  <c r="BP57" i="5"/>
  <c r="BA57" i="5"/>
  <c r="BM57" i="5"/>
  <c r="AZ57" i="5"/>
  <c r="BB57" i="5"/>
  <c r="BE57" i="5"/>
  <c r="BO57" i="5"/>
  <c r="BJ57" i="5"/>
  <c r="BC151" i="5"/>
  <c r="BD151" i="5"/>
  <c r="BJ151" i="5"/>
  <c r="BM151" i="5"/>
  <c r="BB151" i="5"/>
  <c r="BA151" i="5"/>
  <c r="BP151" i="5"/>
  <c r="BE151" i="5"/>
  <c r="BO151" i="5"/>
  <c r="AZ151" i="5"/>
  <c r="BC69" i="5"/>
  <c r="BD69" i="5"/>
  <c r="BE69" i="5"/>
  <c r="BO69" i="5"/>
  <c r="AZ69" i="5"/>
  <c r="BB69" i="5"/>
  <c r="BM69" i="5"/>
  <c r="BR69" i="5"/>
  <c r="BA69" i="5"/>
  <c r="BP69" i="5"/>
  <c r="BJ69" i="5"/>
  <c r="BC148" i="5"/>
  <c r="BD148" i="5"/>
  <c r="AZ148" i="5"/>
  <c r="BR148" i="5"/>
  <c r="BE148" i="5"/>
  <c r="BO148" i="5"/>
  <c r="BJ148" i="5"/>
  <c r="BP148" i="5"/>
  <c r="BA148" i="5"/>
  <c r="BB148" i="5"/>
  <c r="BM148" i="5"/>
  <c r="BC89" i="5"/>
  <c r="BD89" i="5"/>
  <c r="BB89" i="5"/>
  <c r="BP89" i="5"/>
  <c r="BM89" i="5"/>
  <c r="AZ89" i="5"/>
  <c r="BR89" i="5"/>
  <c r="BE89" i="5"/>
  <c r="BO89" i="5"/>
  <c r="BJ89" i="5"/>
  <c r="BA89" i="5"/>
  <c r="BC159" i="5"/>
  <c r="BD159" i="5"/>
  <c r="BB159" i="5"/>
  <c r="AZ159" i="5"/>
  <c r="BE159" i="5"/>
  <c r="BO159" i="5"/>
  <c r="BM159" i="5"/>
  <c r="BP159" i="5"/>
  <c r="BA159" i="5"/>
  <c r="BR159" i="5"/>
  <c r="BJ159" i="5"/>
  <c r="BC101" i="5"/>
  <c r="BD101" i="5"/>
  <c r="BJ101" i="5"/>
  <c r="AZ101" i="5"/>
  <c r="BR101" i="5"/>
  <c r="BP101" i="5"/>
  <c r="BM101" i="5"/>
  <c r="BB101" i="5"/>
  <c r="BA101" i="5"/>
  <c r="BE101" i="5"/>
  <c r="BO101" i="5"/>
  <c r="BC32" i="5"/>
  <c r="BD32" i="5"/>
  <c r="BP32" i="5"/>
  <c r="BE32" i="5"/>
  <c r="BO32" i="5"/>
  <c r="BB32" i="5"/>
  <c r="BA32" i="5"/>
  <c r="BM32" i="5"/>
  <c r="BJ32" i="5"/>
  <c r="AZ32" i="5"/>
  <c r="BC41" i="5"/>
  <c r="BD41" i="5"/>
  <c r="BP41" i="5"/>
  <c r="BE41" i="5"/>
  <c r="BO41" i="5"/>
  <c r="AZ41" i="5"/>
  <c r="BM41" i="5"/>
  <c r="BJ41" i="5"/>
  <c r="BB41" i="5"/>
  <c r="BA41" i="5"/>
  <c r="BC147" i="5"/>
  <c r="BD147" i="5"/>
  <c r="BA147" i="5"/>
  <c r="BJ147" i="5"/>
  <c r="BM147" i="5"/>
  <c r="BP147" i="5"/>
  <c r="BB147" i="5"/>
  <c r="AZ147" i="5"/>
  <c r="BE147" i="5"/>
  <c r="BO147" i="5"/>
  <c r="BC90" i="5"/>
  <c r="BD90" i="5"/>
  <c r="BE90" i="5"/>
  <c r="BO90" i="5"/>
  <c r="BP90" i="5"/>
  <c r="BA90" i="5"/>
  <c r="BM90" i="5"/>
  <c r="AZ90" i="5"/>
  <c r="BJ90" i="5"/>
  <c r="BB90" i="5"/>
  <c r="BR90" i="5"/>
  <c r="BC187" i="5"/>
  <c r="BD187" i="5"/>
  <c r="BJ187" i="5"/>
  <c r="BB187" i="5"/>
  <c r="BA187" i="5"/>
  <c r="BP187" i="5"/>
  <c r="AZ187" i="5"/>
  <c r="BM187" i="5"/>
  <c r="BE187" i="5"/>
  <c r="BO187" i="5"/>
  <c r="BC163" i="5"/>
  <c r="BD163" i="5"/>
  <c r="BA163" i="5"/>
  <c r="BP163" i="5"/>
  <c r="AZ163" i="5"/>
  <c r="BJ163" i="5"/>
  <c r="BM163" i="5"/>
  <c r="BB163" i="5"/>
  <c r="BE163" i="5"/>
  <c r="BO163" i="5"/>
  <c r="BC189" i="5"/>
  <c r="BD189" i="5"/>
  <c r="BJ189" i="5"/>
  <c r="BA189" i="5"/>
  <c r="BE189" i="5"/>
  <c r="BO189" i="5"/>
  <c r="BP189" i="5"/>
  <c r="AZ189" i="5"/>
  <c r="BB189" i="5"/>
  <c r="BR189" i="5"/>
  <c r="BM189" i="5"/>
  <c r="BC138" i="5"/>
  <c r="BD138" i="5"/>
  <c r="BJ138" i="5"/>
  <c r="BA138" i="5"/>
  <c r="BE138" i="5"/>
  <c r="BO138" i="5"/>
  <c r="AZ138" i="5"/>
  <c r="BB138" i="5"/>
  <c r="BR138" i="5"/>
  <c r="BM138" i="5"/>
  <c r="BP138" i="5"/>
  <c r="BC71" i="5"/>
  <c r="BD71" i="5"/>
  <c r="BE71" i="5"/>
  <c r="BO71" i="5"/>
  <c r="BB71" i="5"/>
  <c r="BA71" i="5"/>
  <c r="BJ71" i="5"/>
  <c r="BP71" i="5"/>
  <c r="AZ71" i="5"/>
  <c r="BM71" i="5"/>
  <c r="BC132" i="5"/>
  <c r="BD132" i="5"/>
  <c r="BB132" i="5"/>
  <c r="BE132" i="5"/>
  <c r="BO132" i="5"/>
  <c r="BJ132" i="5"/>
  <c r="BA132" i="5"/>
  <c r="AZ132" i="5"/>
  <c r="BM132" i="5"/>
  <c r="BP132" i="5"/>
  <c r="BC86" i="5"/>
  <c r="BD86" i="5"/>
  <c r="BB86" i="5"/>
  <c r="BM86" i="5"/>
  <c r="AZ86" i="5"/>
  <c r="BA86" i="5"/>
  <c r="BE86" i="5"/>
  <c r="BO86" i="5"/>
  <c r="BP86" i="5"/>
  <c r="BJ86" i="5"/>
  <c r="BC7" i="5"/>
  <c r="BD7" i="5"/>
  <c r="BP7" i="5"/>
  <c r="BE7" i="5"/>
  <c r="BO7" i="5"/>
  <c r="BR7" i="5"/>
  <c r="BJ7" i="5"/>
  <c r="BB7" i="5"/>
  <c r="BM7" i="5"/>
  <c r="AZ7" i="5"/>
  <c r="BA7" i="5"/>
  <c r="BC42" i="5"/>
  <c r="BD42" i="5"/>
  <c r="BP42" i="5"/>
  <c r="BE42" i="5"/>
  <c r="BO42" i="5"/>
  <c r="BA42" i="5"/>
  <c r="BR42" i="5"/>
  <c r="BM42" i="5"/>
  <c r="BB42" i="5"/>
  <c r="BJ42" i="5"/>
  <c r="AZ42" i="5"/>
  <c r="BC34" i="5"/>
  <c r="BD34" i="5"/>
  <c r="BP34" i="5"/>
  <c r="BE34" i="5"/>
  <c r="BO34" i="5"/>
  <c r="AZ34" i="5"/>
  <c r="BM34" i="5"/>
  <c r="BJ34" i="5"/>
  <c r="BB34" i="5"/>
  <c r="BA34" i="5"/>
  <c r="BC24" i="5"/>
  <c r="BD24" i="5"/>
  <c r="BE24" i="5"/>
  <c r="BO24" i="5"/>
  <c r="BJ24" i="5"/>
  <c r="BB24" i="5"/>
  <c r="BA24" i="5"/>
  <c r="BR24" i="5"/>
  <c r="AZ24" i="5"/>
  <c r="BP24" i="5"/>
  <c r="BM24" i="5"/>
  <c r="BC5" i="5"/>
  <c r="BD5" i="5"/>
  <c r="BP5" i="5"/>
  <c r="BE5" i="5"/>
  <c r="BO5" i="5"/>
  <c r="BB5" i="5"/>
  <c r="BJ5" i="5"/>
  <c r="BM5" i="5"/>
  <c r="BR5" i="5"/>
  <c r="AZ5" i="5"/>
  <c r="BA5" i="5"/>
  <c r="BC180" i="5"/>
  <c r="BD180" i="5"/>
  <c r="BP180" i="5"/>
  <c r="BM180" i="5"/>
  <c r="BJ180" i="5"/>
  <c r="BE180" i="5"/>
  <c r="BO180" i="5"/>
  <c r="BR180" i="5"/>
  <c r="BB180" i="5"/>
  <c r="AZ180" i="5"/>
  <c r="BA180" i="5"/>
  <c r="BC83" i="5"/>
  <c r="BD83" i="5"/>
  <c r="BE83" i="5"/>
  <c r="BO83" i="5"/>
  <c r="BP83" i="5"/>
  <c r="BB83" i="5"/>
  <c r="BM83" i="5"/>
  <c r="BJ83" i="5"/>
  <c r="BR83" i="5"/>
  <c r="BA83" i="5"/>
  <c r="AZ83" i="5"/>
  <c r="BC130" i="5"/>
  <c r="BD130" i="5"/>
  <c r="BM130" i="5"/>
  <c r="AZ130" i="5"/>
  <c r="BB130" i="5"/>
  <c r="BP130" i="5"/>
  <c r="BJ130" i="5"/>
  <c r="BA130" i="5"/>
  <c r="BE130" i="5"/>
  <c r="BO130" i="5"/>
  <c r="BC103" i="5"/>
  <c r="BD103" i="5"/>
  <c r="BB103" i="5"/>
  <c r="BR103" i="5"/>
  <c r="BJ103" i="5"/>
  <c r="BP103" i="5"/>
  <c r="BE103" i="5"/>
  <c r="BO103" i="5"/>
  <c r="AZ103" i="5"/>
  <c r="BM103" i="5"/>
  <c r="BA103" i="5"/>
  <c r="BC45" i="5"/>
  <c r="BD45" i="5"/>
  <c r="BP45" i="5"/>
  <c r="BE45" i="5"/>
  <c r="BO45" i="5"/>
  <c r="BM45" i="5"/>
  <c r="BJ45" i="5"/>
  <c r="AZ45" i="5"/>
  <c r="BB45" i="5"/>
  <c r="BA45" i="5"/>
  <c r="BR45" i="5"/>
  <c r="BC39" i="5"/>
  <c r="BD39" i="5"/>
  <c r="BP39" i="5"/>
  <c r="BE39" i="5"/>
  <c r="BO39" i="5"/>
  <c r="AZ39" i="5"/>
  <c r="BB39" i="5"/>
  <c r="BM39" i="5"/>
  <c r="BJ39" i="5"/>
  <c r="BA39" i="5"/>
  <c r="BC22" i="5"/>
  <c r="BD22" i="5"/>
  <c r="BM22" i="5"/>
  <c r="AZ22" i="5"/>
  <c r="BA22" i="5"/>
  <c r="BP22" i="5"/>
  <c r="BE22" i="5"/>
  <c r="BO22" i="5"/>
  <c r="BB22" i="5"/>
  <c r="BJ22" i="5"/>
  <c r="BC47" i="5"/>
  <c r="BD47" i="5"/>
  <c r="BP47" i="5"/>
  <c r="BE47" i="5"/>
  <c r="BO47" i="5"/>
  <c r="BB47" i="5"/>
  <c r="BJ47" i="5"/>
  <c r="BA47" i="5"/>
  <c r="AZ47" i="5"/>
  <c r="BM47" i="5"/>
  <c r="BR47" i="5"/>
  <c r="BC28" i="5"/>
  <c r="BD28" i="5"/>
  <c r="BP28" i="5"/>
  <c r="BE28" i="5"/>
  <c r="BO28" i="5"/>
  <c r="BM28" i="5"/>
  <c r="AZ28" i="5"/>
  <c r="BJ28" i="5"/>
  <c r="BA28" i="5"/>
  <c r="BB28" i="5"/>
  <c r="BR28" i="5"/>
  <c r="BC168" i="5"/>
  <c r="BD168" i="5"/>
  <c r="BJ168" i="5"/>
  <c r="BB168" i="5"/>
  <c r="AZ168" i="5"/>
  <c r="BM168" i="5"/>
  <c r="BP168" i="5"/>
  <c r="BE168" i="5"/>
  <c r="BO168" i="5"/>
  <c r="BA168" i="5"/>
  <c r="BC129" i="5"/>
  <c r="BD129" i="5"/>
  <c r="BA129" i="5"/>
  <c r="BM129" i="5"/>
  <c r="BJ129" i="5"/>
  <c r="BR129" i="5"/>
  <c r="AZ129" i="5"/>
  <c r="BB129" i="5"/>
  <c r="BP129" i="5"/>
  <c r="BE129" i="5"/>
  <c r="BO129" i="5"/>
  <c r="BC67" i="5"/>
  <c r="BD67" i="5"/>
  <c r="BM67" i="5"/>
  <c r="AZ67" i="5"/>
  <c r="BB67" i="5"/>
  <c r="BR67" i="5"/>
  <c r="BJ67" i="5"/>
  <c r="BP67" i="5"/>
  <c r="BA67" i="5"/>
  <c r="BE67" i="5"/>
  <c r="BO67" i="5"/>
  <c r="BC156" i="5"/>
  <c r="BD156" i="5"/>
  <c r="AZ156" i="5"/>
  <c r="BR156" i="5"/>
  <c r="BM156" i="5"/>
  <c r="BP156" i="5"/>
  <c r="BJ156" i="5"/>
  <c r="BA156" i="5"/>
  <c r="BE156" i="5"/>
  <c r="BO156" i="5"/>
  <c r="BB156" i="5"/>
  <c r="BC74" i="5"/>
  <c r="BD74" i="5"/>
  <c r="BP74" i="5"/>
  <c r="AZ74" i="5"/>
  <c r="BJ74" i="5"/>
  <c r="BM74" i="5"/>
  <c r="BE74" i="5"/>
  <c r="BO74" i="5"/>
  <c r="BB74" i="5"/>
  <c r="BA74" i="5"/>
  <c r="BC186" i="5"/>
  <c r="BD186" i="5"/>
  <c r="BA186" i="5"/>
  <c r="BE186" i="5"/>
  <c r="BO186" i="5"/>
  <c r="BJ186" i="5"/>
  <c r="AZ186" i="5"/>
  <c r="BM186" i="5"/>
  <c r="BP186" i="5"/>
  <c r="BB186" i="5"/>
  <c r="BC91" i="5"/>
  <c r="BD91" i="5"/>
  <c r="BR91" i="5"/>
  <c r="BA91" i="5"/>
  <c r="BJ91" i="5"/>
  <c r="BE91" i="5"/>
  <c r="BO91" i="5"/>
  <c r="AZ91" i="5"/>
  <c r="BB91" i="5"/>
  <c r="BM91" i="5"/>
  <c r="BP91" i="5"/>
  <c r="BC162" i="5"/>
  <c r="BD162" i="5"/>
  <c r="BP162" i="5"/>
  <c r="AZ162" i="5"/>
  <c r="BR162" i="5"/>
  <c r="BM162" i="5"/>
  <c r="BA162" i="5"/>
  <c r="BB162" i="5"/>
  <c r="BE162" i="5"/>
  <c r="BO162" i="5"/>
  <c r="BJ162" i="5"/>
  <c r="BC105" i="5"/>
  <c r="BD105" i="5"/>
  <c r="AZ105" i="5"/>
  <c r="BP105" i="5"/>
  <c r="BM105" i="5"/>
  <c r="BJ105" i="5"/>
  <c r="BB105" i="5"/>
  <c r="BA105" i="5"/>
  <c r="BE105" i="5"/>
  <c r="BO105" i="5"/>
  <c r="BC20" i="5"/>
  <c r="BD20" i="5"/>
  <c r="BE20" i="5"/>
  <c r="BO20" i="5"/>
  <c r="BA20" i="5"/>
  <c r="BJ20" i="5"/>
  <c r="AZ20" i="5"/>
  <c r="BP20" i="5"/>
  <c r="BB20" i="5"/>
  <c r="BM20" i="5"/>
  <c r="BR20" i="5"/>
  <c r="BC37" i="5"/>
  <c r="BD37" i="5"/>
  <c r="BE37" i="5"/>
  <c r="BO37" i="5"/>
  <c r="BB37" i="5"/>
  <c r="BA37" i="5"/>
  <c r="BM37" i="5"/>
  <c r="BP37" i="5"/>
  <c r="BR37" i="5"/>
  <c r="BJ37" i="5"/>
  <c r="AZ37" i="5"/>
  <c r="BC124" i="5"/>
  <c r="BD124" i="5"/>
  <c r="BJ124" i="5"/>
  <c r="AZ124" i="5"/>
  <c r="BP124" i="5"/>
  <c r="BB124" i="5"/>
  <c r="BM124" i="5"/>
  <c r="BA124" i="5"/>
  <c r="BR124" i="5"/>
  <c r="BE124" i="5"/>
  <c r="BO124" i="5"/>
  <c r="BC94" i="5"/>
  <c r="BD94" i="5"/>
  <c r="BJ94" i="5"/>
  <c r="BA94" i="5"/>
  <c r="BP94" i="5"/>
  <c r="BB94" i="5"/>
  <c r="BE94" i="5"/>
  <c r="BO94" i="5"/>
  <c r="AZ94" i="5"/>
  <c r="BR94" i="5"/>
  <c r="BM94" i="5"/>
  <c r="BC56" i="5"/>
  <c r="BD56" i="5"/>
  <c r="BB56" i="5"/>
  <c r="BR56" i="5"/>
  <c r="BM56" i="5"/>
  <c r="AZ56" i="5"/>
  <c r="BP56" i="5"/>
  <c r="BJ56" i="5"/>
  <c r="BA56" i="5"/>
  <c r="BE56" i="5"/>
  <c r="BO56" i="5"/>
  <c r="BC171" i="5"/>
  <c r="BD171" i="5"/>
  <c r="BA171" i="5"/>
  <c r="AZ171" i="5"/>
  <c r="BP171" i="5"/>
  <c r="BJ171" i="5"/>
  <c r="BR171" i="5"/>
  <c r="BE171" i="5"/>
  <c r="BO171" i="5"/>
  <c r="BM171" i="5"/>
  <c r="BB171" i="5"/>
  <c r="BC181" i="5"/>
  <c r="BD181" i="5"/>
  <c r="BE181" i="5"/>
  <c r="BO181" i="5"/>
  <c r="BB181" i="5"/>
  <c r="BA181" i="5"/>
  <c r="BJ181" i="5"/>
  <c r="BP181" i="5"/>
  <c r="BR181" i="5"/>
  <c r="AZ181" i="5"/>
  <c r="BM181" i="5"/>
  <c r="BC133" i="5"/>
  <c r="BD133" i="5"/>
  <c r="BP133" i="5"/>
  <c r="BB133" i="5"/>
  <c r="BR133" i="5"/>
  <c r="BE133" i="5"/>
  <c r="BO133" i="5"/>
  <c r="BM133" i="5"/>
  <c r="BA133" i="5"/>
  <c r="AZ133" i="5"/>
  <c r="BJ133" i="5"/>
  <c r="BC81" i="5"/>
  <c r="BD81" i="5"/>
  <c r="BP81" i="5"/>
  <c r="BA81" i="5"/>
  <c r="BE81" i="5"/>
  <c r="BO81" i="5"/>
  <c r="BJ81" i="5"/>
  <c r="BM81" i="5"/>
  <c r="AZ81" i="5"/>
  <c r="BB81" i="5"/>
  <c r="BR81" i="5"/>
  <c r="BC165" i="5"/>
  <c r="BD165" i="5"/>
  <c r="BB165" i="5"/>
  <c r="BP165" i="5"/>
  <c r="BJ165" i="5"/>
  <c r="BA165" i="5"/>
  <c r="BR165" i="5"/>
  <c r="BM165" i="5"/>
  <c r="AZ165" i="5"/>
  <c r="BE165" i="5"/>
  <c r="BO165" i="5"/>
  <c r="BC70" i="5"/>
  <c r="BD70" i="5"/>
  <c r="BM70" i="5"/>
  <c r="BP70" i="5"/>
  <c r="BR70" i="5"/>
  <c r="AZ70" i="5"/>
  <c r="BB70" i="5"/>
  <c r="BJ70" i="5"/>
  <c r="BA70" i="5"/>
  <c r="BE70" i="5"/>
  <c r="BO70" i="5"/>
  <c r="BC192" i="5"/>
  <c r="BD192" i="5"/>
  <c r="AZ192" i="5"/>
  <c r="BB192" i="5"/>
  <c r="BM192" i="5"/>
  <c r="BR192" i="5"/>
  <c r="BJ192" i="5"/>
  <c r="BA192" i="5"/>
  <c r="BP192" i="5"/>
  <c r="BE192" i="5"/>
  <c r="BO192" i="5"/>
  <c r="BC102" i="5"/>
  <c r="BD102" i="5"/>
  <c r="BB102" i="5"/>
  <c r="BA102" i="5"/>
  <c r="BJ102" i="5"/>
  <c r="BM102" i="5"/>
  <c r="BE102" i="5"/>
  <c r="BO102" i="5"/>
  <c r="AZ102" i="5"/>
  <c r="BP102" i="5"/>
  <c r="BC170" i="5"/>
  <c r="BD170" i="5"/>
  <c r="BM170" i="5"/>
  <c r="BA170" i="5"/>
  <c r="BR170" i="5"/>
  <c r="BJ170" i="5"/>
  <c r="BB170" i="5"/>
  <c r="BE170" i="5"/>
  <c r="BO170" i="5"/>
  <c r="BP170" i="5"/>
  <c r="AZ170" i="5"/>
  <c r="BC92" i="5"/>
  <c r="BD92" i="5"/>
  <c r="BJ92" i="5"/>
  <c r="BA92" i="5"/>
  <c r="BP92" i="5"/>
  <c r="BB92" i="5"/>
  <c r="BE92" i="5"/>
  <c r="BO92" i="5"/>
  <c r="AZ92" i="5"/>
  <c r="BM92" i="5"/>
  <c r="BC54" i="5"/>
  <c r="BD54" i="5"/>
  <c r="BB54" i="5"/>
  <c r="BP54" i="5"/>
  <c r="BJ54" i="5"/>
  <c r="BA54" i="5"/>
  <c r="BE54" i="5"/>
  <c r="BO54" i="5"/>
  <c r="BR54" i="5"/>
  <c r="BM54" i="5"/>
  <c r="AZ54" i="5"/>
  <c r="BC33" i="5"/>
  <c r="BD33" i="5"/>
  <c r="BE33" i="5"/>
  <c r="BO33" i="5"/>
  <c r="BA33" i="5"/>
  <c r="BB33" i="5"/>
  <c r="BM33" i="5"/>
  <c r="BJ33" i="5"/>
  <c r="AZ33" i="5"/>
  <c r="BP33" i="5"/>
  <c r="BR33" i="5"/>
  <c r="BC122" i="5"/>
  <c r="BD122" i="5"/>
  <c r="BR122" i="5"/>
  <c r="AZ122" i="5"/>
  <c r="BJ122" i="5"/>
  <c r="BE122" i="5"/>
  <c r="BO122" i="5"/>
  <c r="BA122" i="5"/>
  <c r="BM122" i="5"/>
  <c r="BB122" i="5"/>
  <c r="BP122" i="5"/>
  <c r="BC110" i="5"/>
  <c r="BD110" i="5"/>
  <c r="BR110" i="5"/>
  <c r="AZ110" i="5"/>
  <c r="BP110" i="5"/>
  <c r="BB110" i="5"/>
  <c r="BE110" i="5"/>
  <c r="BO110" i="5"/>
  <c r="BJ110" i="5"/>
  <c r="BA110" i="5"/>
  <c r="BM110" i="5"/>
  <c r="BC55" i="5"/>
  <c r="BD55" i="5"/>
  <c r="BP55" i="5"/>
  <c r="BA55" i="5"/>
  <c r="BR55" i="5"/>
  <c r="BM55" i="5"/>
  <c r="AZ55" i="5"/>
  <c r="BB55" i="5"/>
  <c r="BE55" i="5"/>
  <c r="BO55" i="5"/>
  <c r="BJ55" i="5"/>
  <c r="BC149" i="5"/>
  <c r="BD149" i="5"/>
  <c r="BB149" i="5"/>
  <c r="BM149" i="5"/>
  <c r="BA149" i="5"/>
  <c r="BJ149" i="5"/>
  <c r="BR149" i="5"/>
  <c r="AZ149" i="5"/>
  <c r="BP149" i="5"/>
  <c r="BE149" i="5"/>
  <c r="BO149" i="5"/>
  <c r="BC65" i="5"/>
  <c r="BD65" i="5"/>
  <c r="BP65" i="5"/>
  <c r="BJ65" i="5"/>
  <c r="BA65" i="5"/>
  <c r="AZ65" i="5"/>
  <c r="BM65" i="5"/>
  <c r="BR65" i="5"/>
  <c r="BE65" i="5"/>
  <c r="BO65" i="5"/>
  <c r="BB65" i="5"/>
  <c r="BC185" i="5"/>
  <c r="BD185" i="5"/>
  <c r="BJ185" i="5"/>
  <c r="AZ185" i="5"/>
  <c r="BM185" i="5"/>
  <c r="BA185" i="5"/>
  <c r="BE185" i="5"/>
  <c r="BO185" i="5"/>
  <c r="BP185" i="5"/>
  <c r="BB185" i="5"/>
  <c r="BR185" i="5"/>
  <c r="BC84" i="5"/>
  <c r="BD84" i="5"/>
  <c r="BM84" i="5"/>
  <c r="BA84" i="5"/>
  <c r="BP84" i="5"/>
  <c r="AZ84" i="5"/>
  <c r="BE84" i="5"/>
  <c r="BO84" i="5"/>
  <c r="BB84" i="5"/>
  <c r="BJ84" i="5"/>
  <c r="BC128" i="5"/>
  <c r="BD128" i="5"/>
  <c r="BM128" i="5"/>
  <c r="AZ128" i="5"/>
  <c r="BB128" i="5"/>
  <c r="BP128" i="5"/>
  <c r="BJ128" i="5"/>
  <c r="BA128" i="5"/>
  <c r="BE128" i="5"/>
  <c r="BO128" i="5"/>
  <c r="BC99" i="5"/>
  <c r="BD99" i="5"/>
  <c r="BA99" i="5"/>
  <c r="BR99" i="5"/>
  <c r="BP99" i="5"/>
  <c r="AZ99" i="5"/>
  <c r="BB99" i="5"/>
  <c r="BE99" i="5"/>
  <c r="BO99" i="5"/>
  <c r="BJ99" i="5"/>
  <c r="BM99" i="5"/>
  <c r="BC49" i="5"/>
  <c r="BD49" i="5"/>
  <c r="BE49" i="5"/>
  <c r="BO49" i="5"/>
  <c r="BA49" i="5"/>
  <c r="AZ49" i="5"/>
  <c r="BB49" i="5"/>
  <c r="BJ49" i="5"/>
  <c r="BM49" i="5"/>
  <c r="BP49" i="5"/>
  <c r="BR49" i="5"/>
  <c r="BC18" i="5"/>
  <c r="BD18" i="5"/>
  <c r="BE18" i="5"/>
  <c r="BO18" i="5"/>
  <c r="AZ18" i="5"/>
  <c r="BA18" i="5"/>
  <c r="BM18" i="5"/>
  <c r="BB18" i="5"/>
  <c r="BJ18" i="5"/>
  <c r="BP18" i="5"/>
  <c r="BC26" i="5"/>
  <c r="BD26" i="5"/>
  <c r="BE26" i="5"/>
  <c r="BO26" i="5"/>
  <c r="BA26" i="5"/>
  <c r="BM26" i="5"/>
  <c r="BP26" i="5"/>
  <c r="BB26" i="5"/>
  <c r="BJ26" i="5"/>
  <c r="AZ26" i="5"/>
  <c r="BC51" i="5"/>
  <c r="BD51" i="5"/>
  <c r="BP51" i="5"/>
  <c r="BE51" i="5"/>
  <c r="BO51" i="5"/>
  <c r="BJ51" i="5"/>
  <c r="BM51" i="5"/>
  <c r="AZ51" i="5"/>
  <c r="BA51" i="5"/>
  <c r="BR51" i="5"/>
  <c r="BB51" i="5"/>
  <c r="BC40" i="5"/>
  <c r="BD40" i="5"/>
  <c r="BP40" i="5"/>
  <c r="BE40" i="5"/>
  <c r="BO40" i="5"/>
  <c r="BM40" i="5"/>
  <c r="BJ40" i="5"/>
  <c r="AZ40" i="5"/>
  <c r="BA40" i="5"/>
  <c r="BB40" i="5"/>
  <c r="BC194" i="5"/>
  <c r="BD194" i="5"/>
  <c r="BA194" i="5"/>
  <c r="AZ194" i="5"/>
  <c r="BJ194" i="5"/>
  <c r="BB194" i="5"/>
  <c r="BE194" i="5"/>
  <c r="BO194" i="5"/>
  <c r="BM194" i="5"/>
  <c r="BP194" i="5"/>
  <c r="BC113" i="5"/>
  <c r="BD113" i="5"/>
  <c r="AZ113" i="5"/>
  <c r="BB113" i="5"/>
  <c r="BP113" i="5"/>
  <c r="BE113" i="5"/>
  <c r="BO113" i="5"/>
  <c r="BA113" i="5"/>
  <c r="BM113" i="5"/>
  <c r="BJ113" i="5"/>
  <c r="BC184" i="5"/>
  <c r="BD184" i="5"/>
  <c r="BM184" i="5"/>
  <c r="BP184" i="5"/>
  <c r="AZ184" i="5"/>
  <c r="BE184" i="5"/>
  <c r="BO184" i="5"/>
  <c r="BJ184" i="5"/>
  <c r="BA184" i="5"/>
  <c r="BB184" i="5"/>
  <c r="BR184" i="5"/>
  <c r="BC96" i="5"/>
  <c r="BD96" i="5"/>
  <c r="BJ96" i="5"/>
  <c r="BM96" i="5"/>
  <c r="BB96" i="5"/>
  <c r="BE96" i="5"/>
  <c r="BO96" i="5"/>
  <c r="BA96" i="5"/>
  <c r="AZ96" i="5"/>
  <c r="BP96" i="5"/>
  <c r="BC60" i="5"/>
  <c r="BD60" i="5"/>
  <c r="BP60" i="5"/>
  <c r="BA60" i="5"/>
  <c r="BE60" i="5"/>
  <c r="BO60" i="5"/>
  <c r="AZ60" i="5"/>
  <c r="BJ60" i="5"/>
  <c r="BB60" i="5"/>
  <c r="BM60" i="5"/>
  <c r="BC31" i="5"/>
  <c r="BD31" i="5"/>
  <c r="BE31" i="5"/>
  <c r="BO31" i="5"/>
  <c r="BR31" i="5"/>
  <c r="BA31" i="5"/>
  <c r="BM31" i="5"/>
  <c r="AZ31" i="5"/>
  <c r="BJ31" i="5"/>
  <c r="BP31" i="5"/>
  <c r="BB31" i="5"/>
  <c r="BC11" i="5"/>
  <c r="BD11" i="5"/>
  <c r="BP11" i="5"/>
  <c r="BE11" i="5"/>
  <c r="BO11" i="5"/>
  <c r="BR11" i="5"/>
  <c r="AZ11" i="5"/>
  <c r="BJ11" i="5"/>
  <c r="BM11" i="5"/>
  <c r="BA11" i="5"/>
  <c r="BB11" i="5"/>
  <c r="BC19" i="5"/>
  <c r="BD19" i="5"/>
  <c r="BE19" i="5"/>
  <c r="BO19" i="5"/>
  <c r="BR19" i="5"/>
  <c r="BM19" i="5"/>
  <c r="BA19" i="5"/>
  <c r="AZ19" i="5"/>
  <c r="BB19" i="5"/>
  <c r="BP19" i="5"/>
  <c r="BJ19" i="5"/>
  <c r="BC13" i="5"/>
  <c r="BD13" i="5"/>
  <c r="BE13" i="5"/>
  <c r="BB13" i="5"/>
  <c r="BM13" i="5"/>
  <c r="BJ13" i="5"/>
  <c r="BA13" i="5"/>
  <c r="BP13" i="5"/>
  <c r="AZ13" i="5"/>
  <c r="BC176" i="5"/>
  <c r="BD176" i="5"/>
  <c r="AZ176" i="5"/>
  <c r="BR176" i="5"/>
  <c r="BJ176" i="5"/>
  <c r="BE176" i="5"/>
  <c r="BO176" i="5"/>
  <c r="BM176" i="5"/>
  <c r="BP176" i="5"/>
  <c r="BB176" i="5"/>
  <c r="BA176" i="5"/>
  <c r="BC137" i="5"/>
  <c r="BD137" i="5"/>
  <c r="BM137" i="5"/>
  <c r="AZ137" i="5"/>
  <c r="BJ137" i="5"/>
  <c r="BB137" i="5"/>
  <c r="BR137" i="5"/>
  <c r="BP137" i="5"/>
  <c r="BE137" i="5"/>
  <c r="BO137" i="5"/>
  <c r="BA137" i="5"/>
  <c r="BC85" i="5"/>
  <c r="BD85" i="5"/>
  <c r="BJ85" i="5"/>
  <c r="BM85" i="5"/>
  <c r="BA85" i="5"/>
  <c r="BE85" i="5"/>
  <c r="BO85" i="5"/>
  <c r="BP85" i="5"/>
  <c r="AZ85" i="5"/>
  <c r="BB85" i="5"/>
  <c r="BR85" i="5"/>
  <c r="BC172" i="5"/>
  <c r="BD172" i="5"/>
  <c r="AZ172" i="5"/>
  <c r="BB172" i="5"/>
  <c r="BR172" i="5"/>
  <c r="BJ172" i="5"/>
  <c r="BM172" i="5"/>
  <c r="BP172" i="5"/>
  <c r="BA172" i="5"/>
  <c r="BE172" i="5"/>
  <c r="BO172" i="5"/>
  <c r="BC114" i="5"/>
  <c r="BD114" i="5"/>
  <c r="AZ114" i="5"/>
  <c r="BB114" i="5"/>
  <c r="BP114" i="5"/>
  <c r="BM114" i="5"/>
  <c r="BJ114" i="5"/>
  <c r="BE114" i="5"/>
  <c r="BO114" i="5"/>
  <c r="BA114" i="5"/>
  <c r="BC196" i="5"/>
  <c r="BD196" i="5"/>
  <c r="BM196" i="5"/>
  <c r="AZ196" i="5"/>
  <c r="BB196" i="5"/>
  <c r="BE196" i="5"/>
  <c r="BO196" i="5"/>
  <c r="BJ196" i="5"/>
  <c r="BP196" i="5"/>
  <c r="BA196" i="5"/>
  <c r="BR196" i="5"/>
  <c r="BC117" i="5"/>
  <c r="BD117" i="5"/>
  <c r="BM117" i="5"/>
  <c r="BA117" i="5"/>
  <c r="AZ117" i="5"/>
  <c r="BR117" i="5"/>
  <c r="BP117" i="5"/>
  <c r="BJ117" i="5"/>
  <c r="BE117" i="5"/>
  <c r="BO117" i="5"/>
  <c r="BB117" i="5"/>
  <c r="BC178" i="5"/>
  <c r="BD178" i="5"/>
  <c r="BM178" i="5"/>
  <c r="BJ178" i="5"/>
  <c r="AZ178" i="5"/>
  <c r="BB178" i="5"/>
  <c r="BP178" i="5"/>
  <c r="BA178" i="5"/>
  <c r="BR178" i="5"/>
  <c r="BE178" i="5"/>
  <c r="BO178" i="5"/>
  <c r="BC107" i="5"/>
  <c r="BD107" i="5"/>
  <c r="BE107" i="5"/>
  <c r="BO107" i="5"/>
  <c r="BM107" i="5"/>
  <c r="BP107" i="5"/>
  <c r="BA107" i="5"/>
  <c r="BB107" i="5"/>
  <c r="BJ107" i="5"/>
  <c r="AZ107" i="5"/>
  <c r="BC79" i="5"/>
  <c r="BD79" i="5"/>
  <c r="BA79" i="5"/>
  <c r="BE79" i="5"/>
  <c r="BO79" i="5"/>
  <c r="BP79" i="5"/>
  <c r="AZ79" i="5"/>
  <c r="BB79" i="5"/>
  <c r="BR79" i="5"/>
  <c r="BJ79" i="5"/>
  <c r="BM79" i="5"/>
  <c r="BC29" i="5"/>
  <c r="BD29" i="5"/>
  <c r="BP29" i="5"/>
  <c r="BE29" i="5"/>
  <c r="BO29" i="5"/>
  <c r="BB29" i="5"/>
  <c r="BM29" i="5"/>
  <c r="BJ29" i="5"/>
  <c r="BA29" i="5"/>
  <c r="AZ29" i="5"/>
  <c r="BC157" i="5"/>
  <c r="BD157" i="5"/>
  <c r="BJ157" i="5"/>
  <c r="BE157" i="5"/>
  <c r="BO157" i="5"/>
  <c r="BP157" i="5"/>
  <c r="BB157" i="5"/>
  <c r="BM157" i="5"/>
  <c r="BA157" i="5"/>
  <c r="AZ157" i="5"/>
  <c r="BC127" i="5"/>
  <c r="BD127" i="5"/>
  <c r="BJ127" i="5"/>
  <c r="BR127" i="5"/>
  <c r="BB127" i="5"/>
  <c r="BE127" i="5"/>
  <c r="BO127" i="5"/>
  <c r="AZ127" i="5"/>
  <c r="BP127" i="5"/>
  <c r="BA127" i="5"/>
  <c r="BM127" i="5"/>
  <c r="BC59" i="5"/>
  <c r="BD59" i="5"/>
  <c r="BJ59" i="5"/>
  <c r="BM59" i="5"/>
  <c r="AZ59" i="5"/>
  <c r="BB59" i="5"/>
  <c r="BE59" i="5"/>
  <c r="BO59" i="5"/>
  <c r="BP59" i="5"/>
  <c r="BA59" i="5"/>
  <c r="BR59" i="5"/>
  <c r="BC153" i="5"/>
  <c r="BD153" i="5"/>
  <c r="BE153" i="5"/>
  <c r="BO153" i="5"/>
  <c r="BP153" i="5"/>
  <c r="BM153" i="5"/>
  <c r="BR153" i="5"/>
  <c r="BJ153" i="5"/>
  <c r="BB153" i="5"/>
  <c r="BA153" i="5"/>
  <c r="AZ153" i="5"/>
  <c r="BC63" i="5"/>
  <c r="BD63" i="5"/>
  <c r="BE63" i="5"/>
  <c r="BO63" i="5"/>
  <c r="BM63" i="5"/>
  <c r="AZ63" i="5"/>
  <c r="BP63" i="5"/>
  <c r="BB63" i="5"/>
  <c r="BA63" i="5"/>
  <c r="BJ63" i="5"/>
  <c r="BC14" i="5"/>
  <c r="EO2" i="5"/>
  <c r="ER9" i="5"/>
  <c r="D72" i="5"/>
  <c r="A73" i="1"/>
  <c r="ER70" i="5"/>
  <c r="ER79" i="5"/>
  <c r="ER55" i="5"/>
  <c r="ER67" i="5"/>
  <c r="ER64" i="5"/>
  <c r="ER59" i="5"/>
  <c r="ER61" i="5"/>
  <c r="ER69" i="5"/>
  <c r="ER82" i="5"/>
  <c r="ER63" i="5"/>
  <c r="ER58" i="5"/>
  <c r="ER66" i="5"/>
  <c r="EO55" i="5"/>
  <c r="EO64" i="5"/>
  <c r="EO61" i="5"/>
  <c r="ER78" i="5"/>
  <c r="ER65" i="5"/>
  <c r="ER56" i="5"/>
  <c r="ER57" i="5"/>
  <c r="EO57" i="5"/>
  <c r="ER73" i="5"/>
  <c r="ER84" i="5"/>
  <c r="ER68" i="5"/>
  <c r="ER75" i="5"/>
  <c r="EO68" i="5"/>
  <c r="ER71" i="5"/>
  <c r="ER80" i="5"/>
  <c r="AW62" i="7"/>
  <c r="AW65" i="7"/>
  <c r="AW77" i="7"/>
  <c r="AW68" i="7"/>
  <c r="AW80" i="7"/>
  <c r="AW60" i="7"/>
  <c r="AW56" i="7"/>
  <c r="AW84" i="7"/>
  <c r="AW64" i="7"/>
  <c r="AW76" i="7"/>
  <c r="AW61" i="7"/>
  <c r="AW72" i="7"/>
  <c r="AW75" i="7"/>
  <c r="AW63" i="7"/>
  <c r="AW83" i="7"/>
  <c r="AW71" i="7"/>
  <c r="AW55" i="7"/>
  <c r="AW78" i="7"/>
  <c r="AW59" i="7"/>
  <c r="AW79" i="7"/>
  <c r="AW66" i="7"/>
  <c r="AW67" i="7"/>
  <c r="AW82" i="7"/>
  <c r="AW74" i="7"/>
  <c r="AW81" i="7"/>
  <c r="AW70" i="7"/>
  <c r="AW73" i="7"/>
  <c r="AW58" i="7"/>
  <c r="AW57" i="7"/>
  <c r="AW69" i="7"/>
  <c r="EL61" i="5"/>
  <c r="EL72" i="5"/>
  <c r="EL76" i="5"/>
  <c r="EL60" i="5"/>
  <c r="EL80" i="5"/>
  <c r="EL62" i="5"/>
  <c r="EL64" i="5"/>
  <c r="EL56" i="5"/>
  <c r="EL74" i="5"/>
  <c r="EL79" i="5"/>
  <c r="EL67" i="5"/>
  <c r="EL71" i="5"/>
  <c r="EL63" i="5"/>
  <c r="EL55" i="5"/>
  <c r="EL66" i="5"/>
  <c r="EL83" i="5"/>
  <c r="EL78" i="5"/>
  <c r="EL59" i="5"/>
  <c r="EL68" i="5"/>
  <c r="EL73" i="5"/>
  <c r="EL81" i="5"/>
  <c r="EL57" i="5"/>
  <c r="EL75" i="5"/>
  <c r="EL58" i="5"/>
  <c r="EL77" i="5"/>
  <c r="EL69" i="5"/>
  <c r="EL65" i="5"/>
  <c r="EL82" i="5"/>
  <c r="EL84" i="5"/>
  <c r="EL70" i="5"/>
  <c r="ER60" i="5"/>
  <c r="ER83" i="5"/>
  <c r="ER81" i="5"/>
  <c r="ER77" i="5"/>
  <c r="ER74" i="5"/>
  <c r="ER72" i="5"/>
  <c r="ER62" i="5"/>
  <c r="ER76" i="5"/>
  <c r="D32" i="5"/>
  <c r="ER25" i="5"/>
  <c r="ER32" i="5"/>
  <c r="ER40" i="5"/>
  <c r="ER37" i="5"/>
  <c r="ER35" i="5"/>
  <c r="ER46" i="5"/>
  <c r="ER41" i="5"/>
  <c r="AW52" i="7"/>
  <c r="AW53" i="7"/>
  <c r="AW26" i="7"/>
  <c r="AW46" i="7"/>
  <c r="AW37" i="7"/>
  <c r="AW42" i="7"/>
  <c r="AW44" i="7"/>
  <c r="AW29" i="7"/>
  <c r="AW31" i="7"/>
  <c r="AW24" i="7"/>
  <c r="AW27" i="7"/>
  <c r="AW32" i="7"/>
  <c r="AW30" i="7"/>
  <c r="AW43" i="7"/>
  <c r="AW35" i="7"/>
  <c r="AW36" i="7"/>
  <c r="AW28" i="7"/>
  <c r="AW45" i="7"/>
  <c r="AW48" i="7"/>
  <c r="AW25" i="7"/>
  <c r="AW51" i="7"/>
  <c r="AW41" i="7"/>
  <c r="AW50" i="7"/>
  <c r="AW49" i="7"/>
  <c r="AW34" i="7"/>
  <c r="AW38" i="7"/>
  <c r="AW39" i="7"/>
  <c r="AW40" i="7"/>
  <c r="AW47" i="7"/>
  <c r="AW33" i="7"/>
  <c r="EL53" i="5"/>
  <c r="EL52" i="5"/>
  <c r="EL29" i="5"/>
  <c r="EL46" i="5"/>
  <c r="EL26" i="5"/>
  <c r="EL32" i="5"/>
  <c r="EL25" i="5"/>
  <c r="EL42" i="5"/>
  <c r="EL44" i="5"/>
  <c r="EL40" i="5"/>
  <c r="EL24" i="5"/>
  <c r="EL39" i="5"/>
  <c r="EL36" i="5"/>
  <c r="EL35" i="5"/>
  <c r="EL45" i="5"/>
  <c r="EL27" i="5"/>
  <c r="EL38" i="5"/>
  <c r="EL47" i="5"/>
  <c r="EL33" i="5"/>
  <c r="EL34" i="5"/>
  <c r="EL30" i="5"/>
  <c r="EL37" i="5"/>
  <c r="EL50" i="5"/>
  <c r="EL49" i="5"/>
  <c r="EL28" i="5"/>
  <c r="EL41" i="5"/>
  <c r="EL48" i="5"/>
  <c r="EL43" i="5"/>
  <c r="EL51" i="5"/>
  <c r="EL31" i="5"/>
  <c r="ER45" i="5"/>
  <c r="ER42" i="5"/>
  <c r="ER53" i="5"/>
  <c r="ER36" i="5"/>
  <c r="ER48" i="5"/>
  <c r="EO36" i="5"/>
  <c r="ER34" i="5"/>
  <c r="EO40" i="5"/>
  <c r="ER47" i="5"/>
  <c r="ER39" i="5"/>
  <c r="EO53" i="5"/>
  <c r="EO48" i="5"/>
  <c r="ER26" i="5"/>
  <c r="ER50" i="5"/>
  <c r="EO25" i="5"/>
  <c r="ER27" i="5"/>
  <c r="ER52" i="5"/>
  <c r="ER43" i="5"/>
  <c r="ER24" i="5"/>
  <c r="ER29" i="5"/>
  <c r="ER51" i="5"/>
  <c r="ER33" i="5"/>
  <c r="ER38" i="5"/>
  <c r="ER49" i="5"/>
  <c r="ER31" i="5"/>
  <c r="ER28" i="5"/>
  <c r="ER44" i="5"/>
  <c r="ER30" i="5"/>
  <c r="EO42" i="5"/>
  <c r="EO41" i="5"/>
  <c r="EL22" i="5"/>
  <c r="EL14" i="5"/>
  <c r="EL18" i="5"/>
  <c r="EL23" i="5"/>
  <c r="EL16" i="5"/>
  <c r="EL21" i="5"/>
  <c r="EL20" i="5"/>
  <c r="EL17" i="5"/>
  <c r="EL19" i="5"/>
  <c r="EL15" i="5"/>
  <c r="ER10" i="5"/>
  <c r="ER7" i="5"/>
  <c r="ER17" i="5"/>
  <c r="ER23" i="5"/>
  <c r="EO7" i="5"/>
  <c r="ER11" i="5"/>
  <c r="ER20" i="5"/>
  <c r="ER6" i="5"/>
  <c r="EO23" i="5"/>
  <c r="ER15" i="5"/>
  <c r="ER21" i="5"/>
  <c r="ER12" i="5"/>
  <c r="ER22" i="5"/>
  <c r="EO22" i="5"/>
  <c r="ER5" i="5"/>
  <c r="ER19" i="5"/>
  <c r="ER3" i="5"/>
  <c r="ER14" i="5"/>
  <c r="ER16" i="5"/>
  <c r="ER13" i="5"/>
  <c r="EO15" i="5"/>
  <c r="ER18" i="5"/>
  <c r="ER2" i="5"/>
  <c r="ER8" i="5"/>
  <c r="ER4" i="5"/>
  <c r="EO6" i="5"/>
  <c r="B28" i="3"/>
  <c r="AW14" i="5"/>
  <c r="BA14" i="5"/>
  <c r="AZ14" i="5"/>
  <c r="B27" i="3"/>
  <c r="FE19" i="5"/>
  <c r="FE14" i="5"/>
  <c r="FE21" i="5"/>
  <c r="FE16" i="5"/>
  <c r="FE15" i="5"/>
  <c r="EQ9" i="5"/>
  <c r="FO24" i="5"/>
  <c r="FO47" i="5"/>
  <c r="FO40" i="5"/>
  <c r="FO34" i="5"/>
  <c r="FO41" i="5"/>
  <c r="FO25" i="5"/>
  <c r="FO45" i="5"/>
  <c r="FO36" i="5"/>
  <c r="FO30" i="5"/>
  <c r="FO32" i="5"/>
  <c r="FO27" i="5"/>
  <c r="FO31" i="5"/>
  <c r="FO29" i="5"/>
  <c r="FO44" i="5"/>
  <c r="FO42" i="5"/>
  <c r="FO37" i="5"/>
  <c r="FO46" i="5"/>
  <c r="FO53" i="5"/>
  <c r="FO70" i="5"/>
  <c r="FO82" i="5"/>
  <c r="FO67" i="5"/>
  <c r="FO59" i="5"/>
  <c r="FO55" i="5"/>
  <c r="FO83" i="5"/>
  <c r="FO75" i="5"/>
  <c r="FO61" i="5"/>
  <c r="FO76" i="5"/>
  <c r="FO64" i="5"/>
  <c r="FO56" i="5"/>
  <c r="FO68" i="5"/>
  <c r="FO77" i="5"/>
  <c r="FO62" i="5"/>
  <c r="D73" i="5"/>
  <c r="A74" i="1"/>
  <c r="FO33" i="5"/>
  <c r="FO39" i="5"/>
  <c r="FO38" i="5"/>
  <c r="FO49" i="5"/>
  <c r="FO50" i="5"/>
  <c r="FO51" i="5"/>
  <c r="FO48" i="5"/>
  <c r="FO28" i="5"/>
  <c r="FO35" i="5"/>
  <c r="FO43" i="5"/>
  <c r="FO26" i="5"/>
  <c r="FO52" i="5"/>
  <c r="FO69" i="5"/>
  <c r="FO57" i="5"/>
  <c r="FO58" i="5"/>
  <c r="FO73" i="5"/>
  <c r="FO81" i="5"/>
  <c r="FO74" i="5"/>
  <c r="FO66" i="5"/>
  <c r="FO79" i="5"/>
  <c r="FO78" i="5"/>
  <c r="FO71" i="5"/>
  <c r="FO63" i="5"/>
  <c r="FO72" i="5"/>
  <c r="FO84" i="5"/>
  <c r="FO60" i="5"/>
  <c r="FO80" i="5"/>
  <c r="FO65" i="5"/>
  <c r="EQ81" i="5"/>
  <c r="EQ59" i="5"/>
  <c r="EQ65" i="5"/>
  <c r="EQ80" i="5"/>
  <c r="EQ67" i="5"/>
  <c r="EQ77" i="5"/>
  <c r="EQ74" i="5"/>
  <c r="EQ63" i="5"/>
  <c r="EQ72" i="5"/>
  <c r="EQ61" i="5"/>
  <c r="EQ69" i="5"/>
  <c r="EQ75" i="5"/>
  <c r="EQ84" i="5"/>
  <c r="EQ58" i="5"/>
  <c r="EQ68" i="5"/>
  <c r="EQ57" i="5"/>
  <c r="EQ70" i="5"/>
  <c r="EQ64" i="5"/>
  <c r="EQ83" i="5"/>
  <c r="EQ71" i="5"/>
  <c r="EQ66" i="5"/>
  <c r="EQ73" i="5"/>
  <c r="FE64" i="5"/>
  <c r="FE56" i="5"/>
  <c r="FE76" i="5"/>
  <c r="FE80" i="5"/>
  <c r="FE60" i="5"/>
  <c r="FE62" i="5"/>
  <c r="FE61" i="5"/>
  <c r="FE72" i="5"/>
  <c r="FE78" i="5"/>
  <c r="FE59" i="5"/>
  <c r="FE83" i="5"/>
  <c r="FE67" i="5"/>
  <c r="FE71" i="5"/>
  <c r="FE55" i="5"/>
  <c r="FE63" i="5"/>
  <c r="FE74" i="5"/>
  <c r="FE79" i="5"/>
  <c r="FE66" i="5"/>
  <c r="FE68" i="5"/>
  <c r="FE65" i="5"/>
  <c r="FE82" i="5"/>
  <c r="FE75" i="5"/>
  <c r="FE58" i="5"/>
  <c r="FE81" i="5"/>
  <c r="FE69" i="5"/>
  <c r="FE70" i="5"/>
  <c r="FE57" i="5"/>
  <c r="FE73" i="5"/>
  <c r="FE77" i="5"/>
  <c r="FE84" i="5"/>
  <c r="EQ78" i="5"/>
  <c r="EQ62" i="5"/>
  <c r="EQ82" i="5"/>
  <c r="EQ55" i="5"/>
  <c r="EQ79" i="5"/>
  <c r="EQ56" i="5"/>
  <c r="EQ76" i="5"/>
  <c r="EQ60" i="5"/>
  <c r="EQ27" i="5"/>
  <c r="D33" i="5"/>
  <c r="FE20" i="5"/>
  <c r="FE22" i="5"/>
  <c r="FE23" i="5"/>
  <c r="FE18" i="5"/>
  <c r="EQ37" i="5"/>
  <c r="EQ32" i="5"/>
  <c r="EQ52" i="5"/>
  <c r="EQ48" i="5"/>
  <c r="EQ36" i="5"/>
  <c r="EQ24" i="5"/>
  <c r="EQ30" i="5"/>
  <c r="EQ29" i="5"/>
  <c r="EQ44" i="5"/>
  <c r="EQ34" i="5"/>
  <c r="EQ33" i="5"/>
  <c r="EQ53" i="5"/>
  <c r="FE53" i="5"/>
  <c r="FE52" i="5"/>
  <c r="FE29" i="5"/>
  <c r="FE46" i="5"/>
  <c r="FE26" i="5"/>
  <c r="FE35" i="5"/>
  <c r="FE38" i="5"/>
  <c r="FE34" i="5"/>
  <c r="FE45" i="5"/>
  <c r="FE37" i="5"/>
  <c r="FE47" i="5"/>
  <c r="FE50" i="5"/>
  <c r="FE33" i="5"/>
  <c r="FE30" i="5"/>
  <c r="FE32" i="5"/>
  <c r="FE42" i="5"/>
  <c r="FE44" i="5"/>
  <c r="FE39" i="5"/>
  <c r="FE49" i="5"/>
  <c r="FE28" i="5"/>
  <c r="FE40" i="5"/>
  <c r="FE24" i="5"/>
  <c r="FE25" i="5"/>
  <c r="FE27" i="5"/>
  <c r="FE36" i="5"/>
  <c r="FE51" i="5"/>
  <c r="FE31" i="5"/>
  <c r="FE43" i="5"/>
  <c r="FE48" i="5"/>
  <c r="FE41" i="5"/>
  <c r="EQ43" i="5"/>
  <c r="EQ49" i="5"/>
  <c r="EQ31" i="5"/>
  <c r="EQ41" i="5"/>
  <c r="EQ46" i="5"/>
  <c r="EQ45" i="5"/>
  <c r="EQ47" i="5"/>
  <c r="EQ40" i="5"/>
  <c r="EQ39" i="5"/>
  <c r="EQ38" i="5"/>
  <c r="EQ28" i="5"/>
  <c r="EQ42" i="5"/>
  <c r="EQ26" i="5"/>
  <c r="EQ25" i="5"/>
  <c r="EQ35" i="5"/>
  <c r="EQ51" i="5"/>
  <c r="EQ50" i="5"/>
  <c r="EQ23" i="5"/>
  <c r="EQ7" i="5"/>
  <c r="EQ6" i="5"/>
  <c r="EQ13" i="5"/>
  <c r="EQ16" i="5"/>
  <c r="EQ18" i="5"/>
  <c r="EQ5" i="5"/>
  <c r="EQ15" i="5"/>
  <c r="EQ8" i="5"/>
  <c r="EQ21" i="5"/>
  <c r="EQ19" i="5"/>
  <c r="EQ17" i="5"/>
  <c r="EQ2" i="5"/>
  <c r="EQ22" i="5"/>
  <c r="EQ11" i="5"/>
  <c r="EQ3" i="5"/>
  <c r="EQ20" i="5"/>
  <c r="EQ4" i="5"/>
  <c r="EQ10" i="5"/>
  <c r="EQ12" i="5"/>
  <c r="EQ14" i="5"/>
  <c r="BW18" i="5"/>
  <c r="BD14" i="5"/>
  <c r="B30" i="3"/>
  <c r="FX13" i="5"/>
  <c r="FY13" i="5"/>
  <c r="FZ13" i="5"/>
  <c r="AL13" i="7"/>
  <c r="FB13" i="5"/>
  <c r="AK13" i="7"/>
  <c r="FC13" i="5"/>
  <c r="FD13" i="5"/>
  <c r="EK13" i="5"/>
  <c r="FX11" i="5"/>
  <c r="FY11" i="5"/>
  <c r="FZ11" i="5"/>
  <c r="AL11" i="7"/>
  <c r="FB11" i="5"/>
  <c r="AK11" i="7"/>
  <c r="FC11" i="5"/>
  <c r="FD11" i="5"/>
  <c r="EK11" i="5"/>
  <c r="FX10" i="5"/>
  <c r="FY10" i="5"/>
  <c r="FZ10" i="5"/>
  <c r="FB10" i="5"/>
  <c r="AL10" i="7"/>
  <c r="AK12" i="7"/>
  <c r="FC12" i="5"/>
  <c r="FD12" i="5"/>
  <c r="EK12" i="5"/>
  <c r="FX9" i="5"/>
  <c r="FY9" i="5"/>
  <c r="FZ9" i="5"/>
  <c r="AL9" i="7"/>
  <c r="FB9" i="5"/>
  <c r="AK5" i="7"/>
  <c r="FC5" i="5"/>
  <c r="FD5" i="5"/>
  <c r="EK5" i="5"/>
  <c r="FX5" i="5"/>
  <c r="FY5" i="5"/>
  <c r="FZ5" i="5"/>
  <c r="FB5" i="5"/>
  <c r="AL5" i="7"/>
  <c r="FX7" i="5"/>
  <c r="FY7" i="5"/>
  <c r="FZ7" i="5"/>
  <c r="AL7" i="7"/>
  <c r="FB7" i="5"/>
  <c r="AK7" i="7"/>
  <c r="FC7" i="5"/>
  <c r="EK7" i="5"/>
  <c r="FD7" i="5"/>
  <c r="AL3" i="7"/>
  <c r="FB3" i="5"/>
  <c r="FX3" i="5"/>
  <c r="FY3" i="5"/>
  <c r="FZ3" i="5"/>
  <c r="AL12" i="7"/>
  <c r="FX12" i="5"/>
  <c r="FY12" i="5"/>
  <c r="FZ12" i="5"/>
  <c r="FB12" i="5"/>
  <c r="FC9" i="5"/>
  <c r="AK9" i="7"/>
  <c r="FD9" i="5"/>
  <c r="EK9" i="5"/>
  <c r="AK10" i="7"/>
  <c r="FC10" i="5"/>
  <c r="FD10" i="5"/>
  <c r="EK10" i="5"/>
  <c r="AK3" i="7"/>
  <c r="FC3" i="5"/>
  <c r="EK3" i="5"/>
  <c r="FD3" i="5"/>
  <c r="FX2" i="5"/>
  <c r="FB2" i="5"/>
  <c r="AL2" i="7"/>
  <c r="P3" i="7"/>
  <c r="P4" i="7"/>
  <c r="FB8" i="5"/>
  <c r="FX8" i="5"/>
  <c r="FY8" i="5"/>
  <c r="FZ8" i="5"/>
  <c r="AL8" i="7"/>
  <c r="AK8" i="7"/>
  <c r="FC8" i="5"/>
  <c r="EK8" i="5"/>
  <c r="FD8" i="5"/>
  <c r="FX4" i="5"/>
  <c r="FY4" i="5"/>
  <c r="FZ4" i="5"/>
  <c r="FB4" i="5"/>
  <c r="AL4" i="7"/>
  <c r="AK4" i="7"/>
  <c r="FC4" i="5"/>
  <c r="EK4" i="5"/>
  <c r="FD4" i="5"/>
  <c r="FB6" i="5"/>
  <c r="AL6" i="7"/>
  <c r="FX6" i="5"/>
  <c r="FY6" i="5"/>
  <c r="FZ6" i="5"/>
  <c r="FC2" i="5"/>
  <c r="AK2" i="7"/>
  <c r="FH4" i="5"/>
  <c r="FH7" i="5"/>
  <c r="FD2" i="5"/>
  <c r="FH10" i="5"/>
  <c r="EK2" i="5"/>
  <c r="AK6" i="7"/>
  <c r="FC6" i="5"/>
  <c r="EK6" i="5"/>
  <c r="FD6" i="5"/>
  <c r="ES9" i="5"/>
  <c r="ET9" i="5"/>
  <c r="D74" i="5"/>
  <c r="A75" i="1"/>
  <c r="ET81" i="5"/>
  <c r="ET76" i="5"/>
  <c r="ES76" i="5"/>
  <c r="ET82" i="5"/>
  <c r="ES82" i="5"/>
  <c r="ES83" i="5"/>
  <c r="ET83" i="5"/>
  <c r="ES70" i="5"/>
  <c r="ET70" i="5"/>
  <c r="ET68" i="5"/>
  <c r="ES68" i="5"/>
  <c r="ES75" i="5"/>
  <c r="ET75" i="5"/>
  <c r="ET74" i="5"/>
  <c r="ES74" i="5"/>
  <c r="ES56" i="5"/>
  <c r="ET56" i="5"/>
  <c r="ES78" i="5"/>
  <c r="ET78" i="5"/>
  <c r="ES73" i="5"/>
  <c r="ET73" i="5"/>
  <c r="ES71" i="5"/>
  <c r="ET71" i="5"/>
  <c r="ET84" i="5"/>
  <c r="ES84" i="5"/>
  <c r="ET69" i="5"/>
  <c r="ES69" i="5"/>
  <c r="ET80" i="5"/>
  <c r="ES80" i="5"/>
  <c r="ET65" i="5"/>
  <c r="ES65" i="5"/>
  <c r="ET79" i="5"/>
  <c r="ES79" i="5"/>
  <c r="ES62" i="5"/>
  <c r="ET62" i="5"/>
  <c r="ET66" i="5"/>
  <c r="ES66" i="5"/>
  <c r="ET58" i="5"/>
  <c r="ES58" i="5"/>
  <c r="ES61" i="5"/>
  <c r="ET61" i="5"/>
  <c r="ET67" i="5"/>
  <c r="ES67" i="5"/>
  <c r="ES59" i="5"/>
  <c r="ET59" i="5"/>
  <c r="ES81" i="5"/>
  <c r="ET60" i="5"/>
  <c r="ES60" i="5"/>
  <c r="ES55" i="5"/>
  <c r="ET55" i="5"/>
  <c r="ET64" i="5"/>
  <c r="ES64" i="5"/>
  <c r="ES57" i="5"/>
  <c r="ET57" i="5"/>
  <c r="ES72" i="5"/>
  <c r="ET72" i="5"/>
  <c r="ET63" i="5"/>
  <c r="ES63" i="5"/>
  <c r="ES77" i="5"/>
  <c r="ET77" i="5"/>
  <c r="D34" i="5"/>
  <c r="ET27" i="5"/>
  <c r="ET51" i="5"/>
  <c r="ES51" i="5"/>
  <c r="ET35" i="5"/>
  <c r="ES35" i="5"/>
  <c r="ES28" i="5"/>
  <c r="ET28" i="5"/>
  <c r="ES49" i="5"/>
  <c r="ET49" i="5"/>
  <c r="ES30" i="5"/>
  <c r="ET30" i="5"/>
  <c r="ES48" i="5"/>
  <c r="ET48" i="5"/>
  <c r="ES32" i="5"/>
  <c r="ET32" i="5"/>
  <c r="ES42" i="5"/>
  <c r="ET42" i="5"/>
  <c r="ES38" i="5"/>
  <c r="ET38" i="5"/>
  <c r="ES47" i="5"/>
  <c r="ET47" i="5"/>
  <c r="ES44" i="5"/>
  <c r="ET44" i="5"/>
  <c r="ET24" i="5"/>
  <c r="ES24" i="5"/>
  <c r="ES36" i="5"/>
  <c r="ET36" i="5"/>
  <c r="ES52" i="5"/>
  <c r="ET52" i="5"/>
  <c r="ES26" i="5"/>
  <c r="ET26" i="5"/>
  <c r="ES39" i="5"/>
  <c r="ET39" i="5"/>
  <c r="ET40" i="5"/>
  <c r="ES40" i="5"/>
  <c r="ET45" i="5"/>
  <c r="ES45" i="5"/>
  <c r="ES41" i="5"/>
  <c r="ET41" i="5"/>
  <c r="ES53" i="5"/>
  <c r="ET53" i="5"/>
  <c r="ET34" i="5"/>
  <c r="ES34" i="5"/>
  <c r="ET29" i="5"/>
  <c r="ES29" i="5"/>
  <c r="ES27" i="5"/>
  <c r="ET50" i="5"/>
  <c r="ES50" i="5"/>
  <c r="ES25" i="5"/>
  <c r="ET25" i="5"/>
  <c r="ES46" i="5"/>
  <c r="ET46" i="5"/>
  <c r="ES31" i="5"/>
  <c r="ET31" i="5"/>
  <c r="ET43" i="5"/>
  <c r="ES43" i="5"/>
  <c r="ES33" i="5"/>
  <c r="ET33" i="5"/>
  <c r="ES37" i="5"/>
  <c r="ET37" i="5"/>
  <c r="ES14" i="5"/>
  <c r="ET14" i="5"/>
  <c r="ES20" i="5"/>
  <c r="ET20" i="5"/>
  <c r="ET2" i="5"/>
  <c r="ES2" i="5"/>
  <c r="ES8" i="5"/>
  <c r="ET8" i="5"/>
  <c r="ES16" i="5"/>
  <c r="ET16" i="5"/>
  <c r="ES23" i="5"/>
  <c r="ET23" i="5"/>
  <c r="ES12" i="5"/>
  <c r="ET12" i="5"/>
  <c r="ET3" i="5"/>
  <c r="ES3" i="5"/>
  <c r="ES17" i="5"/>
  <c r="ET17" i="5"/>
  <c r="ES15" i="5"/>
  <c r="ET15" i="5"/>
  <c r="ES13" i="5"/>
  <c r="ET13" i="5"/>
  <c r="ES10" i="5"/>
  <c r="ET10" i="5"/>
  <c r="ES11" i="5"/>
  <c r="ET11" i="5"/>
  <c r="ES19" i="5"/>
  <c r="ET19" i="5"/>
  <c r="ES5" i="5"/>
  <c r="ET5" i="5"/>
  <c r="ES6" i="5"/>
  <c r="ET6" i="5"/>
  <c r="ES4" i="5"/>
  <c r="ET4" i="5"/>
  <c r="ES22" i="5"/>
  <c r="ET22" i="5"/>
  <c r="ES21" i="5"/>
  <c r="ET21" i="5"/>
  <c r="ES18" i="5"/>
  <c r="ET18" i="5"/>
  <c r="ES7" i="5"/>
  <c r="ET7" i="5"/>
  <c r="J52" i="3"/>
  <c r="J54" i="3"/>
  <c r="J56" i="3"/>
  <c r="J58" i="3"/>
  <c r="J60" i="3"/>
  <c r="J62" i="3"/>
  <c r="J64" i="3"/>
  <c r="J66" i="3"/>
  <c r="J68" i="3"/>
  <c r="J70" i="3"/>
  <c r="J72" i="3"/>
  <c r="J74" i="3"/>
  <c r="J76" i="3"/>
  <c r="J78" i="3"/>
  <c r="J80" i="3"/>
  <c r="J59" i="3"/>
  <c r="J82" i="3"/>
  <c r="F84" i="3"/>
  <c r="J84" i="3"/>
  <c r="H85" i="3"/>
  <c r="F86" i="3"/>
  <c r="J86" i="3"/>
  <c r="H87" i="3"/>
  <c r="F88" i="3"/>
  <c r="J88" i="3"/>
  <c r="H89" i="3"/>
  <c r="F90" i="3"/>
  <c r="J90" i="3"/>
  <c r="H91" i="3"/>
  <c r="F92" i="3"/>
  <c r="J92" i="3"/>
  <c r="H93" i="3"/>
  <c r="F94" i="3"/>
  <c r="J94" i="3"/>
  <c r="H95" i="3"/>
  <c r="F96" i="3"/>
  <c r="J96" i="3"/>
  <c r="H97" i="3"/>
  <c r="F98" i="3"/>
  <c r="J98" i="3"/>
  <c r="H99" i="3"/>
  <c r="F100" i="3"/>
  <c r="J100" i="3"/>
  <c r="H101" i="3"/>
  <c r="F102" i="3"/>
  <c r="J102" i="3"/>
  <c r="H103" i="3"/>
  <c r="F104" i="3"/>
  <c r="J104" i="3"/>
  <c r="H105" i="3"/>
  <c r="F106" i="3"/>
  <c r="J106" i="3"/>
  <c r="H107" i="3"/>
  <c r="F108" i="3"/>
  <c r="J108" i="3"/>
  <c r="H109" i="3"/>
  <c r="F110" i="3"/>
  <c r="J110" i="3"/>
  <c r="H111" i="3"/>
  <c r="F112" i="3"/>
  <c r="J112" i="3"/>
  <c r="H113" i="3"/>
  <c r="F114" i="3"/>
  <c r="J114" i="3"/>
  <c r="H115" i="3"/>
  <c r="F116" i="3"/>
  <c r="J116" i="3"/>
  <c r="H117" i="3"/>
  <c r="F118" i="3"/>
  <c r="J118" i="3"/>
  <c r="H119" i="3"/>
  <c r="F120" i="3"/>
  <c r="J120" i="3"/>
  <c r="H121" i="3"/>
  <c r="F122" i="3"/>
  <c r="J122" i="3"/>
  <c r="H123" i="3"/>
  <c r="F124" i="3"/>
  <c r="J124" i="3"/>
  <c r="H125" i="3"/>
  <c r="F126" i="3"/>
  <c r="J126" i="3"/>
  <c r="H127" i="3"/>
  <c r="F128" i="3"/>
  <c r="J128" i="3"/>
  <c r="H129" i="3"/>
  <c r="F130" i="3"/>
  <c r="J130" i="3"/>
  <c r="H131" i="3"/>
  <c r="F132" i="3"/>
  <c r="J132" i="3"/>
  <c r="H133" i="3"/>
  <c r="F134" i="3"/>
  <c r="J134" i="3"/>
  <c r="H135" i="3"/>
  <c r="F136" i="3"/>
  <c r="J136" i="3"/>
  <c r="H137" i="3"/>
  <c r="F138" i="3"/>
  <c r="J138" i="3"/>
  <c r="H139" i="3"/>
  <c r="F140" i="3"/>
  <c r="J140" i="3"/>
  <c r="H141" i="3"/>
  <c r="F142" i="3"/>
  <c r="J142" i="3"/>
  <c r="H143" i="3"/>
  <c r="F144" i="3"/>
  <c r="J144" i="3"/>
  <c r="H145" i="3"/>
  <c r="F146" i="3"/>
  <c r="J146" i="3"/>
  <c r="H147" i="3"/>
  <c r="F148" i="3"/>
  <c r="J148" i="3"/>
  <c r="H149" i="3"/>
  <c r="F150" i="3"/>
  <c r="J150" i="3"/>
  <c r="H151" i="3"/>
  <c r="F152" i="3"/>
  <c r="J152" i="3"/>
  <c r="H153" i="3"/>
  <c r="F154" i="3"/>
  <c r="J154" i="3"/>
  <c r="H155" i="3"/>
  <c r="F156" i="3"/>
  <c r="J156" i="3"/>
  <c r="H157" i="3"/>
  <c r="F158" i="3"/>
  <c r="J158" i="3"/>
  <c r="H159" i="3"/>
  <c r="F160" i="3"/>
  <c r="J160" i="3"/>
  <c r="H161" i="3"/>
  <c r="F162" i="3"/>
  <c r="J162" i="3"/>
  <c r="H163" i="3"/>
  <c r="F164" i="3"/>
  <c r="J164" i="3"/>
  <c r="H165" i="3"/>
  <c r="F166" i="3"/>
  <c r="J166" i="3"/>
  <c r="H167" i="3"/>
  <c r="F168" i="3"/>
  <c r="J168" i="3"/>
  <c r="H169" i="3"/>
  <c r="J170" i="3"/>
  <c r="F172" i="3"/>
  <c r="F174" i="3"/>
  <c r="J176" i="3"/>
  <c r="J178" i="3"/>
  <c r="J180" i="3"/>
  <c r="J182" i="3"/>
  <c r="J184" i="3"/>
  <c r="J186" i="3"/>
  <c r="H189" i="3"/>
  <c r="F192" i="3"/>
  <c r="F194" i="3"/>
  <c r="J196" i="3"/>
  <c r="J198" i="3"/>
  <c r="H201" i="3"/>
  <c r="I171" i="3"/>
  <c r="E175" i="3"/>
  <c r="E177" i="3"/>
  <c r="J57" i="3"/>
  <c r="J61" i="3"/>
  <c r="J65" i="3"/>
  <c r="J69" i="3"/>
  <c r="J73" i="3"/>
  <c r="J77" i="3"/>
  <c r="G84" i="3"/>
  <c r="E85" i="3"/>
  <c r="I85" i="3"/>
  <c r="G86" i="3"/>
  <c r="E87" i="3"/>
  <c r="I87" i="3"/>
  <c r="G88" i="3"/>
  <c r="E89" i="3"/>
  <c r="I89" i="3"/>
  <c r="G90" i="3"/>
  <c r="E91" i="3"/>
  <c r="I91" i="3"/>
  <c r="G92" i="3"/>
  <c r="E93" i="3"/>
  <c r="I93" i="3"/>
  <c r="G94" i="3"/>
  <c r="E95" i="3"/>
  <c r="I95" i="3"/>
  <c r="G96" i="3"/>
  <c r="E97" i="3"/>
  <c r="I97" i="3"/>
  <c r="G98" i="3"/>
  <c r="E99" i="3"/>
  <c r="I99" i="3"/>
  <c r="G100" i="3"/>
  <c r="E101" i="3"/>
  <c r="I101" i="3"/>
  <c r="G102" i="3"/>
  <c r="E103" i="3"/>
  <c r="I103" i="3"/>
  <c r="G104" i="3"/>
  <c r="E105" i="3"/>
  <c r="I105" i="3"/>
  <c r="G106" i="3"/>
  <c r="E107" i="3"/>
  <c r="I107" i="3"/>
  <c r="G108" i="3"/>
  <c r="E109" i="3"/>
  <c r="I109" i="3"/>
  <c r="G110" i="3"/>
  <c r="E111" i="3"/>
  <c r="I111" i="3"/>
  <c r="G112" i="3"/>
  <c r="E113" i="3"/>
  <c r="I113" i="3"/>
  <c r="G114" i="3"/>
  <c r="E115" i="3"/>
  <c r="I115" i="3"/>
  <c r="G116" i="3"/>
  <c r="E117" i="3"/>
  <c r="I117" i="3"/>
  <c r="G118" i="3"/>
  <c r="E119" i="3"/>
  <c r="I119" i="3"/>
  <c r="G120" i="3"/>
  <c r="E121" i="3"/>
  <c r="I121" i="3"/>
  <c r="G122" i="3"/>
  <c r="E123" i="3"/>
  <c r="I123" i="3"/>
  <c r="G124" i="3"/>
  <c r="E125" i="3"/>
  <c r="I125" i="3"/>
  <c r="G126" i="3"/>
  <c r="E127" i="3"/>
  <c r="I127" i="3"/>
  <c r="G128" i="3"/>
  <c r="E129" i="3"/>
  <c r="I129" i="3"/>
  <c r="G130" i="3"/>
  <c r="E131" i="3"/>
  <c r="I131" i="3"/>
  <c r="G132" i="3"/>
  <c r="E133" i="3"/>
  <c r="I133" i="3"/>
  <c r="G134" i="3"/>
  <c r="E135" i="3"/>
  <c r="I135" i="3"/>
  <c r="G136" i="3"/>
  <c r="E137" i="3"/>
  <c r="I137" i="3"/>
  <c r="G138" i="3"/>
  <c r="E139" i="3"/>
  <c r="I139" i="3"/>
  <c r="G140" i="3"/>
  <c r="E141" i="3"/>
  <c r="I141" i="3"/>
  <c r="G142" i="3"/>
  <c r="E143" i="3"/>
  <c r="I143" i="3"/>
  <c r="G144" i="3"/>
  <c r="E145" i="3"/>
  <c r="I145" i="3"/>
  <c r="G146" i="3"/>
  <c r="E147" i="3"/>
  <c r="I147" i="3"/>
  <c r="G148" i="3"/>
  <c r="E149" i="3"/>
  <c r="I149" i="3"/>
  <c r="G150" i="3"/>
  <c r="E151" i="3"/>
  <c r="I151" i="3"/>
  <c r="G152" i="3"/>
  <c r="E153" i="3"/>
  <c r="I153" i="3"/>
  <c r="G154" i="3"/>
  <c r="E155" i="3"/>
  <c r="I155" i="3"/>
  <c r="G156" i="3"/>
  <c r="E157" i="3"/>
  <c r="I157" i="3"/>
  <c r="G158" i="3"/>
  <c r="E159" i="3"/>
  <c r="I159" i="3"/>
  <c r="G160" i="3"/>
  <c r="E161" i="3"/>
  <c r="I161" i="3"/>
  <c r="G162" i="3"/>
  <c r="E163" i="3"/>
  <c r="I163" i="3"/>
  <c r="G164" i="3"/>
  <c r="E165" i="3"/>
  <c r="I165" i="3"/>
  <c r="G166" i="3"/>
  <c r="E167" i="3"/>
  <c r="I167" i="3"/>
  <c r="G168" i="3"/>
  <c r="E169" i="3"/>
  <c r="I169" i="3"/>
  <c r="G170" i="3"/>
  <c r="G172" i="3"/>
  <c r="G174" i="3"/>
  <c r="I177" i="3"/>
  <c r="J55" i="3"/>
  <c r="J79" i="3"/>
  <c r="J83" i="3"/>
  <c r="H84" i="3"/>
  <c r="F85" i="3"/>
  <c r="J85" i="3"/>
  <c r="H86" i="3"/>
  <c r="F87" i="3"/>
  <c r="J87" i="3"/>
  <c r="H88" i="3"/>
  <c r="F89" i="3"/>
  <c r="J89" i="3"/>
  <c r="H90" i="3"/>
  <c r="F91" i="3"/>
  <c r="J91" i="3"/>
  <c r="H92" i="3"/>
  <c r="F93" i="3"/>
  <c r="J93" i="3"/>
  <c r="H94" i="3"/>
  <c r="F95" i="3"/>
  <c r="J95" i="3"/>
  <c r="H96" i="3"/>
  <c r="F97" i="3"/>
  <c r="J97" i="3"/>
  <c r="H98" i="3"/>
  <c r="F99" i="3"/>
  <c r="J99" i="3"/>
  <c r="H100" i="3"/>
  <c r="F101" i="3"/>
  <c r="J101" i="3"/>
  <c r="H102" i="3"/>
  <c r="F103" i="3"/>
  <c r="J103" i="3"/>
  <c r="H104" i="3"/>
  <c r="F105" i="3"/>
  <c r="J105" i="3"/>
  <c r="H106" i="3"/>
  <c r="F107" i="3"/>
  <c r="J107" i="3"/>
  <c r="H108" i="3"/>
  <c r="F109" i="3"/>
  <c r="J109" i="3"/>
  <c r="H110" i="3"/>
  <c r="F111" i="3"/>
  <c r="J111" i="3"/>
  <c r="H112" i="3"/>
  <c r="F113" i="3"/>
  <c r="J113" i="3"/>
  <c r="H114" i="3"/>
  <c r="F115" i="3"/>
  <c r="J115" i="3"/>
  <c r="H116" i="3"/>
  <c r="F117" i="3"/>
  <c r="J117" i="3"/>
  <c r="H118" i="3"/>
  <c r="F119" i="3"/>
  <c r="J119" i="3"/>
  <c r="H120" i="3"/>
  <c r="F121" i="3"/>
  <c r="J121" i="3"/>
  <c r="H122" i="3"/>
  <c r="F123" i="3"/>
  <c r="J123" i="3"/>
  <c r="H124" i="3"/>
  <c r="F125" i="3"/>
  <c r="J125" i="3"/>
  <c r="H126" i="3"/>
  <c r="F127" i="3"/>
  <c r="J127" i="3"/>
  <c r="H128" i="3"/>
  <c r="F129" i="3"/>
  <c r="J129" i="3"/>
  <c r="H130" i="3"/>
  <c r="F131" i="3"/>
  <c r="J131" i="3"/>
  <c r="H132" i="3"/>
  <c r="F133" i="3"/>
  <c r="J133" i="3"/>
  <c r="H134" i="3"/>
  <c r="F135" i="3"/>
  <c r="J135" i="3"/>
  <c r="H136" i="3"/>
  <c r="F137" i="3"/>
  <c r="J137" i="3"/>
  <c r="H138" i="3"/>
  <c r="F139" i="3"/>
  <c r="J139" i="3"/>
  <c r="H140" i="3"/>
  <c r="F141" i="3"/>
  <c r="J141" i="3"/>
  <c r="H142" i="3"/>
  <c r="F143" i="3"/>
  <c r="J143" i="3"/>
  <c r="H144" i="3"/>
  <c r="F145" i="3"/>
  <c r="J145" i="3"/>
  <c r="H146" i="3"/>
  <c r="F147" i="3"/>
  <c r="J147" i="3"/>
  <c r="H148" i="3"/>
  <c r="F149" i="3"/>
  <c r="J149" i="3"/>
  <c r="H150" i="3"/>
  <c r="F151" i="3"/>
  <c r="J151" i="3"/>
  <c r="H152" i="3"/>
  <c r="F153" i="3"/>
  <c r="J153" i="3"/>
  <c r="H154" i="3"/>
  <c r="F155" i="3"/>
  <c r="J155" i="3"/>
  <c r="H156" i="3"/>
  <c r="F157" i="3"/>
  <c r="J157" i="3"/>
  <c r="H158" i="3"/>
  <c r="F159" i="3"/>
  <c r="J159" i="3"/>
  <c r="H160" i="3"/>
  <c r="F161" i="3"/>
  <c r="J161" i="3"/>
  <c r="H162" i="3"/>
  <c r="F163" i="3"/>
  <c r="J163" i="3"/>
  <c r="H164" i="3"/>
  <c r="F165" i="3"/>
  <c r="J165" i="3"/>
  <c r="H166" i="3"/>
  <c r="F167" i="3"/>
  <c r="J167" i="3"/>
  <c r="H168" i="3"/>
  <c r="F169" i="3"/>
  <c r="J169" i="3"/>
  <c r="H170" i="3"/>
  <c r="F171" i="3"/>
  <c r="J171" i="3"/>
  <c r="H172" i="3"/>
  <c r="F173" i="3"/>
  <c r="J173" i="3"/>
  <c r="H174" i="3"/>
  <c r="F175" i="3"/>
  <c r="J175" i="3"/>
  <c r="H176" i="3"/>
  <c r="F177" i="3"/>
  <c r="J177" i="3"/>
  <c r="H178" i="3"/>
  <c r="F179" i="3"/>
  <c r="J179" i="3"/>
  <c r="H180" i="3"/>
  <c r="F181" i="3"/>
  <c r="J181" i="3"/>
  <c r="H182" i="3"/>
  <c r="F183" i="3"/>
  <c r="J183" i="3"/>
  <c r="H184" i="3"/>
  <c r="F185" i="3"/>
  <c r="J185" i="3"/>
  <c r="H186" i="3"/>
  <c r="F187" i="3"/>
  <c r="J187" i="3"/>
  <c r="H188" i="3"/>
  <c r="F189" i="3"/>
  <c r="J189" i="3"/>
  <c r="J53" i="3"/>
  <c r="J63" i="3"/>
  <c r="J67" i="3"/>
  <c r="J71" i="3"/>
  <c r="J75" i="3"/>
  <c r="J81" i="3"/>
  <c r="E84" i="3"/>
  <c r="I84" i="3"/>
  <c r="G85" i="3"/>
  <c r="E86" i="3"/>
  <c r="I86" i="3"/>
  <c r="G87" i="3"/>
  <c r="E88" i="3"/>
  <c r="I88" i="3"/>
  <c r="G89" i="3"/>
  <c r="E90" i="3"/>
  <c r="I90" i="3"/>
  <c r="G91" i="3"/>
  <c r="E92" i="3"/>
  <c r="I92" i="3"/>
  <c r="G93" i="3"/>
  <c r="E94" i="3"/>
  <c r="I94" i="3"/>
  <c r="G95" i="3"/>
  <c r="E96" i="3"/>
  <c r="I96" i="3"/>
  <c r="G97" i="3"/>
  <c r="E98" i="3"/>
  <c r="I98" i="3"/>
  <c r="G99" i="3"/>
  <c r="E100" i="3"/>
  <c r="I100" i="3"/>
  <c r="G101" i="3"/>
  <c r="E102" i="3"/>
  <c r="I102" i="3"/>
  <c r="G103" i="3"/>
  <c r="E104" i="3"/>
  <c r="I104" i="3"/>
  <c r="G105" i="3"/>
  <c r="E106" i="3"/>
  <c r="I106" i="3"/>
  <c r="G107" i="3"/>
  <c r="E108" i="3"/>
  <c r="I108" i="3"/>
  <c r="G109" i="3"/>
  <c r="E110" i="3"/>
  <c r="I110" i="3"/>
  <c r="G111" i="3"/>
  <c r="E112" i="3"/>
  <c r="I112" i="3"/>
  <c r="G113" i="3"/>
  <c r="E114" i="3"/>
  <c r="I114" i="3"/>
  <c r="G115" i="3"/>
  <c r="E116" i="3"/>
  <c r="I116" i="3"/>
  <c r="G117" i="3"/>
  <c r="E118" i="3"/>
  <c r="I118" i="3"/>
  <c r="G119" i="3"/>
  <c r="E120" i="3"/>
  <c r="I120" i="3"/>
  <c r="G121" i="3"/>
  <c r="E122" i="3"/>
  <c r="I122" i="3"/>
  <c r="G123" i="3"/>
  <c r="E124" i="3"/>
  <c r="I124" i="3"/>
  <c r="G125" i="3"/>
  <c r="E126" i="3"/>
  <c r="I126" i="3"/>
  <c r="G127" i="3"/>
  <c r="E128" i="3"/>
  <c r="I128" i="3"/>
  <c r="G129" i="3"/>
  <c r="E130" i="3"/>
  <c r="I130" i="3"/>
  <c r="G131" i="3"/>
  <c r="E132" i="3"/>
  <c r="I132" i="3"/>
  <c r="G133" i="3"/>
  <c r="E134" i="3"/>
  <c r="I134" i="3"/>
  <c r="G135" i="3"/>
  <c r="E136" i="3"/>
  <c r="I136" i="3"/>
  <c r="G137" i="3"/>
  <c r="E138" i="3"/>
  <c r="I138" i="3"/>
  <c r="G139" i="3"/>
  <c r="E140" i="3"/>
  <c r="I140" i="3"/>
  <c r="G141" i="3"/>
  <c r="E142" i="3"/>
  <c r="I142" i="3"/>
  <c r="G143" i="3"/>
  <c r="E144" i="3"/>
  <c r="I144" i="3"/>
  <c r="G145" i="3"/>
  <c r="E146" i="3"/>
  <c r="I146" i="3"/>
  <c r="G147" i="3"/>
  <c r="E148" i="3"/>
  <c r="I148" i="3"/>
  <c r="G149" i="3"/>
  <c r="E150" i="3"/>
  <c r="I150" i="3"/>
  <c r="G151" i="3"/>
  <c r="E152" i="3"/>
  <c r="I152" i="3"/>
  <c r="G153" i="3"/>
  <c r="E154" i="3"/>
  <c r="I154" i="3"/>
  <c r="G155" i="3"/>
  <c r="E156" i="3"/>
  <c r="I156" i="3"/>
  <c r="G157" i="3"/>
  <c r="E158" i="3"/>
  <c r="I158" i="3"/>
  <c r="G159" i="3"/>
  <c r="E160" i="3"/>
  <c r="I160" i="3"/>
  <c r="G161" i="3"/>
  <c r="E162" i="3"/>
  <c r="I162" i="3"/>
  <c r="G163" i="3"/>
  <c r="E164" i="3"/>
  <c r="I164" i="3"/>
  <c r="G165" i="3"/>
  <c r="E166" i="3"/>
  <c r="I166" i="3"/>
  <c r="G167" i="3"/>
  <c r="E168" i="3"/>
  <c r="I168" i="3"/>
  <c r="G169" i="3"/>
  <c r="E170" i="3"/>
  <c r="I170" i="3"/>
  <c r="G171" i="3"/>
  <c r="E172" i="3"/>
  <c r="I172" i="3"/>
  <c r="G173" i="3"/>
  <c r="E174" i="3"/>
  <c r="I174" i="3"/>
  <c r="G175" i="3"/>
  <c r="E176" i="3"/>
  <c r="I176" i="3"/>
  <c r="G177" i="3"/>
  <c r="E178" i="3"/>
  <c r="I178" i="3"/>
  <c r="G179" i="3"/>
  <c r="E180" i="3"/>
  <c r="I180" i="3"/>
  <c r="G181" i="3"/>
  <c r="E182" i="3"/>
  <c r="I182" i="3"/>
  <c r="G183" i="3"/>
  <c r="E184" i="3"/>
  <c r="I184" i="3"/>
  <c r="G185" i="3"/>
  <c r="E186" i="3"/>
  <c r="I186" i="3"/>
  <c r="G187" i="3"/>
  <c r="E188" i="3"/>
  <c r="I188" i="3"/>
  <c r="G189" i="3"/>
  <c r="E190" i="3"/>
  <c r="I190" i="3"/>
  <c r="G191" i="3"/>
  <c r="E192" i="3"/>
  <c r="I192" i="3"/>
  <c r="G193" i="3"/>
  <c r="E194" i="3"/>
  <c r="I194" i="3"/>
  <c r="G195" i="3"/>
  <c r="E196" i="3"/>
  <c r="I196" i="3"/>
  <c r="G197" i="3"/>
  <c r="E198" i="3"/>
  <c r="I198" i="3"/>
  <c r="G199" i="3"/>
  <c r="E200" i="3"/>
  <c r="I200" i="3"/>
  <c r="G201" i="3"/>
  <c r="F170" i="3"/>
  <c r="H171" i="3"/>
  <c r="J172" i="3"/>
  <c r="H173" i="3"/>
  <c r="J174" i="3"/>
  <c r="H175" i="3"/>
  <c r="F176" i="3"/>
  <c r="H177" i="3"/>
  <c r="F178" i="3"/>
  <c r="H179" i="3"/>
  <c r="F180" i="3"/>
  <c r="H181" i="3"/>
  <c r="F182" i="3"/>
  <c r="H183" i="3"/>
  <c r="F184" i="3"/>
  <c r="H185" i="3"/>
  <c r="F186" i="3"/>
  <c r="H187" i="3"/>
  <c r="F188" i="3"/>
  <c r="J188" i="3"/>
  <c r="F190" i="3"/>
  <c r="J190" i="3"/>
  <c r="H191" i="3"/>
  <c r="J192" i="3"/>
  <c r="H193" i="3"/>
  <c r="J194" i="3"/>
  <c r="H195" i="3"/>
  <c r="F196" i="3"/>
  <c r="H197" i="3"/>
  <c r="F198" i="3"/>
  <c r="H199" i="3"/>
  <c r="F200" i="3"/>
  <c r="J200" i="3"/>
  <c r="E171" i="3"/>
  <c r="E173" i="3"/>
  <c r="I173" i="3"/>
  <c r="I175" i="3"/>
  <c r="G176" i="3"/>
  <c r="G178" i="3"/>
  <c r="G180" i="3"/>
  <c r="E183" i="3"/>
  <c r="I185" i="3"/>
  <c r="G188" i="3"/>
  <c r="H190" i="3"/>
  <c r="J191" i="3"/>
  <c r="F193" i="3"/>
  <c r="H194" i="3"/>
  <c r="J195" i="3"/>
  <c r="F197" i="3"/>
  <c r="H198" i="3"/>
  <c r="J199" i="3"/>
  <c r="F201" i="3"/>
  <c r="E199" i="3"/>
  <c r="I201" i="3"/>
  <c r="E181" i="3"/>
  <c r="I183" i="3"/>
  <c r="G186" i="3"/>
  <c r="E189" i="3"/>
  <c r="E191" i="3"/>
  <c r="G192" i="3"/>
  <c r="I193" i="3"/>
  <c r="E195" i="3"/>
  <c r="G196" i="3"/>
  <c r="I197" i="3"/>
  <c r="G200" i="3"/>
  <c r="E179" i="3"/>
  <c r="I181" i="3"/>
  <c r="G184" i="3"/>
  <c r="E187" i="3"/>
  <c r="I189" i="3"/>
  <c r="F191" i="3"/>
  <c r="H192" i="3"/>
  <c r="J193" i="3"/>
  <c r="F195" i="3"/>
  <c r="H196" i="3"/>
  <c r="J197" i="3"/>
  <c r="F199" i="3"/>
  <c r="H200" i="3"/>
  <c r="J201" i="3"/>
  <c r="I179" i="3"/>
  <c r="G182" i="3"/>
  <c r="E185" i="3"/>
  <c r="I187" i="3"/>
  <c r="G190" i="3"/>
  <c r="I191" i="3"/>
  <c r="E193" i="3"/>
  <c r="G194" i="3"/>
  <c r="I195" i="3"/>
  <c r="E197" i="3"/>
  <c r="G198" i="3"/>
  <c r="I199" i="3"/>
  <c r="E201" i="3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8" i="6"/>
  <c r="K92" i="6"/>
  <c r="K96" i="6"/>
  <c r="K100" i="6"/>
  <c r="K104" i="6"/>
  <c r="K89" i="6"/>
  <c r="K93" i="6"/>
  <c r="K97" i="6"/>
  <c r="K101" i="6"/>
  <c r="K90" i="6"/>
  <c r="K94" i="6"/>
  <c r="K98" i="6"/>
  <c r="K102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87" i="6"/>
  <c r="K91" i="6"/>
  <c r="K95" i="6"/>
  <c r="K99" i="6"/>
  <c r="K103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1" i="6"/>
  <c r="K182" i="6"/>
  <c r="K183" i="6"/>
  <c r="K184" i="6"/>
  <c r="K185" i="6"/>
  <c r="K186" i="6"/>
  <c r="K187" i="6"/>
  <c r="K188" i="6"/>
  <c r="K189" i="6"/>
  <c r="K190" i="6"/>
  <c r="K191" i="6"/>
  <c r="K192" i="6"/>
  <c r="K193" i="6"/>
  <c r="K194" i="6"/>
  <c r="K195" i="6"/>
  <c r="K196" i="6"/>
  <c r="K197" i="6"/>
  <c r="K198" i="6"/>
  <c r="K199" i="6"/>
  <c r="K200" i="6"/>
  <c r="K201" i="6"/>
  <c r="BE14" i="5"/>
  <c r="BO13" i="5"/>
  <c r="EL13" i="5"/>
  <c r="EL6" i="5"/>
  <c r="EL4" i="5"/>
  <c r="EL8" i="5"/>
  <c r="EL2" i="5"/>
  <c r="EL12" i="5"/>
  <c r="EL3" i="5"/>
  <c r="EL7" i="5"/>
  <c r="EL5" i="5"/>
  <c r="EL9" i="5"/>
  <c r="EL10" i="5"/>
  <c r="EL11" i="5"/>
  <c r="FY2" i="5"/>
  <c r="BG3" i="7"/>
  <c r="BG4" i="7"/>
  <c r="BG5" i="7"/>
  <c r="AW2" i="7"/>
  <c r="AW3" i="7"/>
  <c r="AW6" i="7"/>
  <c r="AO31" i="7"/>
  <c r="AW11" i="7"/>
  <c r="BG13" i="7"/>
  <c r="AW9" i="7"/>
  <c r="FO9" i="5"/>
  <c r="AW7" i="7"/>
  <c r="AW5" i="7"/>
  <c r="D75" i="5"/>
  <c r="A76" i="1"/>
  <c r="Q23" i="6"/>
  <c r="D35" i="5"/>
  <c r="BP3" i="5"/>
  <c r="P11" i="7"/>
  <c r="M55" i="6"/>
  <c r="Q56" i="6"/>
  <c r="I58" i="6"/>
  <c r="M59" i="6"/>
  <c r="Q60" i="6"/>
  <c r="I62" i="6"/>
  <c r="M63" i="6"/>
  <c r="Q64" i="6"/>
  <c r="I66" i="6"/>
  <c r="M67" i="6"/>
  <c r="Q68" i="6"/>
  <c r="I70" i="6"/>
  <c r="M71" i="6"/>
  <c r="Q72" i="6"/>
  <c r="I74" i="6"/>
  <c r="M75" i="6"/>
  <c r="Q76" i="6"/>
  <c r="I78" i="6"/>
  <c r="M79" i="6"/>
  <c r="N52" i="6"/>
  <c r="R53" i="6"/>
  <c r="J55" i="6"/>
  <c r="N56" i="6"/>
  <c r="R57" i="6"/>
  <c r="J59" i="6"/>
  <c r="N60" i="6"/>
  <c r="R61" i="6"/>
  <c r="J63" i="6"/>
  <c r="N64" i="6"/>
  <c r="R65" i="6"/>
  <c r="J67" i="6"/>
  <c r="N68" i="6"/>
  <c r="R69" i="6"/>
  <c r="J71" i="6"/>
  <c r="G55" i="6"/>
  <c r="G59" i="6"/>
  <c r="G63" i="6"/>
  <c r="G67" i="6"/>
  <c r="G71" i="6"/>
  <c r="G75" i="6"/>
  <c r="G79" i="6"/>
  <c r="G83" i="6"/>
  <c r="L52" i="6"/>
  <c r="H55" i="6"/>
  <c r="L56" i="6"/>
  <c r="H59" i="6"/>
  <c r="L60" i="6"/>
  <c r="H63" i="6"/>
  <c r="L64" i="6"/>
  <c r="H67" i="6"/>
  <c r="L68" i="6"/>
  <c r="H71" i="6"/>
  <c r="L72" i="6"/>
  <c r="H75" i="6"/>
  <c r="L76" i="6"/>
  <c r="H79" i="6"/>
  <c r="L80" i="6"/>
  <c r="H83" i="6"/>
  <c r="L84" i="6"/>
  <c r="H87" i="6"/>
  <c r="L88" i="6"/>
  <c r="H91" i="6"/>
  <c r="L92" i="6"/>
  <c r="H95" i="6"/>
  <c r="L96" i="6"/>
  <c r="H99" i="6"/>
  <c r="L100" i="6"/>
  <c r="H103" i="6"/>
  <c r="L104" i="6"/>
  <c r="N75" i="6"/>
  <c r="N80" i="6"/>
  <c r="J83" i="6"/>
  <c r="R85" i="6"/>
  <c r="R87" i="6"/>
  <c r="M91" i="6"/>
  <c r="J93" i="6"/>
  <c r="G95" i="6"/>
  <c r="Q96" i="6"/>
  <c r="N98" i="6"/>
  <c r="I102" i="6"/>
  <c r="R103" i="6"/>
  <c r="M105" i="6"/>
  <c r="Q106" i="6"/>
  <c r="I108" i="6"/>
  <c r="M109" i="6"/>
  <c r="Q110" i="6"/>
  <c r="I112" i="6"/>
  <c r="M113" i="6"/>
  <c r="J77" i="6"/>
  <c r="M81" i="6"/>
  <c r="I84" i="6"/>
  <c r="M88" i="6"/>
  <c r="J90" i="6"/>
  <c r="G92" i="6"/>
  <c r="Q93" i="6"/>
  <c r="N95" i="6"/>
  <c r="I99" i="6"/>
  <c r="R100" i="6"/>
  <c r="M104" i="6"/>
  <c r="R105" i="6"/>
  <c r="J107" i="6"/>
  <c r="N108" i="6"/>
  <c r="R109" i="6"/>
  <c r="J111" i="6"/>
  <c r="N112" i="6"/>
  <c r="R113" i="6"/>
  <c r="R74" i="6"/>
  <c r="J80" i="6"/>
  <c r="R82" i="6"/>
  <c r="N85" i="6"/>
  <c r="M89" i="6"/>
  <c r="J91" i="6"/>
  <c r="G93" i="6"/>
  <c r="Q94" i="6"/>
  <c r="N96" i="6"/>
  <c r="I100" i="6"/>
  <c r="R101" i="6"/>
  <c r="G108" i="6"/>
  <c r="G112" i="6"/>
  <c r="G116" i="6"/>
  <c r="J75" i="6"/>
  <c r="M80" i="6"/>
  <c r="I83" i="6"/>
  <c r="Q85" i="6"/>
  <c r="Q87" i="6"/>
  <c r="N89" i="6"/>
  <c r="I93" i="6"/>
  <c r="R94" i="6"/>
  <c r="M98" i="6"/>
  <c r="J100" i="6"/>
  <c r="G102" i="6"/>
  <c r="Q103" i="6"/>
  <c r="M54" i="6"/>
  <c r="Q55" i="6"/>
  <c r="I57" i="6"/>
  <c r="M58" i="6"/>
  <c r="Q59" i="6"/>
  <c r="I61" i="6"/>
  <c r="M62" i="6"/>
  <c r="Q63" i="6"/>
  <c r="I65" i="6"/>
  <c r="M66" i="6"/>
  <c r="Q67" i="6"/>
  <c r="I69" i="6"/>
  <c r="M70" i="6"/>
  <c r="Q71" i="6"/>
  <c r="I73" i="6"/>
  <c r="M74" i="6"/>
  <c r="Q75" i="6"/>
  <c r="I77" i="6"/>
  <c r="M78" i="6"/>
  <c r="Q79" i="6"/>
  <c r="N55" i="6"/>
  <c r="R56" i="6"/>
  <c r="J58" i="6"/>
  <c r="N59" i="6"/>
  <c r="R60" i="6"/>
  <c r="J62" i="6"/>
  <c r="N63" i="6"/>
  <c r="R64" i="6"/>
  <c r="J66" i="6"/>
  <c r="N67" i="6"/>
  <c r="R68" i="6"/>
  <c r="J70" i="6"/>
  <c r="N71" i="6"/>
  <c r="G54" i="6"/>
  <c r="G58" i="6"/>
  <c r="G62" i="6"/>
  <c r="G66" i="6"/>
  <c r="G70" i="6"/>
  <c r="G74" i="6"/>
  <c r="G78" i="6"/>
  <c r="G82" i="6"/>
  <c r="G86" i="6"/>
  <c r="L55" i="6"/>
  <c r="H58" i="6"/>
  <c r="L59" i="6"/>
  <c r="H62" i="6"/>
  <c r="L63" i="6"/>
  <c r="H66" i="6"/>
  <c r="L67" i="6"/>
  <c r="H70" i="6"/>
  <c r="L71" i="6"/>
  <c r="H74" i="6"/>
  <c r="L75" i="6"/>
  <c r="H78" i="6"/>
  <c r="L79" i="6"/>
  <c r="H82" i="6"/>
  <c r="L83" i="6"/>
  <c r="H86" i="6"/>
  <c r="L87" i="6"/>
  <c r="H90" i="6"/>
  <c r="L91" i="6"/>
  <c r="H94" i="6"/>
  <c r="L95" i="6"/>
  <c r="H98" i="6"/>
  <c r="L99" i="6"/>
  <c r="H102" i="6"/>
  <c r="L103" i="6"/>
  <c r="R76" i="6"/>
  <c r="J81" i="6"/>
  <c r="R83" i="6"/>
  <c r="N86" i="6"/>
  <c r="I90" i="6"/>
  <c r="R91" i="6"/>
  <c r="M95" i="6"/>
  <c r="J97" i="6"/>
  <c r="G99" i="6"/>
  <c r="Q100" i="6"/>
  <c r="N102" i="6"/>
  <c r="Q105" i="6"/>
  <c r="I107" i="6"/>
  <c r="M108" i="6"/>
  <c r="Q109" i="6"/>
  <c r="I111" i="6"/>
  <c r="M112" i="6"/>
  <c r="J73" i="6"/>
  <c r="N78" i="6"/>
  <c r="I82" i="6"/>
  <c r="Q84" i="6"/>
  <c r="I87" i="6"/>
  <c r="R88" i="6"/>
  <c r="M92" i="6"/>
  <c r="J94" i="6"/>
  <c r="G96" i="6"/>
  <c r="Q97" i="6"/>
  <c r="N99" i="6"/>
  <c r="I103" i="6"/>
  <c r="R104" i="6"/>
  <c r="J106" i="6"/>
  <c r="N107" i="6"/>
  <c r="R108" i="6"/>
  <c r="J110" i="6"/>
  <c r="N111" i="6"/>
  <c r="R112" i="6"/>
  <c r="J114" i="6"/>
  <c r="J76" i="6"/>
  <c r="R80" i="6"/>
  <c r="N83" i="6"/>
  <c r="J86" i="6"/>
  <c r="I88" i="6"/>
  <c r="R89" i="6"/>
  <c r="M93" i="6"/>
  <c r="J95" i="6"/>
  <c r="G97" i="6"/>
  <c r="Q98" i="6"/>
  <c r="N100" i="6"/>
  <c r="I104" i="6"/>
  <c r="G107" i="6"/>
  <c r="G111" i="6"/>
  <c r="G115" i="6"/>
  <c r="N76" i="6"/>
  <c r="I81" i="6"/>
  <c r="Q83" i="6"/>
  <c r="M86" i="6"/>
  <c r="J88" i="6"/>
  <c r="G90" i="6"/>
  <c r="Q91" i="6"/>
  <c r="N93" i="6"/>
  <c r="I97" i="6"/>
  <c r="R98" i="6"/>
  <c r="M102" i="6"/>
  <c r="J104" i="6"/>
  <c r="H107" i="6"/>
  <c r="L108" i="6"/>
  <c r="M53" i="6"/>
  <c r="I56" i="6"/>
  <c r="M57" i="6"/>
  <c r="Q58" i="6"/>
  <c r="I60" i="6"/>
  <c r="M61" i="6"/>
  <c r="Q62" i="6"/>
  <c r="I64" i="6"/>
  <c r="M65" i="6"/>
  <c r="Q66" i="6"/>
  <c r="I68" i="6"/>
  <c r="M69" i="6"/>
  <c r="Q70" i="6"/>
  <c r="I72" i="6"/>
  <c r="M73" i="6"/>
  <c r="Q74" i="6"/>
  <c r="I76" i="6"/>
  <c r="M77" i="6"/>
  <c r="Q78" i="6"/>
  <c r="I80" i="6"/>
  <c r="N54" i="6"/>
  <c r="R55" i="6"/>
  <c r="J57" i="6"/>
  <c r="N58" i="6"/>
  <c r="R59" i="6"/>
  <c r="J61" i="6"/>
  <c r="N62" i="6"/>
  <c r="R63" i="6"/>
  <c r="J65" i="6"/>
  <c r="N66" i="6"/>
  <c r="R67" i="6"/>
  <c r="J69" i="6"/>
  <c r="N70" i="6"/>
  <c r="R71" i="6"/>
  <c r="G57" i="6"/>
  <c r="G61" i="6"/>
  <c r="G65" i="6"/>
  <c r="G69" i="6"/>
  <c r="G73" i="6"/>
  <c r="G77" i="6"/>
  <c r="G81" i="6"/>
  <c r="G85" i="6"/>
  <c r="L54" i="6"/>
  <c r="H57" i="6"/>
  <c r="L58" i="6"/>
  <c r="H61" i="6"/>
  <c r="L62" i="6"/>
  <c r="H65" i="6"/>
  <c r="L66" i="6"/>
  <c r="H69" i="6"/>
  <c r="L70" i="6"/>
  <c r="H73" i="6"/>
  <c r="L74" i="6"/>
  <c r="H77" i="6"/>
  <c r="L78" i="6"/>
  <c r="H81" i="6"/>
  <c r="L82" i="6"/>
  <c r="H85" i="6"/>
  <c r="L86" i="6"/>
  <c r="H89" i="6"/>
  <c r="L90" i="6"/>
  <c r="H93" i="6"/>
  <c r="L94" i="6"/>
  <c r="H97" i="6"/>
  <c r="L98" i="6"/>
  <c r="H101" i="6"/>
  <c r="L102" i="6"/>
  <c r="R72" i="6"/>
  <c r="J78" i="6"/>
  <c r="R81" i="6"/>
  <c r="N84" i="6"/>
  <c r="G87" i="6"/>
  <c r="Q88" i="6"/>
  <c r="N90" i="6"/>
  <c r="I94" i="6"/>
  <c r="R95" i="6"/>
  <c r="M99" i="6"/>
  <c r="J101" i="6"/>
  <c r="G103" i="6"/>
  <c r="Q104" i="6"/>
  <c r="I106" i="6"/>
  <c r="M107" i="6"/>
  <c r="Q108" i="6"/>
  <c r="I110" i="6"/>
  <c r="M111" i="6"/>
  <c r="Q112" i="6"/>
  <c r="N74" i="6"/>
  <c r="R79" i="6"/>
  <c r="Q82" i="6"/>
  <c r="M85" i="6"/>
  <c r="N87" i="6"/>
  <c r="I91" i="6"/>
  <c r="R92" i="6"/>
  <c r="M96" i="6"/>
  <c r="J98" i="6"/>
  <c r="G100" i="6"/>
  <c r="Q101" i="6"/>
  <c r="N103" i="6"/>
  <c r="J105" i="6"/>
  <c r="N106" i="6"/>
  <c r="R107" i="6"/>
  <c r="J109" i="6"/>
  <c r="N110" i="6"/>
  <c r="R111" i="6"/>
  <c r="J113" i="6"/>
  <c r="J72" i="6"/>
  <c r="N77" i="6"/>
  <c r="N81" i="6"/>
  <c r="J84" i="6"/>
  <c r="Q86" i="6"/>
  <c r="N88" i="6"/>
  <c r="I92" i="6"/>
  <c r="R93" i="6"/>
  <c r="M97" i="6"/>
  <c r="J99" i="6"/>
  <c r="G101" i="6"/>
  <c r="Q102" i="6"/>
  <c r="N104" i="6"/>
  <c r="G106" i="6"/>
  <c r="G110" i="6"/>
  <c r="G114" i="6"/>
  <c r="N72" i="6"/>
  <c r="R77" i="6"/>
  <c r="Q81" i="6"/>
  <c r="M84" i="6"/>
  <c r="R86" i="6"/>
  <c r="M90" i="6"/>
  <c r="J92" i="6"/>
  <c r="G94" i="6"/>
  <c r="Q95" i="6"/>
  <c r="N97" i="6"/>
  <c r="I101" i="6"/>
  <c r="R102" i="6"/>
  <c r="H106" i="6"/>
  <c r="L107" i="6"/>
  <c r="H110" i="6"/>
  <c r="L111" i="6"/>
  <c r="H114" i="6"/>
  <c r="L115" i="6"/>
  <c r="H118" i="6"/>
  <c r="I115" i="6"/>
  <c r="Q117" i="6"/>
  <c r="L119" i="6"/>
  <c r="H122" i="6"/>
  <c r="L123" i="6"/>
  <c r="H126" i="6"/>
  <c r="L127" i="6"/>
  <c r="H130" i="6"/>
  <c r="L131" i="6"/>
  <c r="H201" i="6"/>
  <c r="L198" i="6"/>
  <c r="H197" i="6"/>
  <c r="L194" i="6"/>
  <c r="H193" i="6"/>
  <c r="L190" i="6"/>
  <c r="H189" i="6"/>
  <c r="L186" i="6"/>
  <c r="H185" i="6"/>
  <c r="L182" i="6"/>
  <c r="H181" i="6"/>
  <c r="L178" i="6"/>
  <c r="H177" i="6"/>
  <c r="L174" i="6"/>
  <c r="H173" i="6"/>
  <c r="L171" i="6"/>
  <c r="N169" i="6"/>
  <c r="Q167" i="6"/>
  <c r="H166" i="6"/>
  <c r="J164" i="6"/>
  <c r="M162" i="6"/>
  <c r="R158" i="6"/>
  <c r="I157" i="6"/>
  <c r="L155" i="6"/>
  <c r="N152" i="6"/>
  <c r="G198" i="6"/>
  <c r="G194" i="6"/>
  <c r="G190" i="6"/>
  <c r="G186" i="6"/>
  <c r="G182" i="6"/>
  <c r="G178" i="6"/>
  <c r="G174" i="6"/>
  <c r="N172" i="6"/>
  <c r="Q170" i="6"/>
  <c r="H169" i="6"/>
  <c r="J167" i="6"/>
  <c r="M165" i="6"/>
  <c r="R161" i="6"/>
  <c r="I160" i="6"/>
  <c r="L158" i="6"/>
  <c r="N156" i="6"/>
  <c r="N154" i="6"/>
  <c r="R201" i="6"/>
  <c r="N200" i="6"/>
  <c r="J199" i="6"/>
  <c r="R197" i="6"/>
  <c r="N196" i="6"/>
  <c r="J195" i="6"/>
  <c r="R193" i="6"/>
  <c r="N192" i="6"/>
  <c r="J191" i="6"/>
  <c r="R189" i="6"/>
  <c r="N188" i="6"/>
  <c r="J187" i="6"/>
  <c r="R185" i="6"/>
  <c r="N184" i="6"/>
  <c r="J183" i="6"/>
  <c r="R181" i="6"/>
  <c r="N180" i="6"/>
  <c r="J179" i="6"/>
  <c r="R177" i="6"/>
  <c r="N176" i="6"/>
  <c r="J175" i="6"/>
  <c r="R173" i="6"/>
  <c r="M172" i="6"/>
  <c r="R168" i="6"/>
  <c r="I167" i="6"/>
  <c r="L165" i="6"/>
  <c r="N163" i="6"/>
  <c r="Q161" i="6"/>
  <c r="H160" i="6"/>
  <c r="J158" i="6"/>
  <c r="M156" i="6"/>
  <c r="M154" i="6"/>
  <c r="M201" i="6"/>
  <c r="I200" i="6"/>
  <c r="Q198" i="6"/>
  <c r="M197" i="6"/>
  <c r="I196" i="6"/>
  <c r="Q194" i="6"/>
  <c r="M193" i="6"/>
  <c r="I192" i="6"/>
  <c r="Q190" i="6"/>
  <c r="M189" i="6"/>
  <c r="I188" i="6"/>
  <c r="Q186" i="6"/>
  <c r="M185" i="6"/>
  <c r="I184" i="6"/>
  <c r="Q182" i="6"/>
  <c r="M181" i="6"/>
  <c r="I180" i="6"/>
  <c r="Q178" i="6"/>
  <c r="M177" i="6"/>
  <c r="I176" i="6"/>
  <c r="Q174" i="6"/>
  <c r="M173" i="6"/>
  <c r="R171" i="6"/>
  <c r="I170" i="6"/>
  <c r="L168" i="6"/>
  <c r="N166" i="6"/>
  <c r="Q164" i="6"/>
  <c r="H163" i="6"/>
  <c r="J161" i="6"/>
  <c r="M159" i="6"/>
  <c r="R155" i="6"/>
  <c r="N153" i="6"/>
  <c r="G172" i="6"/>
  <c r="G168" i="6"/>
  <c r="G164" i="6"/>
  <c r="G160" i="6"/>
  <c r="G156" i="6"/>
  <c r="G152" i="6"/>
  <c r="G148" i="6"/>
  <c r="G144" i="6"/>
  <c r="G140" i="6"/>
  <c r="G136" i="6"/>
  <c r="G132" i="6"/>
  <c r="G128" i="6"/>
  <c r="G124" i="6"/>
  <c r="G120" i="6"/>
  <c r="N118" i="6"/>
  <c r="J116" i="6"/>
  <c r="R151" i="6"/>
  <c r="N150" i="6"/>
  <c r="J149" i="6"/>
  <c r="R147" i="6"/>
  <c r="N146" i="6"/>
  <c r="J145" i="6"/>
  <c r="R143" i="6"/>
  <c r="N142" i="6"/>
  <c r="J141" i="6"/>
  <c r="R139" i="6"/>
  <c r="N138" i="6"/>
  <c r="J137" i="6"/>
  <c r="R135" i="6"/>
  <c r="N134" i="6"/>
  <c r="J133" i="6"/>
  <c r="R131" i="6"/>
  <c r="N130" i="6"/>
  <c r="J129" i="6"/>
  <c r="R127" i="6"/>
  <c r="N126" i="6"/>
  <c r="J125" i="6"/>
  <c r="R123" i="6"/>
  <c r="N122" i="6"/>
  <c r="J121" i="6"/>
  <c r="R119" i="6"/>
  <c r="M118" i="6"/>
  <c r="I116" i="6"/>
  <c r="Q152" i="6"/>
  <c r="M151" i="6"/>
  <c r="I150" i="6"/>
  <c r="Q148" i="6"/>
  <c r="M147" i="6"/>
  <c r="I146" i="6"/>
  <c r="Q144" i="6"/>
  <c r="M143" i="6"/>
  <c r="I142" i="6"/>
  <c r="Q140" i="6"/>
  <c r="M139" i="6"/>
  <c r="I138" i="6"/>
  <c r="Q136" i="6"/>
  <c r="M135" i="6"/>
  <c r="I134" i="6"/>
  <c r="Q132" i="6"/>
  <c r="M131" i="6"/>
  <c r="I130" i="6"/>
  <c r="Q128" i="6"/>
  <c r="M127" i="6"/>
  <c r="I126" i="6"/>
  <c r="Q124" i="6"/>
  <c r="M123" i="6"/>
  <c r="I122" i="6"/>
  <c r="Q120" i="6"/>
  <c r="M119" i="6"/>
  <c r="R117" i="6"/>
  <c r="J115" i="6"/>
  <c r="L154" i="6"/>
  <c r="H153" i="6"/>
  <c r="L150" i="6"/>
  <c r="H149" i="6"/>
  <c r="L146" i="6"/>
  <c r="H145" i="6"/>
  <c r="L142" i="6"/>
  <c r="H141" i="6"/>
  <c r="L138" i="6"/>
  <c r="H137" i="6"/>
  <c r="L134" i="6"/>
  <c r="H133" i="6"/>
  <c r="H128" i="6"/>
  <c r="L126" i="6"/>
  <c r="L124" i="6"/>
  <c r="H121" i="6"/>
  <c r="H119" i="6"/>
  <c r="M116" i="6"/>
  <c r="L118" i="6"/>
  <c r="L116" i="6"/>
  <c r="H113" i="6"/>
  <c r="H111" i="6"/>
  <c r="H109" i="6"/>
  <c r="L106" i="6"/>
  <c r="N101" i="6"/>
  <c r="J96" i="6"/>
  <c r="I85" i="6"/>
  <c r="J103" i="6"/>
  <c r="N92" i="6"/>
  <c r="J87" i="6"/>
  <c r="N73" i="6"/>
  <c r="N109" i="6"/>
  <c r="G104" i="6"/>
  <c r="G88" i="6"/>
  <c r="R75" i="6"/>
  <c r="I109" i="6"/>
  <c r="R99" i="6"/>
  <c r="Q92" i="6"/>
  <c r="N79" i="6"/>
  <c r="L101" i="6"/>
  <c r="H96" i="6"/>
  <c r="L85" i="6"/>
  <c r="H80" i="6"/>
  <c r="L69" i="6"/>
  <c r="H64" i="6"/>
  <c r="L53" i="6"/>
  <c r="J68" i="6"/>
  <c r="R62" i="6"/>
  <c r="N57" i="6"/>
  <c r="I75" i="6"/>
  <c r="Q69" i="6"/>
  <c r="M64" i="6"/>
  <c r="I59" i="6"/>
  <c r="Q53" i="6"/>
  <c r="L199" i="6"/>
  <c r="H198" i="6"/>
  <c r="L195" i="6"/>
  <c r="H194" i="6"/>
  <c r="L191" i="6"/>
  <c r="H190" i="6"/>
  <c r="L187" i="6"/>
  <c r="H186" i="6"/>
  <c r="L183" i="6"/>
  <c r="H182" i="6"/>
  <c r="L179" i="6"/>
  <c r="H178" i="6"/>
  <c r="L175" i="6"/>
  <c r="H174" i="6"/>
  <c r="R170" i="6"/>
  <c r="I169" i="6"/>
  <c r="L167" i="6"/>
  <c r="N165" i="6"/>
  <c r="Q163" i="6"/>
  <c r="H162" i="6"/>
  <c r="J160" i="6"/>
  <c r="M158" i="6"/>
  <c r="Q154" i="6"/>
  <c r="G199" i="6"/>
  <c r="G195" i="6"/>
  <c r="G191" i="6"/>
  <c r="G187" i="6"/>
  <c r="G183" i="6"/>
  <c r="G179" i="6"/>
  <c r="G175" i="6"/>
  <c r="I172" i="6"/>
  <c r="L170" i="6"/>
  <c r="N168" i="6"/>
  <c r="Q166" i="6"/>
  <c r="H165" i="6"/>
  <c r="J163" i="6"/>
  <c r="M161" i="6"/>
  <c r="R157" i="6"/>
  <c r="I156" i="6"/>
  <c r="R153" i="6"/>
  <c r="N201" i="6"/>
  <c r="J200" i="6"/>
  <c r="R198" i="6"/>
  <c r="N197" i="6"/>
  <c r="J196" i="6"/>
  <c r="R194" i="6"/>
  <c r="N193" i="6"/>
  <c r="J192" i="6"/>
  <c r="R190" i="6"/>
  <c r="N189" i="6"/>
  <c r="J188" i="6"/>
  <c r="R186" i="6"/>
  <c r="N185" i="6"/>
  <c r="J184" i="6"/>
  <c r="R182" i="6"/>
  <c r="N181" i="6"/>
  <c r="J180" i="6"/>
  <c r="R178" i="6"/>
  <c r="N177" i="6"/>
  <c r="J176" i="6"/>
  <c r="R174" i="6"/>
  <c r="N173" i="6"/>
  <c r="H172" i="6"/>
  <c r="J170" i="6"/>
  <c r="M168" i="6"/>
  <c r="R164" i="6"/>
  <c r="I163" i="6"/>
  <c r="L161" i="6"/>
  <c r="N159" i="6"/>
  <c r="Q157" i="6"/>
  <c r="H156" i="6"/>
  <c r="Q153" i="6"/>
  <c r="I201" i="6"/>
  <c r="Q199" i="6"/>
  <c r="M198" i="6"/>
  <c r="I197" i="6"/>
  <c r="Q195" i="6"/>
  <c r="M194" i="6"/>
  <c r="I193" i="6"/>
  <c r="Q191" i="6"/>
  <c r="M190" i="6"/>
  <c r="I189" i="6"/>
  <c r="Q187" i="6"/>
  <c r="M186" i="6"/>
  <c r="I185" i="6"/>
  <c r="Q183" i="6"/>
  <c r="M182" i="6"/>
  <c r="I181" i="6"/>
  <c r="Q179" i="6"/>
  <c r="M178" i="6"/>
  <c r="I177" i="6"/>
  <c r="Q175" i="6"/>
  <c r="M174" i="6"/>
  <c r="I173" i="6"/>
  <c r="M171" i="6"/>
  <c r="R167" i="6"/>
  <c r="I166" i="6"/>
  <c r="L164" i="6"/>
  <c r="N162" i="6"/>
  <c r="Q160" i="6"/>
  <c r="H159" i="6"/>
  <c r="J157" i="6"/>
  <c r="M155" i="6"/>
  <c r="R152" i="6"/>
  <c r="G169" i="6"/>
  <c r="G165" i="6"/>
  <c r="G161" i="6"/>
  <c r="G157" i="6"/>
  <c r="G153" i="6"/>
  <c r="G149" i="6"/>
  <c r="G145" i="6"/>
  <c r="G141" i="6"/>
  <c r="G137" i="6"/>
  <c r="G133" i="6"/>
  <c r="G129" i="6"/>
  <c r="G125" i="6"/>
  <c r="G121" i="6"/>
  <c r="I118" i="6"/>
  <c r="N115" i="6"/>
  <c r="N151" i="6"/>
  <c r="J150" i="6"/>
  <c r="R148" i="6"/>
  <c r="N147" i="6"/>
  <c r="J146" i="6"/>
  <c r="R144" i="6"/>
  <c r="N143" i="6"/>
  <c r="J142" i="6"/>
  <c r="R140" i="6"/>
  <c r="N139" i="6"/>
  <c r="J138" i="6"/>
  <c r="R136" i="6"/>
  <c r="N135" i="6"/>
  <c r="J134" i="6"/>
  <c r="R132" i="6"/>
  <c r="N131" i="6"/>
  <c r="J130" i="6"/>
  <c r="R128" i="6"/>
  <c r="N127" i="6"/>
  <c r="J126" i="6"/>
  <c r="R124" i="6"/>
  <c r="N123" i="6"/>
  <c r="J122" i="6"/>
  <c r="R120" i="6"/>
  <c r="N119" i="6"/>
  <c r="G118" i="6"/>
  <c r="M115" i="6"/>
  <c r="M152" i="6"/>
  <c r="I151" i="6"/>
  <c r="Q149" i="6"/>
  <c r="M148" i="6"/>
  <c r="I147" i="6"/>
  <c r="Q145" i="6"/>
  <c r="M144" i="6"/>
  <c r="I143" i="6"/>
  <c r="Q141" i="6"/>
  <c r="M140" i="6"/>
  <c r="I139" i="6"/>
  <c r="Q137" i="6"/>
  <c r="M136" i="6"/>
  <c r="I135" i="6"/>
  <c r="Q133" i="6"/>
  <c r="M132" i="6"/>
  <c r="I131" i="6"/>
  <c r="Q129" i="6"/>
  <c r="M128" i="6"/>
  <c r="I127" i="6"/>
  <c r="Q125" i="6"/>
  <c r="M124" i="6"/>
  <c r="I123" i="6"/>
  <c r="Q121" i="6"/>
  <c r="M120" i="6"/>
  <c r="I119" i="6"/>
  <c r="J117" i="6"/>
  <c r="N114" i="6"/>
  <c r="H154" i="6"/>
  <c r="L151" i="6"/>
  <c r="H150" i="6"/>
  <c r="L147" i="6"/>
  <c r="H146" i="6"/>
  <c r="L143" i="6"/>
  <c r="H142" i="6"/>
  <c r="L139" i="6"/>
  <c r="H138" i="6"/>
  <c r="L135" i="6"/>
  <c r="H134" i="6"/>
  <c r="H131" i="6"/>
  <c r="L129" i="6"/>
  <c r="H124" i="6"/>
  <c r="L122" i="6"/>
  <c r="L120" i="6"/>
  <c r="Q115" i="6"/>
  <c r="H116" i="6"/>
  <c r="L114" i="6"/>
  <c r="L112" i="6"/>
  <c r="H108" i="6"/>
  <c r="L105" i="6"/>
  <c r="Q99" i="6"/>
  <c r="R90" i="6"/>
  <c r="M82" i="6"/>
  <c r="G117" i="6"/>
  <c r="G109" i="6"/>
  <c r="R97" i="6"/>
  <c r="Q90" i="6"/>
  <c r="R84" i="6"/>
  <c r="N113" i="6"/>
  <c r="J108" i="6"/>
  <c r="J102" i="6"/>
  <c r="N91" i="6"/>
  <c r="I86" i="6"/>
  <c r="I113" i="6"/>
  <c r="Q107" i="6"/>
  <c r="M103" i="6"/>
  <c r="I98" i="6"/>
  <c r="M87" i="6"/>
  <c r="J74" i="6"/>
  <c r="H100" i="6"/>
  <c r="L89" i="6"/>
  <c r="H84" i="6"/>
  <c r="L73" i="6"/>
  <c r="H68" i="6"/>
  <c r="L57" i="6"/>
  <c r="G84" i="6"/>
  <c r="G76" i="6"/>
  <c r="G68" i="6"/>
  <c r="G60" i="6"/>
  <c r="R66" i="6"/>
  <c r="N61" i="6"/>
  <c r="J56" i="6"/>
  <c r="I79" i="6"/>
  <c r="Q73" i="6"/>
  <c r="M68" i="6"/>
  <c r="I63" i="6"/>
  <c r="Q57" i="6"/>
  <c r="M52" i="6"/>
  <c r="L200" i="6"/>
  <c r="H199" i="6"/>
  <c r="L196" i="6"/>
  <c r="H195" i="6"/>
  <c r="L192" i="6"/>
  <c r="H191" i="6"/>
  <c r="L188" i="6"/>
  <c r="H187" i="6"/>
  <c r="L184" i="6"/>
  <c r="H183" i="6"/>
  <c r="L180" i="6"/>
  <c r="H179" i="6"/>
  <c r="L176" i="6"/>
  <c r="H175" i="6"/>
  <c r="J172" i="6"/>
  <c r="M170" i="6"/>
  <c r="R166" i="6"/>
  <c r="I165" i="6"/>
  <c r="L163" i="6"/>
  <c r="N161" i="6"/>
  <c r="Q159" i="6"/>
  <c r="H158" i="6"/>
  <c r="J156" i="6"/>
  <c r="I154" i="6"/>
  <c r="G200" i="6"/>
  <c r="G196" i="6"/>
  <c r="G192" i="6"/>
  <c r="G188" i="6"/>
  <c r="G184" i="6"/>
  <c r="G180" i="6"/>
  <c r="G176" i="6"/>
  <c r="R169" i="6"/>
  <c r="I168" i="6"/>
  <c r="L166" i="6"/>
  <c r="N164" i="6"/>
  <c r="Q162" i="6"/>
  <c r="H161" i="6"/>
  <c r="J159" i="6"/>
  <c r="M157" i="6"/>
  <c r="J153" i="6"/>
  <c r="J201" i="6"/>
  <c r="R199" i="6"/>
  <c r="N198" i="6"/>
  <c r="J197" i="6"/>
  <c r="R195" i="6"/>
  <c r="N194" i="6"/>
  <c r="J193" i="6"/>
  <c r="R191" i="6"/>
  <c r="N190" i="6"/>
  <c r="J189" i="6"/>
  <c r="R187" i="6"/>
  <c r="N186" i="6"/>
  <c r="J185" i="6"/>
  <c r="R183" i="6"/>
  <c r="N182" i="6"/>
  <c r="J181" i="6"/>
  <c r="R179" i="6"/>
  <c r="N178" i="6"/>
  <c r="J177" i="6"/>
  <c r="R175" i="6"/>
  <c r="N174" i="6"/>
  <c r="J173" i="6"/>
  <c r="N171" i="6"/>
  <c r="Q169" i="6"/>
  <c r="H168" i="6"/>
  <c r="J166" i="6"/>
  <c r="M164" i="6"/>
  <c r="R160" i="6"/>
  <c r="I159" i="6"/>
  <c r="L157" i="6"/>
  <c r="N155" i="6"/>
  <c r="I153" i="6"/>
  <c r="Q200" i="6"/>
  <c r="M199" i="6"/>
  <c r="I198" i="6"/>
  <c r="Q196" i="6"/>
  <c r="M195" i="6"/>
  <c r="I194" i="6"/>
  <c r="Q192" i="6"/>
  <c r="M191" i="6"/>
  <c r="I190" i="6"/>
  <c r="Q188" i="6"/>
  <c r="M187" i="6"/>
  <c r="I186" i="6"/>
  <c r="Q184" i="6"/>
  <c r="M183" i="6"/>
  <c r="I182" i="6"/>
  <c r="Q180" i="6"/>
  <c r="M179" i="6"/>
  <c r="I178" i="6"/>
  <c r="Q176" i="6"/>
  <c r="M175" i="6"/>
  <c r="I174" i="6"/>
  <c r="Q172" i="6"/>
  <c r="H171" i="6"/>
  <c r="J169" i="6"/>
  <c r="M167" i="6"/>
  <c r="R163" i="6"/>
  <c r="I162" i="6"/>
  <c r="L160" i="6"/>
  <c r="N158" i="6"/>
  <c r="Q156" i="6"/>
  <c r="R154" i="6"/>
  <c r="G170" i="6"/>
  <c r="G166" i="6"/>
  <c r="G162" i="6"/>
  <c r="G158" i="6"/>
  <c r="G154" i="6"/>
  <c r="G150" i="6"/>
  <c r="G146" i="6"/>
  <c r="G142" i="6"/>
  <c r="G138" i="6"/>
  <c r="G134" i="6"/>
  <c r="G130" i="6"/>
  <c r="G126" i="6"/>
  <c r="G122" i="6"/>
  <c r="N117" i="6"/>
  <c r="R114" i="6"/>
  <c r="J151" i="6"/>
  <c r="R149" i="6"/>
  <c r="N148" i="6"/>
  <c r="J147" i="6"/>
  <c r="R145" i="6"/>
  <c r="N144" i="6"/>
  <c r="J143" i="6"/>
  <c r="R141" i="6"/>
  <c r="N140" i="6"/>
  <c r="J139" i="6"/>
  <c r="R137" i="6"/>
  <c r="N136" i="6"/>
  <c r="J135" i="6"/>
  <c r="R133" i="6"/>
  <c r="N132" i="6"/>
  <c r="J131" i="6"/>
  <c r="R129" i="6"/>
  <c r="N128" i="6"/>
  <c r="J127" i="6"/>
  <c r="R125" i="6"/>
  <c r="N124" i="6"/>
  <c r="J123" i="6"/>
  <c r="R121" i="6"/>
  <c r="N120" i="6"/>
  <c r="J119" i="6"/>
  <c r="M117" i="6"/>
  <c r="Q114" i="6"/>
  <c r="I152" i="6"/>
  <c r="Q150" i="6"/>
  <c r="M149" i="6"/>
  <c r="I148" i="6"/>
  <c r="Q146" i="6"/>
  <c r="M145" i="6"/>
  <c r="I144" i="6"/>
  <c r="Q142" i="6"/>
  <c r="M141" i="6"/>
  <c r="I140" i="6"/>
  <c r="Q138" i="6"/>
  <c r="M137" i="6"/>
  <c r="I136" i="6"/>
  <c r="Q134" i="6"/>
  <c r="M133" i="6"/>
  <c r="I132" i="6"/>
  <c r="Q130" i="6"/>
  <c r="M129" i="6"/>
  <c r="I128" i="6"/>
  <c r="Q126" i="6"/>
  <c r="M125" i="6"/>
  <c r="I124" i="6"/>
  <c r="Q122" i="6"/>
  <c r="M121" i="6"/>
  <c r="I120" i="6"/>
  <c r="Q118" i="6"/>
  <c r="N116" i="6"/>
  <c r="H155" i="6"/>
  <c r="L152" i="6"/>
  <c r="H151" i="6"/>
  <c r="L148" i="6"/>
  <c r="H147" i="6"/>
  <c r="L144" i="6"/>
  <c r="H143" i="6"/>
  <c r="L140" i="6"/>
  <c r="H139" i="6"/>
  <c r="L136" i="6"/>
  <c r="H135" i="6"/>
  <c r="L132" i="6"/>
  <c r="H129" i="6"/>
  <c r="H127" i="6"/>
  <c r="L125" i="6"/>
  <c r="H120" i="6"/>
  <c r="J118" i="6"/>
  <c r="M114" i="6"/>
  <c r="L117" i="6"/>
  <c r="H112" i="6"/>
  <c r="L110" i="6"/>
  <c r="H105" i="6"/>
  <c r="M94" i="6"/>
  <c r="I89" i="6"/>
  <c r="J79" i="6"/>
  <c r="M101" i="6"/>
  <c r="I96" i="6"/>
  <c r="J82" i="6"/>
  <c r="J112" i="6"/>
  <c r="R106" i="6"/>
  <c r="R96" i="6"/>
  <c r="Q89" i="6"/>
  <c r="M83" i="6"/>
  <c r="Q111" i="6"/>
  <c r="M106" i="6"/>
  <c r="G91" i="6"/>
  <c r="J85" i="6"/>
  <c r="H104" i="6"/>
  <c r="L93" i="6"/>
  <c r="H88" i="6"/>
  <c r="L77" i="6"/>
  <c r="H72" i="6"/>
  <c r="L61" i="6"/>
  <c r="H56" i="6"/>
  <c r="R70" i="6"/>
  <c r="N65" i="6"/>
  <c r="J60" i="6"/>
  <c r="Q77" i="6"/>
  <c r="M72" i="6"/>
  <c r="I67" i="6"/>
  <c r="Q61" i="6"/>
  <c r="M56" i="6"/>
  <c r="L201" i="6"/>
  <c r="H200" i="6"/>
  <c r="L197" i="6"/>
  <c r="H196" i="6"/>
  <c r="L193" i="6"/>
  <c r="H192" i="6"/>
  <c r="L189" i="6"/>
  <c r="H188" i="6"/>
  <c r="L185" i="6"/>
  <c r="H184" i="6"/>
  <c r="L181" i="6"/>
  <c r="H180" i="6"/>
  <c r="L177" i="6"/>
  <c r="H176" i="6"/>
  <c r="L173" i="6"/>
  <c r="Q171" i="6"/>
  <c r="H170" i="6"/>
  <c r="J168" i="6"/>
  <c r="M166" i="6"/>
  <c r="R162" i="6"/>
  <c r="I161" i="6"/>
  <c r="L159" i="6"/>
  <c r="N157" i="6"/>
  <c r="Q155" i="6"/>
  <c r="M153" i="6"/>
  <c r="G201" i="6"/>
  <c r="G197" i="6"/>
  <c r="G193" i="6"/>
  <c r="G189" i="6"/>
  <c r="G185" i="6"/>
  <c r="G181" i="6"/>
  <c r="G177" i="6"/>
  <c r="G173" i="6"/>
  <c r="J171" i="6"/>
  <c r="M169" i="6"/>
  <c r="R165" i="6"/>
  <c r="I164" i="6"/>
  <c r="L162" i="6"/>
  <c r="N160" i="6"/>
  <c r="Q158" i="6"/>
  <c r="H157" i="6"/>
  <c r="J155" i="6"/>
  <c r="J152" i="6"/>
  <c r="R200" i="6"/>
  <c r="N199" i="6"/>
  <c r="J198" i="6"/>
  <c r="R196" i="6"/>
  <c r="N195" i="6"/>
  <c r="J194" i="6"/>
  <c r="R192" i="6"/>
  <c r="N191" i="6"/>
  <c r="J190" i="6"/>
  <c r="R188" i="6"/>
  <c r="N187" i="6"/>
  <c r="J186" i="6"/>
  <c r="R184" i="6"/>
  <c r="N183" i="6"/>
  <c r="J182" i="6"/>
  <c r="R180" i="6"/>
  <c r="N179" i="6"/>
  <c r="J178" i="6"/>
  <c r="R176" i="6"/>
  <c r="N175" i="6"/>
  <c r="J174" i="6"/>
  <c r="R172" i="6"/>
  <c r="I171" i="6"/>
  <c r="L169" i="6"/>
  <c r="N167" i="6"/>
  <c r="Q165" i="6"/>
  <c r="H164" i="6"/>
  <c r="J162" i="6"/>
  <c r="M160" i="6"/>
  <c r="R156" i="6"/>
  <c r="I155" i="6"/>
  <c r="Q201" i="6"/>
  <c r="M200" i="6"/>
  <c r="I199" i="6"/>
  <c r="Q197" i="6"/>
  <c r="M196" i="6"/>
  <c r="I195" i="6"/>
  <c r="Q193" i="6"/>
  <c r="M192" i="6"/>
  <c r="I191" i="6"/>
  <c r="Q189" i="6"/>
  <c r="M188" i="6"/>
  <c r="I187" i="6"/>
  <c r="Q185" i="6"/>
  <c r="M184" i="6"/>
  <c r="I183" i="6"/>
  <c r="Q181" i="6"/>
  <c r="M180" i="6"/>
  <c r="I179" i="6"/>
  <c r="Q177" i="6"/>
  <c r="M176" i="6"/>
  <c r="I175" i="6"/>
  <c r="Q173" i="6"/>
  <c r="L172" i="6"/>
  <c r="N170" i="6"/>
  <c r="Q168" i="6"/>
  <c r="H167" i="6"/>
  <c r="J165" i="6"/>
  <c r="M163" i="6"/>
  <c r="R159" i="6"/>
  <c r="I158" i="6"/>
  <c r="L156" i="6"/>
  <c r="J154" i="6"/>
  <c r="G171" i="6"/>
  <c r="G167" i="6"/>
  <c r="G163" i="6"/>
  <c r="G159" i="6"/>
  <c r="G155" i="6"/>
  <c r="G151" i="6"/>
  <c r="G147" i="6"/>
  <c r="G143" i="6"/>
  <c r="G139" i="6"/>
  <c r="G135" i="6"/>
  <c r="G131" i="6"/>
  <c r="G127" i="6"/>
  <c r="G123" i="6"/>
  <c r="G119" i="6"/>
  <c r="R116" i="6"/>
  <c r="I114" i="6"/>
  <c r="R150" i="6"/>
  <c r="N149" i="6"/>
  <c r="J148" i="6"/>
  <c r="R146" i="6"/>
  <c r="N145" i="6"/>
  <c r="J144" i="6"/>
  <c r="R142" i="6"/>
  <c r="N141" i="6"/>
  <c r="J140" i="6"/>
  <c r="R138" i="6"/>
  <c r="N137" i="6"/>
  <c r="J136" i="6"/>
  <c r="R134" i="6"/>
  <c r="N133" i="6"/>
  <c r="J132" i="6"/>
  <c r="R130" i="6"/>
  <c r="N129" i="6"/>
  <c r="J128" i="6"/>
  <c r="R126" i="6"/>
  <c r="N125" i="6"/>
  <c r="J124" i="6"/>
  <c r="R122" i="6"/>
  <c r="N121" i="6"/>
  <c r="J120" i="6"/>
  <c r="R118" i="6"/>
  <c r="Q116" i="6"/>
  <c r="Q113" i="6"/>
  <c r="Q151" i="6"/>
  <c r="M150" i="6"/>
  <c r="I149" i="6"/>
  <c r="Q147" i="6"/>
  <c r="M146" i="6"/>
  <c r="I145" i="6"/>
  <c r="Q143" i="6"/>
  <c r="M142" i="6"/>
  <c r="I141" i="6"/>
  <c r="Q139" i="6"/>
  <c r="M138" i="6"/>
  <c r="I137" i="6"/>
  <c r="Q135" i="6"/>
  <c r="M134" i="6"/>
  <c r="I133" i="6"/>
  <c r="Q131" i="6"/>
  <c r="M130" i="6"/>
  <c r="I129" i="6"/>
  <c r="Q127" i="6"/>
  <c r="M126" i="6"/>
  <c r="I125" i="6"/>
  <c r="Q123" i="6"/>
  <c r="M122" i="6"/>
  <c r="I121" i="6"/>
  <c r="Q119" i="6"/>
  <c r="R115" i="6"/>
  <c r="L153" i="6"/>
  <c r="H152" i="6"/>
  <c r="L149" i="6"/>
  <c r="H148" i="6"/>
  <c r="L145" i="6"/>
  <c r="H144" i="6"/>
  <c r="L141" i="6"/>
  <c r="H140" i="6"/>
  <c r="L137" i="6"/>
  <c r="H136" i="6"/>
  <c r="L133" i="6"/>
  <c r="H132" i="6"/>
  <c r="L130" i="6"/>
  <c r="L128" i="6"/>
  <c r="H125" i="6"/>
  <c r="H123" i="6"/>
  <c r="L121" i="6"/>
  <c r="I117" i="6"/>
  <c r="H117" i="6"/>
  <c r="H115" i="6"/>
  <c r="L113" i="6"/>
  <c r="L109" i="6"/>
  <c r="G98" i="6"/>
  <c r="R73" i="6"/>
  <c r="G113" i="6"/>
  <c r="G105" i="6"/>
  <c r="G89" i="6"/>
  <c r="R78" i="6"/>
  <c r="R110" i="6"/>
  <c r="N105" i="6"/>
  <c r="M100" i="6"/>
  <c r="I95" i="6"/>
  <c r="Q80" i="6"/>
  <c r="M110" i="6"/>
  <c r="I105" i="6"/>
  <c r="N94" i="6"/>
  <c r="J89" i="6"/>
  <c r="N82" i="6"/>
  <c r="L97" i="6"/>
  <c r="H92" i="6"/>
  <c r="L81" i="6"/>
  <c r="H76" i="6"/>
  <c r="L65" i="6"/>
  <c r="H60" i="6"/>
  <c r="G80" i="6"/>
  <c r="G72" i="6"/>
  <c r="G64" i="6"/>
  <c r="G56" i="6"/>
  <c r="N69" i="6"/>
  <c r="J64" i="6"/>
  <c r="R58" i="6"/>
  <c r="N53" i="6"/>
  <c r="M76" i="6"/>
  <c r="I71" i="6"/>
  <c r="Q65" i="6"/>
  <c r="M60" i="6"/>
  <c r="I55" i="6"/>
  <c r="P10" i="7"/>
  <c r="P12" i="7"/>
  <c r="P13" i="7"/>
  <c r="M23" i="6"/>
  <c r="N12" i="6"/>
  <c r="L23" i="6"/>
  <c r="L12" i="6"/>
  <c r="N23" i="6"/>
  <c r="M12" i="6"/>
  <c r="R49" i="6"/>
  <c r="N48" i="6"/>
  <c r="R45" i="6"/>
  <c r="N44" i="6"/>
  <c r="R41" i="6"/>
  <c r="N40" i="6"/>
  <c r="R37" i="6"/>
  <c r="N36" i="6"/>
  <c r="R33" i="6"/>
  <c r="N32" i="6"/>
  <c r="M29" i="6"/>
  <c r="Q47" i="6"/>
  <c r="M46" i="6"/>
  <c r="Q43" i="6"/>
  <c r="M42" i="6"/>
  <c r="Q39" i="6"/>
  <c r="M38" i="6"/>
  <c r="M34" i="6"/>
  <c r="Q31" i="6"/>
  <c r="L50" i="6"/>
  <c r="L47" i="6"/>
  <c r="N5" i="6"/>
  <c r="R6" i="6"/>
  <c r="N9" i="6"/>
  <c r="R10" i="6"/>
  <c r="N13" i="6"/>
  <c r="N17" i="6"/>
  <c r="R18" i="6"/>
  <c r="N21" i="6"/>
  <c r="R22" i="6"/>
  <c r="N25" i="6"/>
  <c r="L6" i="6"/>
  <c r="L10" i="6"/>
  <c r="L14" i="6"/>
  <c r="L18" i="6"/>
  <c r="L22" i="6"/>
  <c r="M3" i="6"/>
  <c r="Q4" i="6"/>
  <c r="M7" i="6"/>
  <c r="Q8" i="6"/>
  <c r="M11" i="6"/>
  <c r="M15" i="6"/>
  <c r="M19" i="6"/>
  <c r="Q20" i="6"/>
  <c r="M27" i="6"/>
  <c r="Q28" i="6"/>
  <c r="R27" i="6"/>
  <c r="L27" i="6"/>
  <c r="L31" i="6"/>
  <c r="L35" i="6"/>
  <c r="L39" i="6"/>
  <c r="L43" i="6"/>
  <c r="N4" i="6"/>
  <c r="R5" i="6"/>
  <c r="N8" i="6"/>
  <c r="R13" i="6"/>
  <c r="N16" i="6"/>
  <c r="R17" i="6"/>
  <c r="N20" i="6"/>
  <c r="R21" i="6"/>
  <c r="N24" i="6"/>
  <c r="L5" i="6"/>
  <c r="L9" i="6"/>
  <c r="L13" i="6"/>
  <c r="L17" i="6"/>
  <c r="L21" i="6"/>
  <c r="Q3" i="6"/>
  <c r="M6" i="6"/>
  <c r="Q7" i="6"/>
  <c r="M10" i="6"/>
  <c r="Q11" i="6"/>
  <c r="M14" i="6"/>
  <c r="M18" i="6"/>
  <c r="Q19" i="6"/>
  <c r="M22" i="6"/>
  <c r="M26" i="6"/>
  <c r="Q27" i="6"/>
  <c r="N28" i="6"/>
  <c r="M30" i="6"/>
  <c r="L51" i="6"/>
  <c r="L34" i="6"/>
  <c r="L38" i="6"/>
  <c r="L42" i="6"/>
  <c r="N3" i="6"/>
  <c r="R4" i="6"/>
  <c r="N7" i="6"/>
  <c r="R8" i="6"/>
  <c r="N11" i="6"/>
  <c r="N15" i="6"/>
  <c r="N19" i="6"/>
  <c r="R20" i="6"/>
  <c r="L4" i="6"/>
  <c r="L8" i="6"/>
  <c r="L16" i="6"/>
  <c r="L20" i="6"/>
  <c r="L24" i="6"/>
  <c r="M5" i="6"/>
  <c r="Q6" i="6"/>
  <c r="M9" i="6"/>
  <c r="Q10" i="6"/>
  <c r="M13" i="6"/>
  <c r="M17" i="6"/>
  <c r="Q18" i="6"/>
  <c r="M21" i="6"/>
  <c r="Q22" i="6"/>
  <c r="M25" i="6"/>
  <c r="N2" i="6"/>
  <c r="L49" i="6"/>
  <c r="N30" i="6"/>
  <c r="L33" i="6"/>
  <c r="L37" i="6"/>
  <c r="L41" i="6"/>
  <c r="L45" i="6"/>
  <c r="L48" i="6"/>
  <c r="R3" i="6"/>
  <c r="N6" i="6"/>
  <c r="R7" i="6"/>
  <c r="N10" i="6"/>
  <c r="R11" i="6"/>
  <c r="N14" i="6"/>
  <c r="N18" i="6"/>
  <c r="R19" i="6"/>
  <c r="N22" i="6"/>
  <c r="N26" i="6"/>
  <c r="L3" i="6"/>
  <c r="L7" i="6"/>
  <c r="L11" i="6"/>
  <c r="L15" i="6"/>
  <c r="L19" i="6"/>
  <c r="M4" i="6"/>
  <c r="Q5" i="6"/>
  <c r="M8" i="6"/>
  <c r="Q13" i="6"/>
  <c r="M16" i="6"/>
  <c r="Q17" i="6"/>
  <c r="M20" i="6"/>
  <c r="Q21" i="6"/>
  <c r="M24" i="6"/>
  <c r="M28" i="6"/>
  <c r="N29" i="6"/>
  <c r="L26" i="6"/>
  <c r="L32" i="6"/>
  <c r="L36" i="6"/>
  <c r="L40" i="6"/>
  <c r="N49" i="6"/>
  <c r="R46" i="6"/>
  <c r="N45" i="6"/>
  <c r="R42" i="6"/>
  <c r="N41" i="6"/>
  <c r="R38" i="6"/>
  <c r="N37" i="6"/>
  <c r="N33" i="6"/>
  <c r="Q48" i="6"/>
  <c r="M47" i="6"/>
  <c r="Q44" i="6"/>
  <c r="M43" i="6"/>
  <c r="Q40" i="6"/>
  <c r="M39" i="6"/>
  <c r="Q36" i="6"/>
  <c r="M35" i="6"/>
  <c r="M31" i="6"/>
  <c r="N27" i="6"/>
  <c r="M50" i="6"/>
  <c r="N50" i="6"/>
  <c r="R47" i="6"/>
  <c r="N46" i="6"/>
  <c r="R43" i="6"/>
  <c r="N42" i="6"/>
  <c r="R39" i="6"/>
  <c r="N38" i="6"/>
  <c r="N34" i="6"/>
  <c r="R31" i="6"/>
  <c r="L30" i="6"/>
  <c r="L28" i="6"/>
  <c r="L2" i="6"/>
  <c r="Q49" i="6"/>
  <c r="M48" i="6"/>
  <c r="Q45" i="6"/>
  <c r="M44" i="6"/>
  <c r="Q41" i="6"/>
  <c r="M40" i="6"/>
  <c r="Q37" i="6"/>
  <c r="M36" i="6"/>
  <c r="Q33" i="6"/>
  <c r="M32" i="6"/>
  <c r="L29" i="6"/>
  <c r="M2" i="6"/>
  <c r="L46" i="6"/>
  <c r="L44" i="6"/>
  <c r="N51" i="6"/>
  <c r="R48" i="6"/>
  <c r="N47" i="6"/>
  <c r="R44" i="6"/>
  <c r="N43" i="6"/>
  <c r="R40" i="6"/>
  <c r="N39" i="6"/>
  <c r="R36" i="6"/>
  <c r="N35" i="6"/>
  <c r="R32" i="6"/>
  <c r="N31" i="6"/>
  <c r="M51" i="6"/>
  <c r="M49" i="6"/>
  <c r="Q46" i="6"/>
  <c r="M45" i="6"/>
  <c r="Q42" i="6"/>
  <c r="M41" i="6"/>
  <c r="Q38" i="6"/>
  <c r="M37" i="6"/>
  <c r="M33" i="6"/>
  <c r="R28" i="6"/>
  <c r="L25" i="6"/>
  <c r="R23" i="6"/>
  <c r="AW21" i="7"/>
  <c r="AW18" i="7"/>
  <c r="AW10" i="7"/>
  <c r="AW19" i="7"/>
  <c r="AW15" i="7"/>
  <c r="AW20" i="7"/>
  <c r="AW12" i="7"/>
  <c r="AW14" i="7"/>
  <c r="AW13" i="7"/>
  <c r="AW8" i="7"/>
  <c r="AW22" i="7"/>
  <c r="AW17" i="7"/>
  <c r="AW16" i="7"/>
  <c r="AW23" i="7"/>
  <c r="AW4" i="7"/>
  <c r="BQ14" i="5"/>
  <c r="BO14" i="5"/>
  <c r="AB5" i="5"/>
  <c r="BO2" i="5"/>
  <c r="FI4" i="5"/>
  <c r="R12" i="6"/>
  <c r="BO6" i="5"/>
  <c r="FE17" i="5"/>
  <c r="FE6" i="5"/>
  <c r="FE5" i="5"/>
  <c r="FE13" i="5"/>
  <c r="FE8" i="5"/>
  <c r="FE2" i="5"/>
  <c r="FE3" i="5"/>
  <c r="FE4" i="5"/>
  <c r="FE7" i="5"/>
  <c r="FE12" i="5"/>
  <c r="FE11" i="5"/>
  <c r="FE9" i="5"/>
  <c r="FE10" i="5"/>
  <c r="FZ2" i="5"/>
  <c r="BG16" i="7"/>
  <c r="BG17" i="7"/>
  <c r="BG8" i="7"/>
  <c r="Q4" i="7"/>
  <c r="FI7" i="5"/>
  <c r="FI10" i="5"/>
  <c r="FL24" i="5"/>
  <c r="FM24" i="5"/>
  <c r="AV24" i="7"/>
  <c r="FN24" i="5"/>
  <c r="Q32" i="6"/>
  <c r="R14" i="6"/>
  <c r="FL9" i="5"/>
  <c r="FM9" i="5"/>
  <c r="AV9" i="7"/>
  <c r="Q14" i="6"/>
  <c r="FL2" i="5"/>
  <c r="FL33" i="5"/>
  <c r="FM33" i="5"/>
  <c r="AV33" i="7"/>
  <c r="FN33" i="5"/>
  <c r="FL39" i="5"/>
  <c r="FM39" i="5"/>
  <c r="AV39" i="7"/>
  <c r="FN39" i="5"/>
  <c r="FL38" i="5"/>
  <c r="FM38" i="5"/>
  <c r="AV38" i="7"/>
  <c r="FN38" i="5"/>
  <c r="FL49" i="5"/>
  <c r="FM49" i="5"/>
  <c r="AV49" i="7"/>
  <c r="FN49" i="5"/>
  <c r="FL50" i="5"/>
  <c r="FM50" i="5"/>
  <c r="AV50" i="7"/>
  <c r="FN50" i="5"/>
  <c r="FL51" i="5"/>
  <c r="FM51" i="5"/>
  <c r="AV51" i="7"/>
  <c r="FN51" i="5"/>
  <c r="FL48" i="5"/>
  <c r="FM48" i="5"/>
  <c r="AV48" i="7"/>
  <c r="FN48" i="5"/>
  <c r="FL28" i="5"/>
  <c r="FM28" i="5"/>
  <c r="AV28" i="7"/>
  <c r="FN28" i="5"/>
  <c r="FL35" i="5"/>
  <c r="FM35" i="5"/>
  <c r="AV35" i="7"/>
  <c r="FN35" i="5"/>
  <c r="FL43" i="5"/>
  <c r="FM43" i="5"/>
  <c r="AV43" i="7"/>
  <c r="FN43" i="5"/>
  <c r="FL26" i="5"/>
  <c r="FM26" i="5"/>
  <c r="AV26" i="7"/>
  <c r="FN26" i="5"/>
  <c r="FL52" i="5"/>
  <c r="FM52" i="5"/>
  <c r="AV52" i="7"/>
  <c r="FN52" i="5"/>
  <c r="FL69" i="5"/>
  <c r="FM69" i="5"/>
  <c r="AV69" i="7"/>
  <c r="FN69" i="5"/>
  <c r="FL57" i="5"/>
  <c r="FM57" i="5"/>
  <c r="AV57" i="7"/>
  <c r="FN57" i="5"/>
  <c r="FL58" i="5"/>
  <c r="FM58" i="5"/>
  <c r="AV58" i="7"/>
  <c r="FN58" i="5"/>
  <c r="FL73" i="5"/>
  <c r="FM73" i="5"/>
  <c r="AV73" i="7"/>
  <c r="FN73" i="5"/>
  <c r="FL81" i="5"/>
  <c r="FM81" i="5"/>
  <c r="AV81" i="7"/>
  <c r="FN81" i="5"/>
  <c r="FL74" i="5"/>
  <c r="FM74" i="5"/>
  <c r="AV74" i="7"/>
  <c r="FN74" i="5"/>
  <c r="FL66" i="5"/>
  <c r="FM66" i="5"/>
  <c r="AV66" i="7"/>
  <c r="FN66" i="5"/>
  <c r="FL79" i="5"/>
  <c r="FM79" i="5"/>
  <c r="AV79" i="7"/>
  <c r="FN79" i="5"/>
  <c r="FL78" i="5"/>
  <c r="FM78" i="5"/>
  <c r="AV78" i="7"/>
  <c r="FN78" i="5"/>
  <c r="FL71" i="5"/>
  <c r="FM71" i="5"/>
  <c r="AV71" i="7"/>
  <c r="FN71" i="5"/>
  <c r="FL63" i="5"/>
  <c r="FM63" i="5"/>
  <c r="AV63" i="7"/>
  <c r="FN63" i="5"/>
  <c r="FL72" i="5"/>
  <c r="FM72" i="5"/>
  <c r="AV72" i="7"/>
  <c r="FN72" i="5"/>
  <c r="FL84" i="5"/>
  <c r="FM84" i="5"/>
  <c r="AV84" i="7"/>
  <c r="FN84" i="5"/>
  <c r="FL60" i="5"/>
  <c r="FM60" i="5"/>
  <c r="AV60" i="7"/>
  <c r="FN60" i="5"/>
  <c r="FL80" i="5"/>
  <c r="FM80" i="5"/>
  <c r="AV80" i="7"/>
  <c r="FN80" i="5"/>
  <c r="FL65" i="5"/>
  <c r="FM65" i="5"/>
  <c r="AV65" i="7"/>
  <c r="FN65" i="5"/>
  <c r="FL47" i="5"/>
  <c r="FM47" i="5"/>
  <c r="AV47" i="7"/>
  <c r="FN47" i="5"/>
  <c r="FL40" i="5"/>
  <c r="FM40" i="5"/>
  <c r="AV40" i="7"/>
  <c r="FN40" i="5"/>
  <c r="FL34" i="5"/>
  <c r="FM34" i="5"/>
  <c r="AV34" i="7"/>
  <c r="FN34" i="5"/>
  <c r="FL41" i="5"/>
  <c r="FM41" i="5"/>
  <c r="AV41" i="7"/>
  <c r="FN41" i="5"/>
  <c r="FL25" i="5"/>
  <c r="FM25" i="5"/>
  <c r="AV25" i="7"/>
  <c r="FN25" i="5"/>
  <c r="FL45" i="5"/>
  <c r="FM45" i="5"/>
  <c r="AV45" i="7"/>
  <c r="FN45" i="5"/>
  <c r="FL36" i="5"/>
  <c r="FM36" i="5"/>
  <c r="AV36" i="7"/>
  <c r="FN36" i="5"/>
  <c r="FL30" i="5"/>
  <c r="FM30" i="5"/>
  <c r="AV30" i="7"/>
  <c r="FN30" i="5"/>
  <c r="FL32" i="5"/>
  <c r="FM32" i="5"/>
  <c r="AV32" i="7"/>
  <c r="FN32" i="5"/>
  <c r="FL27" i="5"/>
  <c r="FM27" i="5"/>
  <c r="AV27" i="7"/>
  <c r="FN27" i="5"/>
  <c r="FL31" i="5"/>
  <c r="FM31" i="5"/>
  <c r="AV31" i="7"/>
  <c r="FN31" i="5"/>
  <c r="FL29" i="5"/>
  <c r="FM29" i="5"/>
  <c r="AV29" i="7"/>
  <c r="FN29" i="5"/>
  <c r="FL44" i="5"/>
  <c r="FM44" i="5"/>
  <c r="AV44" i="7"/>
  <c r="FN44" i="5"/>
  <c r="FL42" i="5"/>
  <c r="FM42" i="5"/>
  <c r="AV42" i="7"/>
  <c r="FN42" i="5"/>
  <c r="FL37" i="5"/>
  <c r="FM37" i="5"/>
  <c r="AV37" i="7"/>
  <c r="FN37" i="5"/>
  <c r="FL46" i="5"/>
  <c r="FM46" i="5"/>
  <c r="AV46" i="7"/>
  <c r="FN46" i="5"/>
  <c r="FL53" i="5"/>
  <c r="FM53" i="5"/>
  <c r="AV53" i="7"/>
  <c r="FN53" i="5"/>
  <c r="FL70" i="5"/>
  <c r="FM70" i="5"/>
  <c r="AV70" i="7"/>
  <c r="FN70" i="5"/>
  <c r="FL82" i="5"/>
  <c r="FM82" i="5"/>
  <c r="AV82" i="7"/>
  <c r="FN82" i="5"/>
  <c r="FL67" i="5"/>
  <c r="FM67" i="5"/>
  <c r="AV67" i="7"/>
  <c r="FN67" i="5"/>
  <c r="FL59" i="5"/>
  <c r="FM59" i="5"/>
  <c r="AV59" i="7"/>
  <c r="FN59" i="5"/>
  <c r="FL55" i="5"/>
  <c r="FM55" i="5"/>
  <c r="AV55" i="7"/>
  <c r="FN55" i="5"/>
  <c r="FL83" i="5"/>
  <c r="FM83" i="5"/>
  <c r="AV83" i="7"/>
  <c r="FN83" i="5"/>
  <c r="FL75" i="5"/>
  <c r="FM75" i="5"/>
  <c r="AV75" i="7"/>
  <c r="FN75" i="5"/>
  <c r="FL61" i="5"/>
  <c r="FM61" i="5"/>
  <c r="AV61" i="7"/>
  <c r="FN61" i="5"/>
  <c r="FL76" i="5"/>
  <c r="FM76" i="5"/>
  <c r="AV76" i="7"/>
  <c r="FN76" i="5"/>
  <c r="FL64" i="5"/>
  <c r="FM64" i="5"/>
  <c r="AV64" i="7"/>
  <c r="FN64" i="5"/>
  <c r="FL56" i="5"/>
  <c r="FM56" i="5"/>
  <c r="AV56" i="7"/>
  <c r="FN56" i="5"/>
  <c r="FL68" i="5"/>
  <c r="FM68" i="5"/>
  <c r="AV68" i="7"/>
  <c r="FN68" i="5"/>
  <c r="FL77" i="5"/>
  <c r="FM77" i="5"/>
  <c r="AV77" i="7"/>
  <c r="FN77" i="5"/>
  <c r="FL62" i="5"/>
  <c r="FM62" i="5"/>
  <c r="AV62" i="7"/>
  <c r="FN62" i="5"/>
  <c r="FO4" i="5"/>
  <c r="FL4" i="5"/>
  <c r="FM4" i="5"/>
  <c r="AV4" i="7"/>
  <c r="FN4" i="5"/>
  <c r="FO11" i="5"/>
  <c r="FL11" i="5"/>
  <c r="FM11" i="5"/>
  <c r="AV11" i="7"/>
  <c r="FN11" i="5"/>
  <c r="FO7" i="5"/>
  <c r="FL7" i="5"/>
  <c r="FM7" i="5"/>
  <c r="AV7" i="7"/>
  <c r="FN7" i="5"/>
  <c r="FO17" i="5"/>
  <c r="FL17" i="5"/>
  <c r="FM17" i="5"/>
  <c r="AV17" i="7"/>
  <c r="FN17" i="5"/>
  <c r="FO8" i="5"/>
  <c r="FL8" i="5"/>
  <c r="FM8" i="5"/>
  <c r="AV8" i="7"/>
  <c r="FN8" i="5"/>
  <c r="FO14" i="5"/>
  <c r="FL14" i="5"/>
  <c r="FM14" i="5"/>
  <c r="AV14" i="7"/>
  <c r="FN14" i="5"/>
  <c r="FO20" i="5"/>
  <c r="FL20" i="5"/>
  <c r="FM20" i="5"/>
  <c r="AV20" i="7"/>
  <c r="FN20" i="5"/>
  <c r="FO19" i="5"/>
  <c r="FL19" i="5"/>
  <c r="FM19" i="5"/>
  <c r="AV19" i="7"/>
  <c r="FN19" i="5"/>
  <c r="FO18" i="5"/>
  <c r="FL18" i="5"/>
  <c r="FM18" i="5"/>
  <c r="AV18" i="7"/>
  <c r="FN18" i="5"/>
  <c r="D76" i="5"/>
  <c r="A77" i="1"/>
  <c r="FO6" i="5"/>
  <c r="FL6" i="5"/>
  <c r="FM6" i="5"/>
  <c r="AV6" i="7"/>
  <c r="FN6" i="5"/>
  <c r="FO3" i="5"/>
  <c r="FL3" i="5"/>
  <c r="FM3" i="5"/>
  <c r="AV3" i="7"/>
  <c r="FN3" i="5"/>
  <c r="FO5" i="5"/>
  <c r="FL5" i="5"/>
  <c r="FM5" i="5"/>
  <c r="AV5" i="7"/>
  <c r="FN5" i="5"/>
  <c r="FO23" i="5"/>
  <c r="FL23" i="5"/>
  <c r="FM23" i="5"/>
  <c r="AV23" i="7"/>
  <c r="FN23" i="5"/>
  <c r="FO16" i="5"/>
  <c r="FL16" i="5"/>
  <c r="FM16" i="5"/>
  <c r="AV16" i="7"/>
  <c r="FN16" i="5"/>
  <c r="FO22" i="5"/>
  <c r="FL22" i="5"/>
  <c r="FM22" i="5"/>
  <c r="AV22" i="7"/>
  <c r="FN22" i="5"/>
  <c r="FO13" i="5"/>
  <c r="FL13" i="5"/>
  <c r="FM13" i="5"/>
  <c r="AV13" i="7"/>
  <c r="FN13" i="5"/>
  <c r="FO12" i="5"/>
  <c r="FL12" i="5"/>
  <c r="FM12" i="5"/>
  <c r="AV12" i="7"/>
  <c r="FN12" i="5"/>
  <c r="FO15" i="5"/>
  <c r="FL15" i="5"/>
  <c r="FM15" i="5"/>
  <c r="AV15" i="7"/>
  <c r="FN15" i="5"/>
  <c r="FO10" i="5"/>
  <c r="FL10" i="5"/>
  <c r="FM10" i="5"/>
  <c r="AV10" i="7"/>
  <c r="FN10" i="5"/>
  <c r="FO21" i="5"/>
  <c r="FL21" i="5"/>
  <c r="FM21" i="5"/>
  <c r="AV21" i="7"/>
  <c r="FN21" i="5"/>
  <c r="D36" i="5"/>
  <c r="Q29" i="6"/>
  <c r="Q50" i="6"/>
  <c r="R29" i="6"/>
  <c r="R50" i="6"/>
  <c r="R30" i="6"/>
  <c r="Q30" i="6"/>
  <c r="FO2" i="5"/>
  <c r="Q34" i="6"/>
  <c r="R34" i="6"/>
  <c r="BJ14" i="5"/>
  <c r="BM14" i="5"/>
  <c r="R4" i="7"/>
  <c r="S4" i="7"/>
  <c r="BJ6" i="5"/>
  <c r="I32" i="7"/>
  <c r="I34" i="7"/>
  <c r="I31" i="7"/>
  <c r="I33" i="7"/>
  <c r="B16" i="3"/>
  <c r="B15" i="3"/>
  <c r="B14" i="3"/>
  <c r="B13" i="3"/>
  <c r="BM6" i="5"/>
  <c r="BJ2" i="5"/>
  <c r="BQ6" i="5"/>
  <c r="BQ2" i="5"/>
  <c r="BW24" i="5"/>
  <c r="BW25" i="5"/>
  <c r="BR6" i="5"/>
  <c r="R9" i="6"/>
  <c r="BR2" i="5"/>
  <c r="BR14" i="5"/>
  <c r="BW2" i="5"/>
  <c r="BT2" i="5"/>
  <c r="BT6" i="5"/>
  <c r="BW3" i="5"/>
  <c r="BW7" i="5"/>
  <c r="R15" i="6"/>
  <c r="AP31" i="7"/>
  <c r="Q3" i="7"/>
  <c r="AB3" i="5"/>
  <c r="AB4" i="5"/>
  <c r="B18" i="3"/>
  <c r="FN9" i="5"/>
  <c r="D77" i="5"/>
  <c r="A78" i="1"/>
  <c r="D37" i="5"/>
  <c r="BS13" i="5"/>
  <c r="S3" i="7"/>
  <c r="R3" i="7"/>
  <c r="AQ31" i="7"/>
  <c r="AR31" i="7"/>
  <c r="Q12" i="6"/>
  <c r="Q9" i="6"/>
  <c r="BM2" i="5"/>
  <c r="BW6" i="5"/>
  <c r="Q15" i="6"/>
  <c r="P6" i="7"/>
  <c r="P7" i="7"/>
  <c r="B19" i="3"/>
  <c r="B20" i="3"/>
  <c r="BP6" i="5"/>
  <c r="L29" i="8"/>
  <c r="K34" i="8"/>
  <c r="M30" i="8"/>
  <c r="K35" i="8"/>
  <c r="D78" i="5"/>
  <c r="A79" i="1"/>
  <c r="BP14" i="5"/>
  <c r="BP2" i="5"/>
  <c r="D38" i="5"/>
  <c r="J38" i="8"/>
  <c r="K33" i="8"/>
  <c r="BS3" i="5"/>
  <c r="L30" i="8"/>
  <c r="M29" i="8"/>
  <c r="BS6" i="5"/>
  <c r="B9" i="6"/>
  <c r="H54" i="6"/>
  <c r="CO12" i="5"/>
  <c r="BW21" i="5"/>
  <c r="BS14" i="5"/>
  <c r="B8" i="6"/>
  <c r="BS2" i="5"/>
  <c r="R25" i="6"/>
  <c r="R26" i="6"/>
  <c r="Q25" i="6"/>
  <c r="Q26" i="6"/>
  <c r="D79" i="5"/>
  <c r="A80" i="1"/>
  <c r="D39" i="5"/>
  <c r="Q52" i="6"/>
  <c r="Q51" i="6"/>
  <c r="R52" i="6"/>
  <c r="R51" i="6"/>
  <c r="O30" i="8"/>
  <c r="P30" i="8"/>
  <c r="O29" i="8"/>
  <c r="P29" i="8"/>
  <c r="R24" i="6"/>
  <c r="R35" i="6"/>
  <c r="Q24" i="6"/>
  <c r="Q35" i="6"/>
  <c r="CO13" i="5"/>
  <c r="BW4" i="5"/>
  <c r="BW5" i="5"/>
  <c r="R16" i="6"/>
  <c r="I54" i="6"/>
  <c r="J54" i="6"/>
  <c r="Q16" i="6"/>
  <c r="BW19" i="5"/>
  <c r="B13" i="6"/>
  <c r="B10" i="6"/>
  <c r="Q54" i="6"/>
  <c r="Q2" i="6"/>
  <c r="R54" i="6"/>
  <c r="R2" i="6"/>
  <c r="D80" i="5"/>
  <c r="A81" i="1"/>
  <c r="D40" i="5"/>
  <c r="AA30" i="7"/>
  <c r="AA31" i="7"/>
  <c r="AA32" i="7"/>
  <c r="B12" i="6"/>
  <c r="BW20" i="5"/>
  <c r="B11" i="6"/>
  <c r="D81" i="5"/>
  <c r="A82" i="1"/>
  <c r="D41" i="5"/>
  <c r="L35" i="8"/>
  <c r="J33" i="8"/>
  <c r="L34" i="8"/>
  <c r="N34" i="8"/>
  <c r="Z30" i="7" a="1"/>
  <c r="Z35" i="7"/>
  <c r="AA33" i="7"/>
  <c r="AA34" i="7"/>
  <c r="D82" i="5"/>
  <c r="A83" i="1"/>
  <c r="D42" i="5"/>
  <c r="J39" i="8"/>
  <c r="N33" i="8"/>
  <c r="O33" i="8"/>
  <c r="P33" i="8"/>
  <c r="L33" i="8"/>
  <c r="Z32" i="7"/>
  <c r="Z30" i="7"/>
  <c r="Z36" i="7"/>
  <c r="Z31" i="7"/>
  <c r="Z38" i="7"/>
  <c r="Z37" i="7"/>
  <c r="Z34" i="7"/>
  <c r="Z33" i="7"/>
  <c r="AA35" i="7"/>
  <c r="V2" i="7"/>
  <c r="V10" i="7"/>
  <c r="V15" i="7"/>
  <c r="V16" i="7"/>
  <c r="V20" i="7"/>
  <c r="V6" i="7"/>
  <c r="V11" i="7"/>
  <c r="V21" i="7"/>
  <c r="V14" i="7"/>
  <c r="V4" i="7"/>
  <c r="V17" i="7"/>
  <c r="V12" i="7"/>
  <c r="V23" i="7"/>
  <c r="V13" i="7"/>
  <c r="V5" i="7"/>
  <c r="V3" i="7"/>
  <c r="V18" i="7"/>
  <c r="V19" i="7"/>
  <c r="V8" i="7"/>
  <c r="V22" i="7"/>
  <c r="V9" i="7"/>
  <c r="V7" i="7"/>
  <c r="D83" i="5"/>
  <c r="A84" i="1"/>
  <c r="D43" i="5"/>
  <c r="AA36" i="7"/>
  <c r="AA37" i="7"/>
  <c r="AA38" i="7"/>
  <c r="DG12" i="5"/>
  <c r="DG11" i="5"/>
  <c r="AE6" i="5"/>
  <c r="AE9" i="5"/>
  <c r="D84" i="5"/>
  <c r="AE25" i="5"/>
  <c r="D44" i="5"/>
  <c r="D45" i="5"/>
  <c r="CY25" i="5"/>
  <c r="CY67" i="5"/>
  <c r="CY70" i="5"/>
  <c r="CY75" i="5"/>
  <c r="CY65" i="5"/>
  <c r="CY71" i="5"/>
  <c r="CY60" i="5"/>
  <c r="CY81" i="5"/>
  <c r="CY76" i="5"/>
  <c r="CY80" i="5"/>
  <c r="CY74" i="5"/>
  <c r="CY58" i="5"/>
  <c r="CY57" i="5"/>
  <c r="CY78" i="5"/>
  <c r="CY63" i="5"/>
  <c r="CY55" i="5"/>
  <c r="CY84" i="5"/>
  <c r="CY62" i="5"/>
  <c r="CY69" i="5"/>
  <c r="CY72" i="5"/>
  <c r="CY61" i="5"/>
  <c r="CY77" i="5"/>
  <c r="CY56" i="5"/>
  <c r="CY82" i="5"/>
  <c r="CY59" i="5"/>
  <c r="CY64" i="5"/>
  <c r="CY68" i="5"/>
  <c r="CY73" i="5"/>
  <c r="CY83" i="5"/>
  <c r="CY66" i="5"/>
  <c r="CY79" i="5"/>
  <c r="CY34" i="5"/>
  <c r="CY26" i="5"/>
  <c r="CY40" i="5"/>
  <c r="CY22" i="5"/>
  <c r="CY14" i="5"/>
  <c r="CY44" i="5"/>
  <c r="CY17" i="5"/>
  <c r="CY24" i="5"/>
  <c r="CY39" i="5"/>
  <c r="CY41" i="5"/>
  <c r="CY29" i="5"/>
  <c r="CY42" i="5"/>
  <c r="CY20" i="5"/>
  <c r="CY16" i="5"/>
  <c r="CY27" i="5"/>
  <c r="CY46" i="5"/>
  <c r="CY43" i="5"/>
  <c r="CY47" i="5"/>
  <c r="CY32" i="5"/>
  <c r="CY52" i="5"/>
  <c r="CY31" i="5"/>
  <c r="CY19" i="5"/>
  <c r="CY15" i="5"/>
  <c r="CY51" i="5"/>
  <c r="CY36" i="5"/>
  <c r="CY21" i="5"/>
  <c r="CY33" i="5"/>
  <c r="CY45" i="5"/>
  <c r="CY49" i="5"/>
  <c r="CY53" i="5"/>
  <c r="CY50" i="5"/>
  <c r="CY18" i="5"/>
  <c r="CY37" i="5"/>
  <c r="CY35" i="5"/>
  <c r="CY23" i="5"/>
  <c r="CY30" i="5"/>
  <c r="CY28" i="5"/>
  <c r="CY48" i="5"/>
  <c r="CY38" i="5"/>
  <c r="D46" i="5"/>
  <c r="D47" i="5"/>
  <c r="D48" i="5"/>
  <c r="D49" i="5"/>
  <c r="D50" i="5"/>
  <c r="D51" i="5"/>
  <c r="AE52" i="5"/>
  <c r="D52" i="5"/>
  <c r="AE44" i="5"/>
  <c r="AE46" i="5"/>
  <c r="AE48" i="5"/>
  <c r="D53" i="5"/>
  <c r="AE53" i="5"/>
  <c r="AE4" i="5"/>
  <c r="AE10" i="5"/>
  <c r="AE22" i="5"/>
  <c r="AE21" i="5"/>
  <c r="AE33" i="5"/>
  <c r="AE13" i="5"/>
  <c r="AE19" i="5"/>
  <c r="AE15" i="5"/>
  <c r="AE11" i="5"/>
  <c r="AE23" i="5"/>
  <c r="AE26" i="5"/>
  <c r="AE3" i="5"/>
  <c r="AE12" i="5"/>
  <c r="AE29" i="5"/>
  <c r="AE5" i="5"/>
  <c r="AE17" i="5"/>
  <c r="AE14" i="5"/>
  <c r="AE8" i="5"/>
  <c r="AE20" i="5"/>
  <c r="AE32" i="5"/>
  <c r="AE16" i="5"/>
  <c r="AE18" i="5"/>
  <c r="AE27" i="5"/>
  <c r="AE7" i="5"/>
  <c r="AE24" i="5"/>
  <c r="AE30" i="5"/>
  <c r="AE31" i="5"/>
  <c r="AE2" i="5"/>
  <c r="AE34" i="5"/>
  <c r="AE35" i="5"/>
  <c r="AE36" i="5"/>
  <c r="AE37" i="5"/>
  <c r="AE38" i="5"/>
  <c r="AE39" i="5"/>
  <c r="AE40" i="5"/>
  <c r="AE41" i="5"/>
  <c r="AE42" i="5"/>
  <c r="AE49" i="5"/>
  <c r="AE51" i="5"/>
  <c r="AE43" i="5"/>
  <c r="AE45" i="5"/>
  <c r="AE47" i="5"/>
  <c r="B8" i="5"/>
  <c r="B53" i="5"/>
  <c r="B82" i="5"/>
  <c r="B80" i="5"/>
  <c r="B40" i="5"/>
  <c r="B39" i="5"/>
  <c r="B41" i="5"/>
  <c r="B42" i="5"/>
  <c r="B81" i="5"/>
  <c r="B43" i="5"/>
  <c r="B83" i="5"/>
  <c r="B37" i="5"/>
  <c r="B59" i="5"/>
  <c r="B70" i="5"/>
  <c r="B56" i="5"/>
  <c r="B79" i="5"/>
  <c r="B32" i="5"/>
  <c r="B65" i="5"/>
  <c r="B76" i="5"/>
  <c r="B31" i="5"/>
  <c r="B73" i="5"/>
  <c r="B74" i="5"/>
  <c r="B68" i="5"/>
  <c r="B77" i="5"/>
  <c r="B30" i="5"/>
  <c r="B67" i="5"/>
  <c r="B78" i="5"/>
  <c r="B38" i="5"/>
  <c r="B75" i="5"/>
  <c r="B84" i="5"/>
  <c r="B33" i="5"/>
  <c r="B60" i="5"/>
  <c r="B71" i="5"/>
  <c r="B69" i="5"/>
  <c r="B63" i="5"/>
  <c r="B44" i="5"/>
  <c r="B36" i="5"/>
  <c r="B57" i="5"/>
  <c r="B64" i="5"/>
  <c r="B55" i="5"/>
  <c r="B26" i="5"/>
  <c r="B27" i="5"/>
  <c r="B25" i="5"/>
  <c r="B35" i="5"/>
  <c r="B28" i="5"/>
  <c r="B29" i="5"/>
  <c r="B72" i="5"/>
  <c r="B61" i="5"/>
  <c r="B58" i="5"/>
  <c r="B24" i="5"/>
  <c r="B66" i="5"/>
  <c r="B62" i="5"/>
  <c r="B34" i="5"/>
  <c r="B45" i="5"/>
  <c r="B46" i="5"/>
  <c r="B48" i="5"/>
  <c r="B47" i="5"/>
  <c r="B49" i="5"/>
  <c r="B3" i="5"/>
  <c r="B52" i="5"/>
  <c r="B50" i="5"/>
  <c r="K52" i="6"/>
  <c r="K53" i="6"/>
  <c r="J53" i="6"/>
  <c r="H53" i="6"/>
  <c r="G52" i="6"/>
  <c r="I53" i="6"/>
  <c r="G53" i="6"/>
  <c r="H52" i="6"/>
  <c r="J52" i="6"/>
  <c r="I52" i="6"/>
  <c r="B51" i="5"/>
  <c r="B9" i="5"/>
  <c r="B12" i="5"/>
  <c r="B14" i="5"/>
  <c r="B11" i="5"/>
  <c r="B17" i="5"/>
  <c r="B22" i="5"/>
  <c r="B2" i="5"/>
  <c r="B18" i="5"/>
  <c r="B5" i="5"/>
  <c r="B15" i="5"/>
  <c r="B10" i="5"/>
  <c r="B4" i="5"/>
  <c r="B23" i="5"/>
  <c r="B7" i="5"/>
  <c r="B20" i="5"/>
  <c r="B13" i="5"/>
  <c r="B16" i="5"/>
  <c r="B19" i="5"/>
  <c r="B21" i="5"/>
  <c r="B6" i="5"/>
  <c r="G51" i="6"/>
  <c r="K51" i="6"/>
  <c r="H51" i="6"/>
  <c r="I51" i="6"/>
  <c r="J51" i="6"/>
  <c r="J6" i="6"/>
  <c r="J10" i="6"/>
  <c r="J15" i="6"/>
  <c r="J19" i="6"/>
  <c r="G3" i="6"/>
  <c r="G7" i="6"/>
  <c r="G11" i="6"/>
  <c r="G15" i="6"/>
  <c r="G19" i="6"/>
  <c r="G23" i="6"/>
  <c r="K27" i="6"/>
  <c r="H5" i="6"/>
  <c r="H9" i="6"/>
  <c r="H14" i="6"/>
  <c r="H18" i="6"/>
  <c r="H22" i="6"/>
  <c r="I6" i="6"/>
  <c r="I10" i="6"/>
  <c r="I15" i="6"/>
  <c r="I19" i="6"/>
  <c r="K41" i="6"/>
  <c r="K45" i="6"/>
  <c r="K49" i="6"/>
  <c r="H2" i="6"/>
  <c r="J4" i="6"/>
  <c r="J17" i="6"/>
  <c r="G9" i="6"/>
  <c r="G21" i="6"/>
  <c r="H7" i="6"/>
  <c r="H20" i="6"/>
  <c r="I13" i="6"/>
  <c r="K43" i="6"/>
  <c r="J3" i="6"/>
  <c r="J7" i="6"/>
  <c r="J11" i="6"/>
  <c r="J16" i="6"/>
  <c r="J20" i="6"/>
  <c r="G4" i="6"/>
  <c r="G8" i="6"/>
  <c r="G12" i="6"/>
  <c r="G16" i="6"/>
  <c r="G20" i="6"/>
  <c r="K24" i="6"/>
  <c r="K28" i="6"/>
  <c r="H6" i="6"/>
  <c r="H10" i="6"/>
  <c r="H15" i="6"/>
  <c r="H19" i="6"/>
  <c r="I3" i="6"/>
  <c r="I7" i="6"/>
  <c r="I11" i="6"/>
  <c r="I16" i="6"/>
  <c r="I20" i="6"/>
  <c r="K42" i="6"/>
  <c r="K46" i="6"/>
  <c r="I2" i="6"/>
  <c r="J8" i="6"/>
  <c r="J21" i="6"/>
  <c r="G13" i="6"/>
  <c r="K25" i="6"/>
  <c r="H11" i="6"/>
  <c r="I4" i="6"/>
  <c r="I21" i="6"/>
  <c r="G2" i="6"/>
  <c r="J5" i="6"/>
  <c r="J9" i="6"/>
  <c r="J14" i="6"/>
  <c r="J18" i="6"/>
  <c r="J22" i="6"/>
  <c r="G6" i="6"/>
  <c r="G10" i="6"/>
  <c r="G14" i="6"/>
  <c r="G18" i="6"/>
  <c r="G22" i="6"/>
  <c r="K26" i="6"/>
  <c r="H4" i="6"/>
  <c r="H8" i="6"/>
  <c r="H13" i="6"/>
  <c r="H17" i="6"/>
  <c r="H21" i="6"/>
  <c r="I5" i="6"/>
  <c r="I9" i="6"/>
  <c r="I14" i="6"/>
  <c r="I18" i="6"/>
  <c r="I22" i="6"/>
  <c r="K44" i="6"/>
  <c r="K48" i="6"/>
  <c r="J2" i="6"/>
  <c r="J13" i="6"/>
  <c r="G5" i="6"/>
  <c r="G17" i="6"/>
  <c r="H3" i="6"/>
  <c r="H16" i="6"/>
  <c r="I8" i="6"/>
  <c r="I17" i="6"/>
  <c r="K47" i="6"/>
  <c r="K6" i="6"/>
  <c r="K5" i="6"/>
  <c r="K16" i="6"/>
  <c r="K3" i="6"/>
  <c r="K18" i="6"/>
  <c r="K35" i="6"/>
  <c r="K15" i="6"/>
  <c r="I45" i="6"/>
  <c r="G41" i="6"/>
  <c r="H34" i="6"/>
  <c r="J26" i="6"/>
  <c r="G39" i="6"/>
  <c r="H36" i="6"/>
  <c r="J27" i="6"/>
  <c r="J48" i="6"/>
  <c r="I46" i="6"/>
  <c r="J46" i="6"/>
  <c r="K33" i="6"/>
  <c r="H43" i="6"/>
  <c r="K22" i="6"/>
  <c r="I49" i="6"/>
  <c r="I25" i="6"/>
  <c r="G44" i="6"/>
  <c r="H41" i="6"/>
  <c r="G29" i="6"/>
  <c r="G46" i="6"/>
  <c r="J49" i="6"/>
  <c r="I44" i="6"/>
  <c r="K36" i="6"/>
  <c r="K14" i="6"/>
  <c r="J43" i="6"/>
  <c r="I37" i="6"/>
  <c r="I26" i="6"/>
  <c r="G37" i="6"/>
  <c r="H42" i="6"/>
  <c r="K37" i="6"/>
  <c r="K40" i="6"/>
  <c r="K38" i="6"/>
  <c r="K7" i="6"/>
  <c r="K32" i="6"/>
  <c r="K9" i="6"/>
  <c r="K13" i="6"/>
  <c r="K10" i="6"/>
  <c r="K11" i="6"/>
  <c r="H23" i="6"/>
  <c r="K2" i="6"/>
  <c r="K8" i="6"/>
  <c r="K39" i="6"/>
  <c r="K31" i="6"/>
  <c r="K17" i="6"/>
  <c r="J47" i="6"/>
  <c r="I41" i="6"/>
  <c r="G24" i="6"/>
  <c r="H38" i="6"/>
  <c r="G32" i="6"/>
  <c r="G40" i="6"/>
  <c r="G48" i="6"/>
  <c r="H33" i="6"/>
  <c r="I28" i="6"/>
  <c r="H40" i="6"/>
  <c r="G25" i="6"/>
  <c r="G34" i="6"/>
  <c r="G42" i="6"/>
  <c r="G50" i="6"/>
  <c r="H39" i="6"/>
  <c r="J44" i="6"/>
  <c r="J32" i="6"/>
  <c r="I42" i="6"/>
  <c r="H45" i="6"/>
  <c r="J41" i="6"/>
  <c r="I47" i="6"/>
  <c r="J42" i="6"/>
  <c r="I36" i="6"/>
  <c r="H46" i="6"/>
  <c r="K20" i="6"/>
  <c r="H27" i="6"/>
  <c r="I33" i="6"/>
  <c r="G33" i="6"/>
  <c r="G49" i="6"/>
  <c r="G31" i="6"/>
  <c r="G30" i="6"/>
  <c r="H26" i="6"/>
  <c r="G47" i="6"/>
  <c r="J25" i="6"/>
  <c r="H50" i="6"/>
  <c r="H29" i="6"/>
  <c r="J45" i="6"/>
  <c r="J33" i="6"/>
  <c r="I40" i="6"/>
  <c r="K4" i="6"/>
  <c r="K21" i="6"/>
  <c r="J39" i="6"/>
  <c r="G28" i="6"/>
  <c r="G36" i="6"/>
  <c r="H28" i="6"/>
  <c r="H32" i="6"/>
  <c r="G38" i="6"/>
  <c r="J36" i="6"/>
  <c r="I39" i="6"/>
  <c r="I32" i="6"/>
  <c r="H12" i="6"/>
  <c r="K19" i="6"/>
  <c r="J31" i="6"/>
  <c r="J28" i="6"/>
  <c r="H30" i="6"/>
  <c r="G45" i="6"/>
  <c r="G27" i="6"/>
  <c r="H25" i="6"/>
  <c r="J40" i="6"/>
  <c r="I31" i="6"/>
  <c r="H49" i="6"/>
  <c r="I43" i="6"/>
  <c r="I38" i="6"/>
  <c r="J37" i="6"/>
  <c r="G26" i="6"/>
  <c r="G43" i="6"/>
  <c r="H44" i="6"/>
  <c r="H31" i="6"/>
  <c r="G35" i="6"/>
  <c r="I27" i="6"/>
  <c r="J38" i="6"/>
  <c r="I48" i="6"/>
  <c r="H48" i="6"/>
  <c r="H37" i="6"/>
  <c r="H47" i="6"/>
  <c r="J12" i="6"/>
  <c r="J23" i="6"/>
  <c r="J29" i="6"/>
  <c r="K12" i="6"/>
  <c r="I23" i="6"/>
  <c r="I50" i="6"/>
  <c r="K30" i="6"/>
  <c r="I30" i="6"/>
  <c r="I34" i="6"/>
  <c r="J34" i="6"/>
  <c r="I12" i="6"/>
  <c r="J50" i="6"/>
  <c r="K23" i="6"/>
  <c r="K50" i="6"/>
  <c r="I29" i="6"/>
  <c r="J30" i="6"/>
  <c r="K34" i="6"/>
  <c r="K29" i="6"/>
  <c r="H35" i="6"/>
  <c r="H24" i="6"/>
  <c r="J24" i="6"/>
  <c r="I24" i="6"/>
  <c r="J35" i="6"/>
  <c r="I35" i="6"/>
  <c r="C2" i="5"/>
  <c r="C9" i="5"/>
  <c r="C78" i="5"/>
  <c r="C76" i="5"/>
  <c r="C68" i="5"/>
  <c r="C71" i="5"/>
  <c r="C72" i="5"/>
  <c r="C69" i="5"/>
  <c r="C63" i="5"/>
  <c r="C64" i="5"/>
  <c r="C58" i="5"/>
  <c r="C70" i="5"/>
  <c r="C79" i="5"/>
  <c r="C84" i="5"/>
  <c r="C59" i="5"/>
  <c r="C57" i="5"/>
  <c r="C65" i="5"/>
  <c r="C83" i="5"/>
  <c r="C62" i="5"/>
  <c r="C60" i="5"/>
  <c r="C55" i="5"/>
  <c r="C74" i="5"/>
  <c r="C80" i="5"/>
  <c r="C75" i="5"/>
  <c r="C61" i="5"/>
  <c r="C56" i="5"/>
  <c r="C66" i="5"/>
  <c r="C82" i="5"/>
  <c r="C81" i="5"/>
  <c r="C67" i="5"/>
  <c r="C73" i="5"/>
  <c r="C77" i="5"/>
  <c r="C25" i="5"/>
  <c r="C47" i="5"/>
  <c r="C45" i="5"/>
  <c r="C39" i="5"/>
  <c r="C51" i="5"/>
  <c r="C37" i="5"/>
  <c r="C49" i="5"/>
  <c r="C40" i="5"/>
  <c r="C29" i="5"/>
  <c r="C32" i="5"/>
  <c r="C28" i="5"/>
  <c r="C11" i="5"/>
  <c r="C30" i="5"/>
  <c r="C22" i="5"/>
  <c r="C7" i="5"/>
  <c r="C21" i="5"/>
  <c r="C15" i="5"/>
  <c r="C50" i="5"/>
  <c r="C33" i="5"/>
  <c r="C8" i="5"/>
  <c r="C16" i="5"/>
  <c r="C3" i="5"/>
  <c r="C10" i="5"/>
  <c r="C14" i="5"/>
  <c r="C53" i="5"/>
  <c r="C43" i="5"/>
  <c r="C42" i="5"/>
  <c r="C38" i="5"/>
  <c r="C26" i="5"/>
  <c r="C34" i="5"/>
  <c r="C35" i="5"/>
  <c r="C19" i="5"/>
  <c r="C18" i="5"/>
  <c r="C23" i="5"/>
  <c r="C17" i="5"/>
  <c r="C12" i="5"/>
  <c r="C52" i="5"/>
  <c r="C44" i="5"/>
  <c r="C27" i="5"/>
  <c r="C41" i="5"/>
  <c r="C31" i="5"/>
  <c r="C36" i="5"/>
  <c r="C24" i="5"/>
  <c r="C6" i="5"/>
  <c r="C5" i="5"/>
  <c r="C4" i="5"/>
  <c r="C13" i="5"/>
  <c r="C20" i="5"/>
  <c r="C48" i="5"/>
  <c r="C46" i="5"/>
  <c r="I83" i="3"/>
  <c r="F83" i="3"/>
  <c r="H83" i="3"/>
  <c r="E83" i="3"/>
  <c r="G83" i="3"/>
  <c r="G54" i="3"/>
  <c r="E57" i="3"/>
  <c r="I59" i="3"/>
  <c r="I54" i="3"/>
  <c r="G57" i="3"/>
  <c r="E60" i="3"/>
  <c r="I62" i="3"/>
  <c r="G65" i="3"/>
  <c r="E68" i="3"/>
  <c r="I70" i="3"/>
  <c r="G73" i="3"/>
  <c r="E76" i="3"/>
  <c r="H53" i="3"/>
  <c r="F56" i="3"/>
  <c r="H61" i="3"/>
  <c r="F64" i="3"/>
  <c r="H69" i="3"/>
  <c r="F72" i="3"/>
  <c r="H77" i="3"/>
  <c r="F80" i="3"/>
  <c r="H54" i="3"/>
  <c r="E63" i="3"/>
  <c r="G68" i="3"/>
  <c r="I73" i="3"/>
  <c r="H78" i="3"/>
  <c r="E82" i="3"/>
  <c r="H60" i="3"/>
  <c r="F71" i="3"/>
  <c r="H76" i="3"/>
  <c r="H80" i="3"/>
  <c r="H58" i="3"/>
  <c r="E65" i="3"/>
  <c r="G70" i="3"/>
  <c r="I75" i="3"/>
  <c r="F61" i="3"/>
  <c r="H66" i="3"/>
  <c r="F77" i="3"/>
  <c r="E81" i="3"/>
  <c r="E55" i="3"/>
  <c r="I57" i="3"/>
  <c r="G60" i="3"/>
  <c r="G55" i="3"/>
  <c r="E58" i="3"/>
  <c r="I60" i="3"/>
  <c r="G63" i="3"/>
  <c r="E66" i="3"/>
  <c r="I68" i="3"/>
  <c r="G71" i="3"/>
  <c r="E74" i="3"/>
  <c r="I76" i="3"/>
  <c r="F54" i="3"/>
  <c r="H59" i="3"/>
  <c r="F62" i="3"/>
  <c r="H67" i="3"/>
  <c r="F70" i="3"/>
  <c r="H75" i="3"/>
  <c r="F78" i="3"/>
  <c r="F57" i="3"/>
  <c r="G64" i="3"/>
  <c r="I69" i="3"/>
  <c r="E75" i="3"/>
  <c r="G79" i="3"/>
  <c r="F67" i="3"/>
  <c r="H72" i="3"/>
  <c r="G81" i="3"/>
  <c r="E61" i="3"/>
  <c r="G66" i="3"/>
  <c r="I71" i="3"/>
  <c r="E77" i="3"/>
  <c r="I80" i="3"/>
  <c r="H62" i="3"/>
  <c r="F73" i="3"/>
  <c r="G78" i="3"/>
  <c r="I53" i="3"/>
  <c r="G56" i="3"/>
  <c r="E59" i="3"/>
  <c r="E54" i="3"/>
  <c r="I56" i="3"/>
  <c r="G59" i="3"/>
  <c r="E62" i="3"/>
  <c r="I64" i="3"/>
  <c r="G67" i="3"/>
  <c r="E70" i="3"/>
  <c r="I72" i="3"/>
  <c r="G75" i="3"/>
  <c r="H55" i="3"/>
  <c r="F58" i="3"/>
  <c r="H63" i="3"/>
  <c r="F66" i="3"/>
  <c r="H71" i="3"/>
  <c r="F74" i="3"/>
  <c r="H79" i="3"/>
  <c r="F82" i="3"/>
  <c r="I61" i="3"/>
  <c r="E67" i="3"/>
  <c r="G72" i="3"/>
  <c r="I77" i="3"/>
  <c r="F81" i="3"/>
  <c r="H64" i="3"/>
  <c r="F75" i="3"/>
  <c r="I79" i="3"/>
  <c r="I63" i="3"/>
  <c r="E69" i="3"/>
  <c r="G74" i="3"/>
  <c r="E79" i="3"/>
  <c r="H82" i="3"/>
  <c r="F59" i="3"/>
  <c r="F65" i="3"/>
  <c r="H70" i="3"/>
  <c r="E80" i="3"/>
  <c r="E53" i="3"/>
  <c r="I55" i="3"/>
  <c r="G58" i="3"/>
  <c r="G53" i="3"/>
  <c r="E56" i="3"/>
  <c r="I58" i="3"/>
  <c r="G61" i="3"/>
  <c r="E64" i="3"/>
  <c r="I66" i="3"/>
  <c r="G69" i="3"/>
  <c r="E72" i="3"/>
  <c r="I74" i="3"/>
  <c r="G77" i="3"/>
  <c r="H57" i="3"/>
  <c r="F60" i="3"/>
  <c r="H65" i="3"/>
  <c r="F68" i="3"/>
  <c r="H73" i="3"/>
  <c r="F76" i="3"/>
  <c r="H81" i="3"/>
  <c r="I65" i="3"/>
  <c r="E71" i="3"/>
  <c r="G76" i="3"/>
  <c r="G80" i="3"/>
  <c r="F55" i="3"/>
  <c r="F63" i="3"/>
  <c r="H68" i="3"/>
  <c r="I78" i="3"/>
  <c r="G82" i="3"/>
  <c r="F53" i="3"/>
  <c r="G62" i="3"/>
  <c r="I67" i="3"/>
  <c r="E73" i="3"/>
  <c r="E78" i="3"/>
  <c r="I81" i="3"/>
  <c r="H56" i="3"/>
  <c r="F69" i="3"/>
  <c r="H74" i="3"/>
  <c r="F79" i="3"/>
  <c r="I82" i="3"/>
  <c r="F52" i="3"/>
  <c r="I52" i="3"/>
  <c r="E52" i="3"/>
  <c r="G52" i="3"/>
  <c r="H52" i="3"/>
  <c r="J23" i="3"/>
  <c r="J39" i="3"/>
  <c r="J24" i="3"/>
  <c r="J40" i="3"/>
  <c r="J29" i="3"/>
  <c r="J45" i="3"/>
  <c r="J34" i="3"/>
  <c r="J50" i="3"/>
  <c r="J38" i="3"/>
  <c r="J27" i="3"/>
  <c r="J43" i="3"/>
  <c r="J28" i="3"/>
  <c r="J44" i="3"/>
  <c r="J33" i="3"/>
  <c r="J49" i="3"/>
  <c r="J42" i="3"/>
  <c r="J31" i="3"/>
  <c r="J47" i="3"/>
  <c r="J32" i="3"/>
  <c r="J48" i="3"/>
  <c r="J37" i="3"/>
  <c r="J26" i="3"/>
  <c r="J35" i="3"/>
  <c r="J51" i="3"/>
  <c r="J36" i="3"/>
  <c r="J25" i="3"/>
  <c r="J41" i="3"/>
  <c r="J30" i="3"/>
  <c r="J46" i="3"/>
  <c r="J16" i="3"/>
  <c r="J4" i="3"/>
  <c r="J18" i="3"/>
  <c r="J21" i="3"/>
  <c r="J12" i="3"/>
  <c r="J9" i="3"/>
  <c r="J13" i="3"/>
  <c r="J20" i="3"/>
  <c r="J11" i="3"/>
  <c r="J6" i="3"/>
  <c r="J3" i="3"/>
  <c r="J14" i="3"/>
  <c r="J2" i="3"/>
  <c r="J8" i="3"/>
  <c r="J22" i="3"/>
  <c r="J10" i="3"/>
  <c r="J19" i="3"/>
  <c r="J7" i="3"/>
  <c r="J17" i="3"/>
  <c r="J5" i="3"/>
  <c r="J15" i="3"/>
  <c r="H24" i="3"/>
  <c r="G37" i="3"/>
  <c r="G26" i="3"/>
  <c r="F39" i="3"/>
  <c r="G31" i="3"/>
  <c r="F44" i="3"/>
  <c r="F25" i="3"/>
  <c r="E38" i="3"/>
  <c r="I50" i="3"/>
  <c r="E35" i="3"/>
  <c r="E24" i="3"/>
  <c r="I36" i="3"/>
  <c r="E29" i="3"/>
  <c r="I41" i="3"/>
  <c r="E48" i="3"/>
  <c r="H35" i="3"/>
  <c r="G48" i="3"/>
  <c r="H49" i="3"/>
  <c r="F26" i="3"/>
  <c r="E39" i="3"/>
  <c r="E28" i="3"/>
  <c r="G42" i="3"/>
  <c r="E33" i="3"/>
  <c r="I45" i="3"/>
  <c r="I26" i="3"/>
  <c r="H39" i="3"/>
  <c r="I43" i="3"/>
  <c r="G33" i="3"/>
  <c r="I48" i="3"/>
  <c r="F35" i="3"/>
  <c r="G27" i="3"/>
  <c r="F40" i="3"/>
  <c r="H41" i="3"/>
  <c r="E34" i="3"/>
  <c r="I46" i="3"/>
  <c r="H45" i="3"/>
  <c r="F6" i="3"/>
  <c r="E19" i="3"/>
  <c r="I8" i="3"/>
  <c r="H21" i="3"/>
  <c r="E13" i="3"/>
  <c r="G4" i="3"/>
  <c r="F17" i="3"/>
  <c r="F3" i="3"/>
  <c r="F20" i="3"/>
  <c r="H4" i="3"/>
  <c r="G17" i="3"/>
  <c r="F7" i="3"/>
  <c r="E20" i="3"/>
  <c r="H14" i="3"/>
  <c r="F9" i="3"/>
  <c r="E22" i="3"/>
  <c r="F19" i="3"/>
  <c r="I14" i="3"/>
  <c r="E15" i="3"/>
  <c r="E8" i="3"/>
  <c r="I20" i="3"/>
  <c r="G15" i="3"/>
  <c r="I6" i="3"/>
  <c r="H19" i="3"/>
  <c r="G6" i="3"/>
  <c r="H2" i="3"/>
  <c r="H34" i="3"/>
  <c r="G28" i="3"/>
  <c r="F46" i="3"/>
  <c r="F38" i="3"/>
  <c r="E40" i="3"/>
  <c r="E45" i="3"/>
  <c r="I38" i="3"/>
  <c r="F42" i="3"/>
  <c r="G23" i="3"/>
  <c r="E49" i="3"/>
  <c r="I42" i="3"/>
  <c r="I23" i="3"/>
  <c r="H25" i="3"/>
  <c r="H30" i="3"/>
  <c r="G24" i="3"/>
  <c r="E50" i="3"/>
  <c r="F22" i="3"/>
  <c r="F16" i="3"/>
  <c r="E31" i="3"/>
  <c r="H44" i="3"/>
  <c r="I32" i="3"/>
  <c r="E25" i="3"/>
  <c r="I37" i="3"/>
  <c r="H50" i="3"/>
  <c r="H31" i="3"/>
  <c r="G44" i="3"/>
  <c r="I51" i="3"/>
  <c r="H28" i="3"/>
  <c r="G41" i="3"/>
  <c r="G30" i="3"/>
  <c r="F51" i="3"/>
  <c r="G35" i="3"/>
  <c r="F48" i="3"/>
  <c r="F29" i="3"/>
  <c r="E42" i="3"/>
  <c r="I47" i="3"/>
  <c r="H32" i="3"/>
  <c r="G49" i="3"/>
  <c r="G34" i="3"/>
  <c r="H26" i="3"/>
  <c r="F34" i="3"/>
  <c r="F23" i="3"/>
  <c r="E36" i="3"/>
  <c r="F28" i="3"/>
  <c r="E41" i="3"/>
  <c r="I44" i="3"/>
  <c r="I34" i="3"/>
  <c r="H47" i="3"/>
  <c r="G46" i="3"/>
  <c r="I31" i="3"/>
  <c r="E47" i="3"/>
  <c r="H33" i="3"/>
  <c r="I25" i="3"/>
  <c r="H38" i="3"/>
  <c r="G51" i="3"/>
  <c r="G32" i="3"/>
  <c r="F45" i="3"/>
  <c r="I40" i="3"/>
  <c r="E23" i="3"/>
  <c r="I35" i="3"/>
  <c r="I24" i="3"/>
  <c r="H37" i="3"/>
  <c r="I29" i="3"/>
  <c r="H42" i="3"/>
  <c r="H23" i="3"/>
  <c r="G36" i="3"/>
  <c r="F49" i="3"/>
  <c r="G50" i="3"/>
  <c r="F30" i="3"/>
  <c r="E43" i="3"/>
  <c r="E32" i="3"/>
  <c r="F24" i="3"/>
  <c r="E37" i="3"/>
  <c r="I49" i="3"/>
  <c r="I30" i="3"/>
  <c r="H43" i="3"/>
  <c r="F50" i="3"/>
  <c r="E3" i="3"/>
  <c r="I15" i="3"/>
  <c r="H5" i="3"/>
  <c r="G18" i="3"/>
  <c r="I9" i="3"/>
  <c r="H22" i="3"/>
  <c r="E14" i="3"/>
  <c r="G13" i="3"/>
  <c r="H10" i="3"/>
  <c r="I3" i="3"/>
  <c r="F14" i="3"/>
  <c r="E4" i="3"/>
  <c r="I16" i="3"/>
  <c r="G11" i="3"/>
  <c r="E6" i="3"/>
  <c r="I18" i="3"/>
  <c r="H9" i="3"/>
  <c r="F5" i="3"/>
  <c r="I11" i="3"/>
  <c r="I4" i="3"/>
  <c r="H17" i="3"/>
  <c r="F12" i="3"/>
  <c r="H3" i="3"/>
  <c r="G16" i="3"/>
  <c r="H16" i="3"/>
  <c r="I13" i="3"/>
  <c r="I27" i="3"/>
  <c r="H40" i="3"/>
  <c r="H29" i="3"/>
  <c r="F47" i="3"/>
  <c r="G47" i="3"/>
  <c r="F41" i="3"/>
  <c r="G25" i="3"/>
  <c r="F27" i="3"/>
  <c r="F32" i="3"/>
  <c r="E26" i="3"/>
  <c r="H51" i="3"/>
  <c r="G29" i="3"/>
  <c r="F31" i="3"/>
  <c r="F36" i="3"/>
  <c r="E30" i="3"/>
  <c r="H48" i="3"/>
  <c r="H36" i="3"/>
  <c r="G38" i="3"/>
  <c r="G43" i="3"/>
  <c r="F37" i="3"/>
  <c r="G9" i="3"/>
  <c r="E12" i="3"/>
  <c r="G3" i="3"/>
  <c r="H7" i="3"/>
  <c r="F33" i="3"/>
  <c r="E27" i="3"/>
  <c r="I33" i="3"/>
  <c r="G45" i="3"/>
  <c r="E2" i="3"/>
  <c r="I10" i="3"/>
  <c r="G22" i="3"/>
  <c r="E11" i="3"/>
  <c r="H13" i="3"/>
  <c r="E21" i="3"/>
  <c r="I19" i="3"/>
  <c r="H8" i="3"/>
  <c r="G14" i="3"/>
  <c r="I21" i="3"/>
  <c r="E7" i="3"/>
  <c r="E18" i="3"/>
  <c r="E17" i="3"/>
  <c r="F4" i="3"/>
  <c r="E46" i="3"/>
  <c r="I39" i="3"/>
  <c r="H46" i="3"/>
  <c r="F15" i="3"/>
  <c r="G20" i="3"/>
  <c r="G8" i="3"/>
  <c r="H20" i="3"/>
  <c r="E5" i="3"/>
  <c r="G12" i="3"/>
  <c r="G7" i="3"/>
  <c r="F18" i="3"/>
  <c r="I5" i="3"/>
  <c r="E10" i="3"/>
  <c r="E16" i="3"/>
  <c r="F2" i="3"/>
  <c r="G21" i="3"/>
  <c r="G39" i="3"/>
  <c r="F43" i="3"/>
  <c r="I28" i="3"/>
  <c r="H27" i="3"/>
  <c r="I2" i="3"/>
  <c r="H6" i="3"/>
  <c r="G2" i="3"/>
  <c r="H15" i="3"/>
  <c r="F13" i="3"/>
  <c r="E51" i="3"/>
  <c r="E44" i="3"/>
  <c r="G40" i="3"/>
  <c r="H12" i="3"/>
  <c r="G19" i="3"/>
  <c r="I12" i="3"/>
  <c r="I7" i="3"/>
  <c r="G10" i="3"/>
  <c r="I17" i="3"/>
  <c r="F10" i="3"/>
  <c r="G5" i="3"/>
  <c r="F11" i="3"/>
  <c r="H18" i="3"/>
  <c r="I22" i="3"/>
  <c r="H11" i="3"/>
  <c r="F21" i="3"/>
  <c r="F8" i="3"/>
  <c r="E9" i="3"/>
  <c r="EG2" i="5"/>
  <c r="EH3" i="5"/>
  <c r="EA3" i="5"/>
  <c r="EA4" i="5"/>
  <c r="EG3" i="5"/>
  <c r="EH2" i="5"/>
  <c r="EH4" i="5"/>
  <c r="EG4" i="5"/>
  <c r="EG5" i="5"/>
  <c r="EG6" i="5"/>
  <c r="EA5" i="5"/>
  <c r="EH5" i="5"/>
  <c r="EG7" i="5"/>
  <c r="EH8" i="5"/>
  <c r="EA7" i="5"/>
  <c r="EH7" i="5"/>
  <c r="EH6" i="5"/>
  <c r="EG8" i="5"/>
  <c r="EA8" i="5"/>
  <c r="EG9" i="5"/>
  <c r="EA9" i="5"/>
  <c r="EH9" i="5"/>
  <c r="EG10" i="5"/>
  <c r="EA10" i="5"/>
  <c r="EH10" i="5"/>
  <c r="EH11" i="5"/>
  <c r="EG11" i="5"/>
  <c r="EA11" i="5"/>
  <c r="EA12" i="5"/>
  <c r="EG12" i="5"/>
  <c r="EH12" i="5"/>
  <c r="EH13" i="5"/>
  <c r="EA13" i="5"/>
  <c r="EG13" i="5"/>
  <c r="EH14" i="5"/>
  <c r="EA14" i="5"/>
  <c r="EG14" i="5"/>
  <c r="EA15" i="5"/>
  <c r="EH15" i="5"/>
  <c r="EG15" i="5"/>
  <c r="EA17" i="5"/>
  <c r="EH17" i="5"/>
  <c r="EG17" i="5"/>
  <c r="EH16" i="5"/>
  <c r="EA16" i="5"/>
  <c r="EG16" i="5"/>
  <c r="EA18" i="5"/>
  <c r="EH18" i="5"/>
  <c r="EG18" i="5"/>
  <c r="EA20" i="5"/>
  <c r="EG20" i="5"/>
  <c r="EH20" i="5"/>
  <c r="EH19" i="5"/>
  <c r="EG19" i="5"/>
  <c r="EA19" i="5"/>
  <c r="EH23" i="5"/>
  <c r="EA23" i="5"/>
  <c r="EG23" i="5"/>
  <c r="EG22" i="5"/>
  <c r="EA22" i="5"/>
  <c r="EH22" i="5"/>
  <c r="EH21" i="5"/>
  <c r="EG21" i="5"/>
  <c r="EA21" i="5"/>
  <c r="EG24" i="5"/>
  <c r="EA24" i="5"/>
  <c r="EH24" i="5"/>
  <c r="EA25" i="5"/>
  <c r="EH25" i="5"/>
  <c r="EG25" i="5"/>
  <c r="EA26" i="5"/>
  <c r="EH26" i="5"/>
  <c r="EG26" i="5"/>
  <c r="EA27" i="5"/>
  <c r="EG27" i="5"/>
  <c r="EH27" i="5"/>
  <c r="EG28" i="5"/>
  <c r="EA28" i="5"/>
  <c r="EH28" i="5"/>
  <c r="EH29" i="5"/>
  <c r="EG29" i="5"/>
  <c r="EA29" i="5"/>
  <c r="EG30" i="5"/>
  <c r="EA30" i="5"/>
  <c r="EH30" i="5"/>
  <c r="EH31" i="5"/>
  <c r="EG31" i="5"/>
  <c r="EA31" i="5"/>
  <c r="EG32" i="5"/>
  <c r="EA32" i="5"/>
  <c r="EH32" i="5"/>
  <c r="EA33" i="5"/>
  <c r="EG33" i="5"/>
  <c r="EH33" i="5"/>
  <c r="EG34" i="5"/>
  <c r="EA34" i="5"/>
  <c r="EH34" i="5"/>
  <c r="EG35" i="5"/>
  <c r="EH35" i="5"/>
  <c r="EA35" i="5"/>
  <c r="FM2" i="5"/>
  <c r="AV2" i="7"/>
  <c r="EA37" i="5"/>
  <c r="EG37" i="5"/>
  <c r="EH37" i="5"/>
  <c r="EH36" i="5"/>
  <c r="EG36" i="5"/>
  <c r="EA36" i="5"/>
  <c r="AZ30" i="7"/>
  <c r="FP9" i="5"/>
  <c r="FP63" i="5"/>
  <c r="FP69" i="5"/>
  <c r="FP58" i="5"/>
  <c r="FP80" i="5"/>
  <c r="FP27" i="5"/>
  <c r="FP40" i="5"/>
  <c r="FP39" i="5"/>
  <c r="FP38" i="5"/>
  <c r="FP23" i="5"/>
  <c r="FP16" i="5"/>
  <c r="FP19" i="5"/>
  <c r="FP76" i="5"/>
  <c r="FP65" i="5"/>
  <c r="FP55" i="5"/>
  <c r="FP81" i="5"/>
  <c r="FP53" i="5"/>
  <c r="FP42" i="5"/>
  <c r="FP43" i="5"/>
  <c r="FP36" i="5"/>
  <c r="FP8" i="5"/>
  <c r="FP12" i="5"/>
  <c r="FP72" i="5"/>
  <c r="FP56" i="5"/>
  <c r="FP61" i="5"/>
  <c r="FP67" i="5"/>
  <c r="FP48" i="5"/>
  <c r="FP44" i="5"/>
  <c r="FP52" i="5"/>
  <c r="FP15" i="5"/>
  <c r="FP6" i="5"/>
  <c r="FP20" i="5"/>
  <c r="FP17" i="5"/>
  <c r="FP84" i="5"/>
  <c r="FP73" i="5"/>
  <c r="FP62" i="5"/>
  <c r="FP70" i="5"/>
  <c r="FP41" i="5"/>
  <c r="FP33" i="5"/>
  <c r="FP30" i="5"/>
  <c r="FP29" i="5"/>
  <c r="FP3" i="5"/>
  <c r="FP7" i="5"/>
  <c r="FP83" i="5"/>
  <c r="FP60" i="5"/>
  <c r="FP68" i="5"/>
  <c r="FP64" i="5"/>
  <c r="FP35" i="5"/>
  <c r="FP51" i="5"/>
  <c r="FP31" i="5"/>
  <c r="FP21" i="5"/>
  <c r="FP18" i="5"/>
  <c r="FT7" i="5"/>
  <c r="FP2" i="5"/>
  <c r="FP79" i="5"/>
  <c r="FP75" i="5"/>
  <c r="FP66" i="5"/>
  <c r="FP45" i="5"/>
  <c r="FP32" i="5"/>
  <c r="FP37" i="5"/>
  <c r="FP34" i="5"/>
  <c r="FP13" i="5"/>
  <c r="FP11" i="5"/>
  <c r="FP14" i="5"/>
  <c r="FP71" i="5"/>
  <c r="FP82" i="5"/>
  <c r="FP59" i="5"/>
  <c r="FP50" i="5"/>
  <c r="FP28" i="5"/>
  <c r="FP24" i="5"/>
  <c r="FP47" i="5"/>
  <c r="FP10" i="5"/>
  <c r="FP22" i="5"/>
  <c r="FN2" i="5"/>
  <c r="FP77" i="5"/>
  <c r="FP74" i="5"/>
  <c r="FP78" i="5"/>
  <c r="FP57" i="5"/>
  <c r="FP49" i="5"/>
  <c r="FP46" i="5"/>
  <c r="FP26" i="5"/>
  <c r="FP25" i="5"/>
  <c r="FP5" i="5"/>
  <c r="FP4" i="5"/>
  <c r="FT6" i="5"/>
  <c r="FT4" i="5"/>
  <c r="AZ31" i="7"/>
  <c r="FT3" i="5"/>
  <c r="FU7" i="5"/>
  <c r="EH39" i="5"/>
  <c r="EH38" i="5"/>
  <c r="EA38" i="5"/>
  <c r="EG38" i="5"/>
  <c r="FU6" i="5"/>
  <c r="FQ9" i="5"/>
  <c r="FQ2" i="5"/>
  <c r="FQ36" i="5"/>
  <c r="FQ13" i="5"/>
  <c r="FQ11" i="5"/>
  <c r="FQ8" i="5"/>
  <c r="FQ30" i="5"/>
  <c r="FQ23" i="5"/>
  <c r="FQ6" i="5"/>
  <c r="FQ35" i="5"/>
  <c r="FQ19" i="5"/>
  <c r="FQ82" i="5"/>
  <c r="FQ4" i="5"/>
  <c r="FQ39" i="5"/>
  <c r="FQ73" i="5"/>
  <c r="FQ46" i="5"/>
  <c r="FQ29" i="5"/>
  <c r="FQ78" i="5"/>
  <c r="FQ71" i="5"/>
  <c r="FQ61" i="5"/>
  <c r="FQ69" i="5"/>
  <c r="FQ10" i="5"/>
  <c r="FQ18" i="5"/>
  <c r="FQ7" i="5"/>
  <c r="FQ12" i="5"/>
  <c r="FQ16" i="5"/>
  <c r="FQ50" i="5"/>
  <c r="FQ25" i="5"/>
  <c r="FQ52" i="5"/>
  <c r="FQ79" i="5"/>
  <c r="FQ62" i="5"/>
  <c r="FQ21" i="5"/>
  <c r="FQ75" i="5"/>
  <c r="FQ64" i="5"/>
  <c r="FQ32" i="5"/>
  <c r="FQ49" i="5"/>
  <c r="FQ65" i="5"/>
  <c r="FQ60" i="5"/>
  <c r="FQ14" i="5"/>
  <c r="FQ81" i="5"/>
  <c r="FQ63" i="5"/>
  <c r="FU3" i="5"/>
  <c r="FU4" i="5"/>
  <c r="FQ27" i="5"/>
  <c r="FQ3" i="5"/>
  <c r="FQ40" i="5"/>
  <c r="FQ22" i="5"/>
  <c r="FQ15" i="5"/>
  <c r="FQ44" i="5"/>
  <c r="FQ5" i="5"/>
  <c r="FQ37" i="5"/>
  <c r="FQ45" i="5"/>
  <c r="FQ83" i="5"/>
  <c r="FQ57" i="5"/>
  <c r="FQ31" i="5"/>
  <c r="FQ67" i="5"/>
  <c r="FQ77" i="5"/>
  <c r="FQ41" i="5"/>
  <c r="FQ38" i="5"/>
  <c r="FQ80" i="5"/>
  <c r="FQ76" i="5"/>
  <c r="FQ34" i="5"/>
  <c r="FQ72" i="5"/>
  <c r="FQ59" i="5"/>
  <c r="FQ47" i="5"/>
  <c r="FQ42" i="5"/>
  <c r="FQ17" i="5"/>
  <c r="FQ51" i="5"/>
  <c r="FQ28" i="5"/>
  <c r="FQ20" i="5"/>
  <c r="FQ43" i="5"/>
  <c r="FQ26" i="5"/>
  <c r="FQ66" i="5"/>
  <c r="FQ84" i="5"/>
  <c r="FQ53" i="5"/>
  <c r="FQ58" i="5"/>
  <c r="FQ74" i="5"/>
  <c r="FQ33" i="5"/>
  <c r="FQ48" i="5"/>
  <c r="FQ56" i="5"/>
  <c r="FQ68" i="5"/>
  <c r="FQ24" i="5"/>
  <c r="FQ55" i="5"/>
  <c r="FQ70" i="5"/>
  <c r="EG39" i="5"/>
  <c r="EH40" i="5"/>
  <c r="EA39" i="5"/>
  <c r="BA31" i="7"/>
  <c r="BB31" i="7"/>
  <c r="BC31" i="7"/>
  <c r="EA40" i="5"/>
  <c r="EG40" i="5"/>
  <c r="BA30" i="7"/>
  <c r="BB30" i="7"/>
  <c r="BC30" i="7"/>
  <c r="EG41" i="5"/>
  <c r="L30" i="7"/>
  <c r="EA41" i="5"/>
  <c r="EH41" i="5"/>
  <c r="L31" i="7"/>
  <c r="L33" i="7"/>
  <c r="DG5" i="5"/>
  <c r="DG3" i="5"/>
  <c r="DG4" i="5"/>
  <c r="DG8" i="5"/>
  <c r="DG7" i="5"/>
  <c r="DG16" i="5"/>
  <c r="DG17" i="5"/>
</calcChain>
</file>

<file path=xl/sharedStrings.xml><?xml version="1.0" encoding="utf-8"?>
<sst xmlns="http://schemas.openxmlformats.org/spreadsheetml/2006/main" count="697" uniqueCount="271">
  <si>
    <t>#</t>
  </si>
  <si>
    <t>Yes</t>
  </si>
  <si>
    <t>Sufficient data</t>
  </si>
  <si>
    <t>J</t>
  </si>
  <si>
    <t>SE</t>
  </si>
  <si>
    <t>df</t>
  </si>
  <si>
    <t>Q</t>
  </si>
  <si>
    <t>N</t>
  </si>
  <si>
    <t>Heterogeneity</t>
  </si>
  <si>
    <t>T</t>
  </si>
  <si>
    <t>Combined Effect Size</t>
  </si>
  <si>
    <t>CES forrest plot</t>
  </si>
  <si>
    <t>Study name</t>
  </si>
  <si>
    <t>Weight</t>
  </si>
  <si>
    <t>Include study?</t>
  </si>
  <si>
    <t>Standard error</t>
  </si>
  <si>
    <t>CI Lower limit</t>
  </si>
  <si>
    <t>CI Upper limit</t>
  </si>
  <si>
    <t>PI Lower limit</t>
  </si>
  <si>
    <t>PI Upper limit</t>
  </si>
  <si>
    <t>Z-value</t>
  </si>
  <si>
    <t>One-tailed p-value</t>
  </si>
  <si>
    <t>Two-tailed p-value</t>
  </si>
  <si>
    <t>Confidence level</t>
  </si>
  <si>
    <t>t-value</t>
  </si>
  <si>
    <t>F-value</t>
  </si>
  <si>
    <t>Number of incl. subjects</t>
  </si>
  <si>
    <t>Number of incl. studies</t>
  </si>
  <si>
    <r>
      <t>M</t>
    </r>
    <r>
      <rPr>
        <b/>
        <vertAlign val="subscript"/>
        <sz val="9"/>
        <rFont val="Calibri"/>
        <family val="2"/>
        <scheme val="minor"/>
      </rPr>
      <t>2</t>
    </r>
    <r>
      <rPr>
        <b/>
        <sz val="9"/>
        <rFont val="Calibri"/>
        <family val="2"/>
        <scheme val="minor"/>
      </rPr>
      <t>-M</t>
    </r>
    <r>
      <rPr>
        <b/>
        <vertAlign val="subscript"/>
        <sz val="9"/>
        <rFont val="Calibri"/>
        <family val="2"/>
        <scheme val="minor"/>
      </rPr>
      <t>1</t>
    </r>
  </si>
  <si>
    <r>
      <t>S</t>
    </r>
    <r>
      <rPr>
        <b/>
        <vertAlign val="subscript"/>
        <sz val="9"/>
        <rFont val="Calibri"/>
        <family val="2"/>
        <scheme val="minor"/>
      </rPr>
      <t>diff</t>
    </r>
  </si>
  <si>
    <r>
      <t>p</t>
    </r>
    <r>
      <rPr>
        <vertAlign val="subscript"/>
        <sz val="9"/>
        <rFont val="Calibri"/>
        <family val="2"/>
        <scheme val="minor"/>
      </rPr>
      <t>Q</t>
    </r>
  </si>
  <si>
    <r>
      <t>I</t>
    </r>
    <r>
      <rPr>
        <vertAlign val="superscript"/>
        <sz val="9"/>
        <rFont val="Calibri"/>
        <family val="2"/>
        <scheme val="minor"/>
      </rPr>
      <t>2</t>
    </r>
  </si>
  <si>
    <r>
      <t>T</t>
    </r>
    <r>
      <rPr>
        <vertAlign val="superscript"/>
        <sz val="9"/>
        <rFont val="Calibri"/>
        <family val="2"/>
        <scheme val="minor"/>
      </rPr>
      <t>2</t>
    </r>
  </si>
  <si>
    <t>Number of subjects</t>
  </si>
  <si>
    <t>Sort By</t>
  </si>
  <si>
    <t>Order</t>
  </si>
  <si>
    <r>
      <t>M</t>
    </r>
    <r>
      <rPr>
        <b/>
        <vertAlign val="subscript"/>
        <sz val="9"/>
        <rFont val="Calibri"/>
        <family val="2"/>
        <scheme val="minor"/>
      </rPr>
      <t>2</t>
    </r>
  </si>
  <si>
    <r>
      <t>M</t>
    </r>
    <r>
      <rPr>
        <b/>
        <vertAlign val="subscript"/>
        <sz val="9"/>
        <rFont val="Calibri"/>
        <family val="2"/>
        <scheme val="minor"/>
      </rPr>
      <t>1</t>
    </r>
  </si>
  <si>
    <r>
      <t>S</t>
    </r>
    <r>
      <rPr>
        <b/>
        <vertAlign val="subscript"/>
        <sz val="9"/>
        <rFont val="Calibri"/>
        <family val="2"/>
        <scheme val="minor"/>
      </rPr>
      <t>1</t>
    </r>
  </si>
  <si>
    <r>
      <t>S</t>
    </r>
    <r>
      <rPr>
        <b/>
        <vertAlign val="subscript"/>
        <sz val="9"/>
        <rFont val="Calibri"/>
        <family val="2"/>
        <scheme val="minor"/>
      </rPr>
      <t>2</t>
    </r>
  </si>
  <si>
    <t>r</t>
  </si>
  <si>
    <t>Entry number</t>
  </si>
  <si>
    <t>Forest plot</t>
  </si>
  <si>
    <t>Output #</t>
  </si>
  <si>
    <t>Raw difference</t>
  </si>
  <si>
    <t>ES forestplot</t>
  </si>
  <si>
    <t>CI Bar LL</t>
  </si>
  <si>
    <t>CI Bar UL</t>
  </si>
  <si>
    <t>CES forest plot</t>
  </si>
  <si>
    <t>Display # CES CI</t>
  </si>
  <si>
    <t>CI Bar width</t>
  </si>
  <si>
    <t>PI Bar width</t>
  </si>
  <si>
    <t>Size of bubble</t>
  </si>
  <si>
    <t>Subgroup analysis</t>
  </si>
  <si>
    <t>Display # studies</t>
  </si>
  <si>
    <t>Subgroup</t>
  </si>
  <si>
    <t>Moderator</t>
  </si>
  <si>
    <t>Display #</t>
  </si>
  <si>
    <t>Studies in the subgroup</t>
  </si>
  <si>
    <r>
      <t>p</t>
    </r>
    <r>
      <rPr>
        <b/>
        <vertAlign val="subscript"/>
        <sz val="9"/>
        <rFont val="Calibri"/>
        <family val="2"/>
        <scheme val="minor"/>
      </rPr>
      <t>Q</t>
    </r>
  </si>
  <si>
    <r>
      <t>I</t>
    </r>
    <r>
      <rPr>
        <b/>
        <vertAlign val="superscript"/>
        <sz val="9"/>
        <rFont val="Calibri"/>
        <family val="2"/>
        <scheme val="minor"/>
      </rPr>
      <t>2</t>
    </r>
  </si>
  <si>
    <t>C</t>
  </si>
  <si>
    <r>
      <t>T</t>
    </r>
    <r>
      <rPr>
        <b/>
        <vertAlign val="superscript"/>
        <sz val="9"/>
        <rFont val="Calibri"/>
        <family val="2"/>
        <scheme val="minor"/>
      </rPr>
      <t>2</t>
    </r>
  </si>
  <si>
    <t>CES</t>
  </si>
  <si>
    <r>
      <t>SE</t>
    </r>
    <r>
      <rPr>
        <b/>
        <vertAlign val="subscript"/>
        <sz val="9"/>
        <rFont val="Calibri"/>
        <family val="2"/>
        <scheme val="minor"/>
      </rPr>
      <t>CES</t>
    </r>
  </si>
  <si>
    <t>CI LL</t>
  </si>
  <si>
    <t>CI UL</t>
  </si>
  <si>
    <t>CI bar width</t>
  </si>
  <si>
    <t>PI LL</t>
  </si>
  <si>
    <t>PI UL</t>
  </si>
  <si>
    <t>PI bar width</t>
  </si>
  <si>
    <t>Weight % between subgroups</t>
  </si>
  <si>
    <t>Weighted sum of squares</t>
  </si>
  <si>
    <t>Combined effect size</t>
  </si>
  <si>
    <t>Total heterogeneity</t>
  </si>
  <si>
    <t>CES subgroup plot</t>
  </si>
  <si>
    <t>Display # CES</t>
  </si>
  <si>
    <t>Size of buble</t>
  </si>
  <si>
    <r>
      <t>Q</t>
    </r>
    <r>
      <rPr>
        <vertAlign val="subscript"/>
        <sz val="9"/>
        <rFont val="Calibri"/>
        <family val="2"/>
        <scheme val="minor"/>
      </rPr>
      <t>between</t>
    </r>
  </si>
  <si>
    <t>Between subgroup weighting method</t>
  </si>
  <si>
    <t>Study name / Subgroup name</t>
  </si>
  <si>
    <t>Within subgroup weighting method</t>
  </si>
  <si>
    <r>
      <t>R</t>
    </r>
    <r>
      <rPr>
        <vertAlign val="superscript"/>
        <sz val="9"/>
        <rFont val="Calibri"/>
        <family val="2"/>
        <scheme val="minor"/>
      </rPr>
      <t>2</t>
    </r>
  </si>
  <si>
    <t>Variance</t>
  </si>
  <si>
    <t>Standardized residuals histogram</t>
  </si>
  <si>
    <t>Probability</t>
  </si>
  <si>
    <t>Bin #</t>
  </si>
  <si>
    <t>Lower</t>
  </si>
  <si>
    <t>Upper</t>
  </si>
  <si>
    <t>Proportion</t>
  </si>
  <si>
    <t>Gailbraith plot</t>
  </si>
  <si>
    <t>Z-score</t>
  </si>
  <si>
    <t>Inverse standard error</t>
  </si>
  <si>
    <t>Regression estimate</t>
  </si>
  <si>
    <t>Funnel plot</t>
  </si>
  <si>
    <t>Funnel lines</t>
  </si>
  <si>
    <t>Normal quantile plot</t>
  </si>
  <si>
    <t>Rank Z-score</t>
  </si>
  <si>
    <t>ES regression plot</t>
  </si>
  <si>
    <t>Moderator-Weighted average moderator</t>
  </si>
  <si>
    <t>Regression line</t>
  </si>
  <si>
    <t>Trim and Fill Funnel plot</t>
  </si>
  <si>
    <t>Xi first</t>
  </si>
  <si>
    <t>|Xi| first</t>
  </si>
  <si>
    <t>Recalculated Weight first</t>
  </si>
  <si>
    <t>Xi second</t>
  </si>
  <si>
    <t>|Xi| second</t>
  </si>
  <si>
    <t>Recalculated Weight second</t>
  </si>
  <si>
    <t>Xi third</t>
  </si>
  <si>
    <t>|Xi| third</t>
  </si>
  <si>
    <t>Recalculated Weight third</t>
  </si>
  <si>
    <t>Rank number</t>
  </si>
  <si>
    <t>Imputed Study #</t>
  </si>
  <si>
    <t>p-value</t>
  </si>
  <si>
    <t>Slope</t>
  </si>
  <si>
    <t>Diagnoals</t>
  </si>
  <si>
    <t>x</t>
  </si>
  <si>
    <t>y</t>
  </si>
  <si>
    <t>Line</t>
  </si>
  <si>
    <t>Intercept</t>
  </si>
  <si>
    <t>Left</t>
  </si>
  <si>
    <t>Middle</t>
  </si>
  <si>
    <t>Regression lines</t>
  </si>
  <si>
    <t>Right</t>
  </si>
  <si>
    <t>Horizontal</t>
  </si>
  <si>
    <t>Mid line</t>
  </si>
  <si>
    <r>
      <t>T</t>
    </r>
    <r>
      <rPr>
        <vertAlign val="super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(method of moments estimation)</t>
    </r>
  </si>
  <si>
    <t>Max</t>
  </si>
  <si>
    <t>Bin width</t>
  </si>
  <si>
    <t>Max-Min</t>
  </si>
  <si>
    <t>Missing studies</t>
  </si>
  <si>
    <t>Standardized residual</t>
  </si>
  <si>
    <t>Failsafe tests</t>
  </si>
  <si>
    <t>Overall Z-score</t>
  </si>
  <si>
    <t>Ad-hoc rule</t>
  </si>
  <si>
    <t>Criterion value dc</t>
  </si>
  <si>
    <t>Mean fail safe studies</t>
  </si>
  <si>
    <t>B</t>
  </si>
  <si>
    <t>β</t>
  </si>
  <si>
    <t>Search from mean</t>
  </si>
  <si>
    <t>Estimator for missing studies</t>
  </si>
  <si>
    <t>Observed</t>
  </si>
  <si>
    <t>Adjusted</t>
  </si>
  <si>
    <t>Mean square</t>
  </si>
  <si>
    <t>F-Value</t>
  </si>
  <si>
    <t>Model</t>
  </si>
  <si>
    <t>Residual</t>
  </si>
  <si>
    <t>Total</t>
  </si>
  <si>
    <t>Rank # Trim and Fill 1st</t>
  </si>
  <si>
    <t>Rank # Trim and Fill 2nd</t>
  </si>
  <si>
    <t>Rank # Trim and Fill 3rd</t>
  </si>
  <si>
    <t>Meta-analysis model</t>
  </si>
  <si>
    <t>Weight (fixed)</t>
  </si>
  <si>
    <t>Weight (random)</t>
  </si>
  <si>
    <t>CI Bar observed</t>
  </si>
  <si>
    <t>PI Bar observed</t>
  </si>
  <si>
    <t>CI Bar adjusted</t>
  </si>
  <si>
    <t>PI Bar adjusted</t>
  </si>
  <si>
    <t>Funnel plot display</t>
  </si>
  <si>
    <t>Between subgroup weighting</t>
  </si>
  <si>
    <t>Within subgroup weighting</t>
  </si>
  <si>
    <t>Presentation</t>
  </si>
  <si>
    <t>Combined Effect Size Iterations</t>
  </si>
  <si>
    <t>1st Trimmed combined effect size</t>
  </si>
  <si>
    <t>2nd Trimmed combined effect size</t>
  </si>
  <si>
    <t>3rd Trimmed combined effect size</t>
  </si>
  <si>
    <t>Variance (biased)</t>
  </si>
  <si>
    <t>Effect Size Measure</t>
  </si>
  <si>
    <t>Random effects (Tau pooled over subgroups)</t>
  </si>
  <si>
    <t>Random effects (Tau separate for subgroups)</t>
  </si>
  <si>
    <t>Heterogeneity between subgroups</t>
  </si>
  <si>
    <t>Standardized Residual Histogram</t>
  </si>
  <si>
    <t>Galbraith Plot</t>
  </si>
  <si>
    <t>Plot Adjusted</t>
  </si>
  <si>
    <t>Trim and Fill</t>
  </si>
  <si>
    <t>Number of missing studies</t>
  </si>
  <si>
    <t>Egger Regression</t>
  </si>
  <si>
    <t>Standard Error</t>
  </si>
  <si>
    <t>Trim and Fill display</t>
  </si>
  <si>
    <t>Weight %</t>
  </si>
  <si>
    <t>CI Lower Limit</t>
  </si>
  <si>
    <t>CI Upper Limit</t>
  </si>
  <si>
    <t>S (difference)</t>
  </si>
  <si>
    <t>S (pooled)</t>
  </si>
  <si>
    <r>
      <t>p</t>
    </r>
    <r>
      <rPr>
        <vertAlign val="subscript"/>
        <sz val="9"/>
        <rFont val="Calibri"/>
        <family val="2"/>
        <scheme val="minor"/>
      </rPr>
      <t>(Chi-square test)</t>
    </r>
  </si>
  <si>
    <t>Cohen's d</t>
  </si>
  <si>
    <t>Hedges' g</t>
  </si>
  <si>
    <t>Effect Size</t>
  </si>
  <si>
    <t>Display # CES 2</t>
  </si>
  <si>
    <t>Table with studies and subgroups</t>
  </si>
  <si>
    <t>ES - CES (f)</t>
  </si>
  <si>
    <t>Weight (f)*( ES - Intercept - Slope * Moderator)^2</t>
  </si>
  <si>
    <t>ES - CES</t>
  </si>
  <si>
    <t>Weight * ( ES - Intercept - Slope * Moderator)^2</t>
  </si>
  <si>
    <t>Rosenthal</t>
  </si>
  <si>
    <t>Gleser &amp; Olkin</t>
  </si>
  <si>
    <t>Orwin</t>
  </si>
  <si>
    <t>Fisher</t>
  </si>
  <si>
    <t>Plot Observed</t>
  </si>
  <si>
    <t xml:space="preserve">  LN (p-value)</t>
  </si>
  <si>
    <t>Estimate</t>
  </si>
  <si>
    <t>Inv SE - Av Inv SE</t>
  </si>
  <si>
    <t>Error Terms</t>
  </si>
  <si>
    <t>Norm Quant - Av Norm Quant</t>
  </si>
  <si>
    <t>Begg &amp; Mazumdar Rank Correlation</t>
  </si>
  <si>
    <t>ES*</t>
  </si>
  <si>
    <t>Variance*</t>
  </si>
  <si>
    <t>Rank ES*</t>
  </si>
  <si>
    <t>Rank V*</t>
  </si>
  <si>
    <t>Begg &amp; Mazumdar</t>
  </si>
  <si>
    <r>
      <t>∆</t>
    </r>
    <r>
      <rPr>
        <vertAlign val="subscript"/>
        <sz val="9"/>
        <rFont val="Calibri"/>
        <family val="2"/>
        <scheme val="minor"/>
      </rPr>
      <t>x-y</t>
    </r>
  </si>
  <si>
    <t>z</t>
  </si>
  <si>
    <t>p</t>
  </si>
  <si>
    <t>Kendall's Tau a</t>
  </si>
  <si>
    <t>Analysis model</t>
  </si>
  <si>
    <t>Publication Bias</t>
  </si>
  <si>
    <t>Weighted average moderator</t>
  </si>
  <si>
    <r>
      <t>Q</t>
    </r>
    <r>
      <rPr>
        <vertAlign val="subscript"/>
        <sz val="9"/>
        <rFont val="Calibri"/>
        <family val="2"/>
        <scheme val="minor"/>
      </rPr>
      <t>residual</t>
    </r>
  </si>
  <si>
    <r>
      <t>T</t>
    </r>
    <r>
      <rPr>
        <vertAlign val="superscript"/>
        <sz val="9"/>
        <rFont val="Calibri"/>
        <family val="2"/>
        <scheme val="minor"/>
      </rPr>
      <t xml:space="preserve">2 </t>
    </r>
  </si>
  <si>
    <t>Fit statistics</t>
  </si>
  <si>
    <t>Imputed Studies</t>
  </si>
  <si>
    <t>Base sample quantiles on</t>
  </si>
  <si>
    <t>Normal Quantile</t>
  </si>
  <si>
    <t>Sample Quantile</t>
  </si>
  <si>
    <t>Quantile</t>
  </si>
  <si>
    <t>Normal Quantile Plot</t>
  </si>
  <si>
    <t>Sample Quantile Plot</t>
  </si>
  <si>
    <t>t test</t>
  </si>
  <si>
    <t>Inverse Standard Error</t>
  </si>
  <si>
    <t>Initial Ranks</t>
  </si>
  <si>
    <t>Weights</t>
  </si>
  <si>
    <t>Forest Plot with studies and subgroups</t>
  </si>
  <si>
    <t>Forest Plot with subgroups only</t>
  </si>
  <si>
    <t>Egger Regression and Begg &amp; Mazumdar Rank Correlation</t>
  </si>
  <si>
    <t>Failsafe-N tests</t>
  </si>
  <si>
    <t>Moderator analysis</t>
  </si>
  <si>
    <t>Random effects</t>
  </si>
  <si>
    <t>Moderator k</t>
  </si>
  <si>
    <t>Ascending</t>
  </si>
  <si>
    <t>aaaa</t>
  </si>
  <si>
    <t>bbbb</t>
  </si>
  <si>
    <t>cccc</t>
  </si>
  <si>
    <t>dddd</t>
  </si>
  <si>
    <t>eeee</t>
  </si>
  <si>
    <t>ffff</t>
  </si>
  <si>
    <t>gggg</t>
  </si>
  <si>
    <t>hhhh</t>
  </si>
  <si>
    <t>iiii</t>
  </si>
  <si>
    <t>jjjj</t>
  </si>
  <si>
    <t>kkkk</t>
  </si>
  <si>
    <t>llll</t>
  </si>
  <si>
    <t>AA</t>
  </si>
  <si>
    <t>BB</t>
  </si>
  <si>
    <t>Random effects model</t>
  </si>
  <si>
    <t>Funnel Plot (with trim-and-fill)</t>
  </si>
  <si>
    <t>On</t>
  </si>
  <si>
    <t>Standardized residuals</t>
  </si>
  <si>
    <t>Residual adjusted</t>
  </si>
  <si>
    <t>Weight adjusted</t>
  </si>
  <si>
    <t>Failsafe-N</t>
  </si>
  <si>
    <t>Fixed effect model</t>
  </si>
  <si>
    <t>Fixed effect</t>
  </si>
  <si>
    <t>Number of subgroups</t>
  </si>
  <si>
    <t>Analysis of variance</t>
  </si>
  <si>
    <t>Between / Model</t>
  </si>
  <si>
    <t>Within / Residual</t>
  </si>
  <si>
    <r>
      <t>Pseudo R</t>
    </r>
    <r>
      <rPr>
        <vertAlign val="superscript"/>
        <sz val="9"/>
        <rFont val="Calibri"/>
        <family val="2"/>
        <scheme val="minor"/>
      </rPr>
      <t>2</t>
    </r>
  </si>
  <si>
    <t>Leftmost Run/Rightmost run</t>
  </si>
  <si>
    <t>Between subgroup weight</t>
  </si>
  <si>
    <t>Number of unpublished studies</t>
  </si>
  <si>
    <t>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</si>
</sst>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00000"/>
    <numFmt numFmtId="167" formatCode="0.0000"/>
  </numFmts>
  <fonts count="19" x14ac:knownFonts="1"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vertAlign val="subscript"/>
      <sz val="9"/>
      <name val="Calibri"/>
      <family val="2"/>
      <scheme val="minor"/>
    </font>
    <font>
      <vertAlign val="subscript"/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9"/>
      <name val="Calibri"/>
      <family val="2"/>
    </font>
    <font>
      <b/>
      <sz val="16"/>
      <color theme="9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28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 style="thin">
        <color theme="9"/>
      </right>
      <top/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9"/>
      </bottom>
      <diagonal/>
    </border>
    <border>
      <left style="thin">
        <color theme="0"/>
      </left>
      <right/>
      <top/>
      <bottom style="thin">
        <color theme="9"/>
      </bottom>
      <diagonal/>
    </border>
    <border>
      <left style="thin">
        <color theme="0"/>
      </left>
      <right/>
      <top style="thin">
        <color theme="9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theme="9"/>
      </left>
      <right style="thin">
        <color theme="0"/>
      </right>
      <top style="thin">
        <color theme="0"/>
      </top>
      <bottom/>
      <diagonal/>
    </border>
    <border>
      <left style="thin">
        <color theme="9"/>
      </left>
      <right style="thin">
        <color theme="0"/>
      </right>
      <top/>
      <bottom/>
      <diagonal/>
    </border>
    <border>
      <left style="thin">
        <color theme="9"/>
      </left>
      <right style="thin">
        <color theme="0"/>
      </right>
      <top/>
      <bottom style="thin">
        <color theme="9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9"/>
      </bottom>
      <diagonal/>
    </border>
  </borders>
  <cellStyleXfs count="17">
    <xf numFmtId="0" fontId="0" fillId="0" borderId="0"/>
    <xf numFmtId="10" fontId="3" fillId="0" borderId="0" applyFont="0" applyFill="0" applyBorder="0" applyAlignment="0" applyProtection="0"/>
    <xf numFmtId="0" fontId="4" fillId="2" borderId="2">
      <alignment horizontal="centerContinuous" vertical="center" wrapText="1"/>
    </xf>
    <xf numFmtId="0" fontId="2" fillId="2" borderId="0"/>
    <xf numFmtId="0" fontId="2" fillId="4" borderId="0">
      <protection locked="0"/>
    </xf>
    <xf numFmtId="2" fontId="2" fillId="5" borderId="0"/>
    <xf numFmtId="2" fontId="2" fillId="3" borderId="0"/>
    <xf numFmtId="49" fontId="10" fillId="6" borderId="1" applyProtection="0">
      <alignment horizontal="center" vertical="top" textRotation="90"/>
    </xf>
    <xf numFmtId="49" fontId="11" fillId="7" borderId="14" applyProtection="0">
      <alignment horizontal="center" vertical="top" textRotation="90"/>
    </xf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0" fontId="14" fillId="10" borderId="0" applyNumberFormat="0" applyBorder="0" applyAlignment="0" applyProtection="0"/>
    <xf numFmtId="0" fontId="15" fillId="0" borderId="9" applyNumberFormat="0" applyFill="0" applyAlignment="0" applyProtection="0"/>
    <xf numFmtId="0" fontId="16" fillId="11" borderId="10" applyNumberFormat="0" applyAlignment="0" applyProtection="0"/>
    <xf numFmtId="0" fontId="17" fillId="0" borderId="0" applyNumberFormat="0" applyFill="0" applyBorder="0" applyAlignment="0" applyProtection="0"/>
    <xf numFmtId="0" fontId="3" fillId="12" borderId="11" applyNumberFormat="0" applyFont="0" applyAlignment="0" applyProtection="0"/>
    <xf numFmtId="0" fontId="18" fillId="0" borderId="0" applyNumberFormat="0" applyFill="0" applyBorder="0" applyAlignment="0" applyProtection="0"/>
  </cellStyleXfs>
  <cellXfs count="143">
    <xf numFmtId="0" fontId="0" fillId="0" borderId="0" xfId="0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/>
    <xf numFmtId="0" fontId="2" fillId="4" borderId="0" xfId="4">
      <protection locked="0"/>
    </xf>
    <xf numFmtId="2" fontId="2" fillId="5" borderId="0" xfId="5"/>
    <xf numFmtId="2" fontId="2" fillId="3" borderId="0" xfId="6"/>
    <xf numFmtId="0" fontId="4" fillId="2" borderId="2" xfId="2">
      <alignment horizontal="centerContinuous" vertical="center" wrapText="1"/>
    </xf>
    <xf numFmtId="1" fontId="2" fillId="3" borderId="0" xfId="6" applyNumberFormat="1"/>
    <xf numFmtId="9" fontId="2" fillId="4" borderId="0" xfId="1" applyNumberFormat="1" applyFont="1" applyFill="1" applyProtection="1">
      <protection locked="0"/>
    </xf>
    <xf numFmtId="10" fontId="2" fillId="5" borderId="0" xfId="1" applyFont="1" applyFill="1"/>
    <xf numFmtId="10" fontId="2" fillId="3" borderId="0" xfId="1" applyFont="1" applyFill="1"/>
    <xf numFmtId="0" fontId="4" fillId="2" borderId="2" xfId="2" applyNumberFormat="1">
      <alignment horizontal="centerContinuous" vertical="center" wrapText="1"/>
    </xf>
    <xf numFmtId="0" fontId="0" fillId="0" borderId="0" xfId="0" applyNumberFormat="1"/>
    <xf numFmtId="1" fontId="2" fillId="5" borderId="0" xfId="5" applyNumberFormat="1"/>
    <xf numFmtId="0" fontId="0" fillId="0" borderId="0" xfId="0" applyBorder="1"/>
    <xf numFmtId="2" fontId="2" fillId="4" borderId="0" xfId="4" applyNumberFormat="1">
      <protection locked="0"/>
    </xf>
    <xf numFmtId="10" fontId="2" fillId="3" borderId="0" xfId="1" applyNumberFormat="1" applyFont="1" applyFill="1"/>
    <xf numFmtId="2" fontId="4" fillId="2" borderId="2" xfId="2" applyNumberFormat="1">
      <alignment horizontal="centerContinuous" vertical="center" wrapText="1"/>
    </xf>
    <xf numFmtId="0" fontId="0" fillId="0" borderId="0" xfId="0"/>
    <xf numFmtId="2" fontId="2" fillId="3" borderId="0" xfId="6" applyNumberFormat="1"/>
    <xf numFmtId="10" fontId="0" fillId="0" borderId="0" xfId="1" applyNumberFormat="1" applyFont="1"/>
    <xf numFmtId="2" fontId="0" fillId="0" borderId="0" xfId="0" applyNumberFormat="1"/>
    <xf numFmtId="0" fontId="2" fillId="2" borderId="0" xfId="3"/>
    <xf numFmtId="0" fontId="0" fillId="0" borderId="0" xfId="0" applyAlignment="1">
      <alignment horizontal="center"/>
    </xf>
    <xf numFmtId="165" fontId="0" fillId="0" borderId="0" xfId="0" applyNumberFormat="1"/>
    <xf numFmtId="0" fontId="9" fillId="2" borderId="2" xfId="2" applyFont="1">
      <alignment horizontal="centerContinuous" vertical="center" wrapText="1"/>
    </xf>
    <xf numFmtId="2" fontId="2" fillId="5" borderId="0" xfId="5" applyNumberFormat="1"/>
    <xf numFmtId="10" fontId="2" fillId="5" borderId="0" xfId="5" applyNumberFormat="1"/>
    <xf numFmtId="0" fontId="4" fillId="2" borderId="2" xfId="2" applyAlignment="1">
      <alignment horizontal="center" vertical="center" wrapText="1"/>
    </xf>
    <xf numFmtId="0" fontId="2" fillId="4" borderId="0" xfId="4" applyAlignment="1">
      <protection locked="0"/>
    </xf>
    <xf numFmtId="0" fontId="4" fillId="2" borderId="2" xfId="2" applyAlignment="1">
      <alignment horizontal="center" vertical="center" wrapText="1"/>
    </xf>
    <xf numFmtId="0" fontId="4" fillId="2" borderId="2" xfId="2" applyAlignment="1">
      <alignment horizontal="center" vertical="center" wrapText="1"/>
    </xf>
    <xf numFmtId="1" fontId="4" fillId="2" borderId="2" xfId="2" applyNumberFormat="1">
      <alignment horizontal="centerContinuous" vertical="center" wrapText="1"/>
    </xf>
    <xf numFmtId="2" fontId="2" fillId="3" borderId="0" xfId="6"/>
    <xf numFmtId="2" fontId="2" fillId="3" borderId="0" xfId="6"/>
    <xf numFmtId="0" fontId="4" fillId="2" borderId="2" xfId="2" applyAlignment="1">
      <alignment vertical="center" wrapText="1"/>
    </xf>
    <xf numFmtId="2" fontId="2" fillId="3" borderId="0" xfId="6"/>
    <xf numFmtId="2" fontId="2" fillId="3" borderId="0" xfId="6"/>
    <xf numFmtId="0" fontId="0" fillId="0" borderId="0" xfId="0"/>
    <xf numFmtId="2" fontId="2" fillId="5" borderId="0" xfId="5" applyAlignment="1">
      <alignment horizontal="right"/>
    </xf>
    <xf numFmtId="2" fontId="2" fillId="3" borderId="0" xfId="6" applyAlignment="1">
      <alignment horizontal="right"/>
    </xf>
    <xf numFmtId="0" fontId="4" fillId="2" borderId="2" xfId="2" applyAlignment="1">
      <alignment horizontal="center" vertical="center" wrapText="1"/>
    </xf>
    <xf numFmtId="164" fontId="2" fillId="5" borderId="0" xfId="5" applyNumberFormat="1"/>
    <xf numFmtId="2" fontId="2" fillId="5" borderId="0" xfId="5" applyAlignment="1">
      <alignment horizontal="center"/>
    </xf>
    <xf numFmtId="1" fontId="2" fillId="4" borderId="0" xfId="4" applyNumberFormat="1">
      <protection locked="0"/>
    </xf>
    <xf numFmtId="2" fontId="2" fillId="3" borderId="2" xfId="6" applyBorder="1"/>
    <xf numFmtId="2" fontId="2" fillId="3" borderId="6" xfId="6" applyBorder="1"/>
    <xf numFmtId="2" fontId="2" fillId="3" borderId="7" xfId="6" applyBorder="1"/>
    <xf numFmtId="0" fontId="2" fillId="2" borderId="5" xfId="3" applyBorder="1"/>
    <xf numFmtId="1" fontId="2" fillId="3" borderId="5" xfId="6" applyNumberFormat="1" applyBorder="1"/>
    <xf numFmtId="1" fontId="2" fillId="3" borderId="2" xfId="6" applyNumberFormat="1" applyBorder="1"/>
    <xf numFmtId="0" fontId="2" fillId="4" borderId="2" xfId="4" applyBorder="1">
      <protection locked="0"/>
    </xf>
    <xf numFmtId="2" fontId="2" fillId="4" borderId="2" xfId="4" applyNumberFormat="1" applyBorder="1">
      <protection locked="0"/>
    </xf>
    <xf numFmtId="1" fontId="2" fillId="4" borderId="2" xfId="4" applyNumberFormat="1" applyBorder="1">
      <protection locked="0"/>
    </xf>
    <xf numFmtId="1" fontId="2" fillId="3" borderId="12" xfId="6" applyNumberFormat="1" applyBorder="1"/>
    <xf numFmtId="1" fontId="2" fillId="3" borderId="13" xfId="6" applyNumberFormat="1" applyBorder="1"/>
    <xf numFmtId="1" fontId="2" fillId="3" borderId="3" xfId="6" applyNumberFormat="1" applyBorder="1"/>
    <xf numFmtId="2" fontId="2" fillId="5" borderId="2" xfId="5" applyBorder="1"/>
    <xf numFmtId="10" fontId="2" fillId="5" borderId="2" xfId="1" applyFont="1" applyFill="1" applyBorder="1"/>
    <xf numFmtId="2" fontId="2" fillId="5" borderId="6" xfId="5" applyBorder="1"/>
    <xf numFmtId="2" fontId="2" fillId="5" borderId="7" xfId="5" applyBorder="1"/>
    <xf numFmtId="2" fontId="2" fillId="5" borderId="4" xfId="5" applyBorder="1"/>
    <xf numFmtId="2" fontId="2" fillId="5" borderId="6" xfId="5" applyNumberFormat="1" applyBorder="1"/>
    <xf numFmtId="2" fontId="2" fillId="5" borderId="7" xfId="5" applyNumberFormat="1" applyBorder="1"/>
    <xf numFmtId="2" fontId="2" fillId="5" borderId="2" xfId="5" applyNumberFormat="1" applyBorder="1"/>
    <xf numFmtId="2" fontId="2" fillId="5" borderId="4" xfId="5" applyNumberFormat="1" applyBorder="1"/>
    <xf numFmtId="2" fontId="2" fillId="3" borderId="12" xfId="6" applyBorder="1"/>
    <xf numFmtId="2" fontId="2" fillId="3" borderId="13" xfId="6" applyBorder="1"/>
    <xf numFmtId="2" fontId="2" fillId="3" borderId="3" xfId="6" applyBorder="1"/>
    <xf numFmtId="2" fontId="2" fillId="3" borderId="4" xfId="6" applyBorder="1"/>
    <xf numFmtId="2" fontId="2" fillId="3" borderId="2" xfId="6" applyNumberFormat="1" applyBorder="1"/>
    <xf numFmtId="2" fontId="2" fillId="3" borderId="15" xfId="6" applyBorder="1"/>
    <xf numFmtId="10" fontId="2" fillId="3" borderId="6" xfId="1" applyFont="1" applyFill="1" applyBorder="1"/>
    <xf numFmtId="10" fontId="2" fillId="3" borderId="7" xfId="1" applyFont="1" applyFill="1" applyBorder="1"/>
    <xf numFmtId="10" fontId="2" fillId="3" borderId="4" xfId="1" applyFont="1" applyFill="1" applyBorder="1"/>
    <xf numFmtId="10" fontId="2" fillId="3" borderId="2" xfId="1" applyFont="1" applyFill="1" applyBorder="1"/>
    <xf numFmtId="1" fontId="2" fillId="3" borderId="15" xfId="6" applyNumberFormat="1" applyBorder="1"/>
    <xf numFmtId="1" fontId="2" fillId="3" borderId="6" xfId="6" applyNumberFormat="1" applyBorder="1"/>
    <xf numFmtId="1" fontId="2" fillId="3" borderId="7" xfId="6" applyNumberFormat="1" applyBorder="1"/>
    <xf numFmtId="1" fontId="2" fillId="3" borderId="4" xfId="6" applyNumberFormat="1" applyBorder="1"/>
    <xf numFmtId="0" fontId="2" fillId="2" borderId="0" xfId="3"/>
    <xf numFmtId="2" fontId="2" fillId="3" borderId="5" xfId="6" applyBorder="1"/>
    <xf numFmtId="2" fontId="2" fillId="3" borderId="0" xfId="6" applyBorder="1"/>
    <xf numFmtId="0" fontId="4" fillId="2" borderId="2" xfId="2" applyBorder="1">
      <alignment horizontal="centerContinuous" vertical="center" wrapText="1"/>
    </xf>
    <xf numFmtId="1" fontId="2" fillId="3" borderId="0" xfId="6" applyNumberFormat="1" applyBorder="1"/>
    <xf numFmtId="2" fontId="2" fillId="3" borderId="16" xfId="6" applyBorder="1"/>
    <xf numFmtId="2" fontId="2" fillId="3" borderId="17" xfId="6" applyBorder="1"/>
    <xf numFmtId="49" fontId="11" fillId="7" borderId="14" xfId="8">
      <alignment horizontal="center" vertical="top" textRotation="90"/>
    </xf>
    <xf numFmtId="49" fontId="11" fillId="7" borderId="18" xfId="8" applyBorder="1" applyAlignment="1">
      <alignment vertical="top" textRotation="90"/>
    </xf>
    <xf numFmtId="49" fontId="11" fillId="7" borderId="19" xfId="8" applyBorder="1" applyAlignment="1">
      <alignment vertical="top" textRotation="90"/>
    </xf>
    <xf numFmtId="49" fontId="10" fillId="6" borderId="20" xfId="7" applyBorder="1" applyAlignment="1">
      <alignment vertical="top" textRotation="90"/>
    </xf>
    <xf numFmtId="49" fontId="11" fillId="7" borderId="23" xfId="8" applyBorder="1" applyAlignment="1">
      <alignment vertical="top" textRotation="90"/>
    </xf>
    <xf numFmtId="0" fontId="2" fillId="4" borderId="0" xfId="4" applyNumberFormat="1">
      <protection locked="0"/>
    </xf>
    <xf numFmtId="0" fontId="2" fillId="4" borderId="2" xfId="4" applyNumberFormat="1" applyBorder="1">
      <protection locked="0"/>
    </xf>
    <xf numFmtId="0" fontId="2" fillId="2" borderId="0" xfId="3"/>
    <xf numFmtId="2" fontId="2" fillId="5" borderId="0" xfId="1" applyNumberFormat="1" applyFont="1" applyFill="1"/>
    <xf numFmtId="166" fontId="0" fillId="0" borderId="0" xfId="0" applyNumberFormat="1"/>
    <xf numFmtId="0" fontId="2" fillId="4" borderId="6" xfId="4" applyBorder="1">
      <protection locked="0"/>
    </xf>
    <xf numFmtId="0" fontId="2" fillId="4" borderId="7" xfId="4" applyBorder="1">
      <protection locked="0"/>
    </xf>
    <xf numFmtId="0" fontId="2" fillId="4" borderId="4" xfId="4" applyBorder="1">
      <protection locked="0"/>
    </xf>
    <xf numFmtId="10" fontId="2" fillId="3" borderId="5" xfId="1" applyFont="1" applyFill="1" applyBorder="1"/>
    <xf numFmtId="10" fontId="2" fillId="3" borderId="0" xfId="1" applyFont="1" applyFill="1" applyBorder="1"/>
    <xf numFmtId="10" fontId="2" fillId="5" borderId="0" xfId="1" applyNumberFormat="1" applyFont="1" applyFill="1"/>
    <xf numFmtId="2" fontId="2" fillId="3" borderId="6" xfId="1" applyNumberFormat="1" applyFont="1" applyFill="1" applyBorder="1"/>
    <xf numFmtId="2" fontId="2" fillId="3" borderId="7" xfId="1" applyNumberFormat="1" applyFont="1" applyFill="1" applyBorder="1"/>
    <xf numFmtId="2" fontId="2" fillId="3" borderId="4" xfId="1" applyNumberFormat="1" applyFont="1" applyFill="1" applyBorder="1"/>
    <xf numFmtId="10" fontId="2" fillId="3" borderId="0" xfId="1" applyNumberFormat="1" applyFont="1" applyFill="1" applyBorder="1"/>
    <xf numFmtId="10" fontId="2" fillId="3" borderId="5" xfId="1" applyNumberFormat="1" applyFont="1" applyFill="1" applyBorder="1"/>
    <xf numFmtId="10" fontId="2" fillId="3" borderId="2" xfId="1" applyNumberFormat="1" applyFont="1" applyFill="1" applyBorder="1"/>
    <xf numFmtId="0" fontId="4" fillId="2" borderId="2" xfId="2" applyAlignment="1">
      <alignment horizontal="center" vertical="center" wrapText="1"/>
    </xf>
    <xf numFmtId="10" fontId="4" fillId="2" borderId="2" xfId="1" applyFont="1" applyFill="1" applyBorder="1" applyAlignment="1">
      <alignment horizontal="centerContinuous" vertical="center" wrapText="1"/>
    </xf>
    <xf numFmtId="10" fontId="0" fillId="0" borderId="0" xfId="1" applyFont="1"/>
    <xf numFmtId="167" fontId="2" fillId="5" borderId="0" xfId="5" applyNumberFormat="1"/>
    <xf numFmtId="2" fontId="2" fillId="5" borderId="2" xfId="1" applyNumberFormat="1" applyFont="1" applyFill="1" applyBorder="1"/>
    <xf numFmtId="0" fontId="4" fillId="2" borderId="2" xfId="2" applyAlignment="1">
      <alignment horizontal="center" vertical="center" wrapText="1"/>
    </xf>
    <xf numFmtId="0" fontId="4" fillId="2" borderId="2" xfId="2" applyAlignment="1">
      <alignment horizontal="center" vertical="center" wrapText="1"/>
    </xf>
    <xf numFmtId="0" fontId="2" fillId="4" borderId="0" xfId="4">
      <protection locked="0"/>
    </xf>
    <xf numFmtId="9" fontId="2" fillId="4" borderId="0" xfId="1" applyNumberFormat="1" applyFont="1" applyFill="1" applyProtection="1">
      <protection locked="0"/>
    </xf>
    <xf numFmtId="49" fontId="11" fillId="7" borderId="14" xfId="8">
      <alignment horizontal="center" vertical="top" textRotation="90"/>
    </xf>
    <xf numFmtId="1" fontId="2" fillId="5" borderId="0" xfId="5" applyNumberFormat="1"/>
    <xf numFmtId="2" fontId="2" fillId="5" borderId="5" xfId="5" applyBorder="1"/>
    <xf numFmtId="2" fontId="2" fillId="5" borderId="0" xfId="5"/>
    <xf numFmtId="0" fontId="2" fillId="4" borderId="5" xfId="4" applyBorder="1">
      <protection locked="0"/>
    </xf>
    <xf numFmtId="0" fontId="4" fillId="2" borderId="2" xfId="2" applyAlignment="1">
      <alignment horizontal="center" vertical="center"/>
    </xf>
    <xf numFmtId="0" fontId="4" fillId="2" borderId="3" xfId="2" applyBorder="1" applyAlignment="1">
      <alignment horizontal="center" vertical="center" wrapText="1"/>
    </xf>
    <xf numFmtId="0" fontId="4" fillId="2" borderId="4" xfId="2" applyBorder="1" applyAlignment="1">
      <alignment horizontal="center" vertical="center" wrapText="1"/>
    </xf>
    <xf numFmtId="0" fontId="4" fillId="2" borderId="8" xfId="2" applyBorder="1" applyAlignment="1">
      <alignment horizontal="center" vertical="center" wrapText="1"/>
    </xf>
    <xf numFmtId="49" fontId="10" fillId="6" borderId="1" xfId="7">
      <alignment horizontal="center" vertical="top" textRotation="90"/>
    </xf>
    <xf numFmtId="49" fontId="10" fillId="6" borderId="21" xfId="7" applyBorder="1" applyAlignment="1">
      <alignment horizontal="center" vertical="top" textRotation="90"/>
    </xf>
    <xf numFmtId="49" fontId="10" fillId="6" borderId="22" xfId="7" applyBorder="1" applyAlignment="1">
      <alignment horizontal="center" vertical="top" textRotation="90"/>
    </xf>
    <xf numFmtId="49" fontId="11" fillId="7" borderId="24" xfId="8" applyBorder="1" applyAlignment="1">
      <alignment horizontal="center" vertical="top" textRotation="90"/>
    </xf>
    <xf numFmtId="49" fontId="11" fillId="7" borderId="25" xfId="8" applyBorder="1" applyAlignment="1">
      <alignment horizontal="center" vertical="top" textRotation="90"/>
    </xf>
    <xf numFmtId="49" fontId="11" fillId="7" borderId="26" xfId="8" applyBorder="1" applyAlignment="1">
      <alignment horizontal="center" vertical="top" textRotation="90"/>
    </xf>
    <xf numFmtId="49" fontId="11" fillId="7" borderId="27" xfId="8" applyBorder="1" applyAlignment="1">
      <alignment horizontal="center" vertical="top" textRotation="90"/>
    </xf>
    <xf numFmtId="0" fontId="2" fillId="2" borderId="0" xfId="3"/>
    <xf numFmtId="2" fontId="2" fillId="3" borderId="0" xfId="6" applyAlignment="1">
      <alignment horizontal="center"/>
    </xf>
    <xf numFmtId="2" fontId="2" fillId="3" borderId="7" xfId="6" applyBorder="1" applyAlignment="1">
      <alignment horizontal="center"/>
    </xf>
    <xf numFmtId="2" fontId="2" fillId="3" borderId="5" xfId="6" applyBorder="1" applyAlignment="1">
      <alignment horizontal="center"/>
    </xf>
    <xf numFmtId="2" fontId="2" fillId="3" borderId="6" xfId="6" applyBorder="1" applyAlignment="1">
      <alignment horizontal="center"/>
    </xf>
  </cellXfs>
  <cellStyles count="17">
    <cellStyle name="Berekening" xfId="6" builtinId="22" customBuiltin="1"/>
    <cellStyle name="Controlecel" xfId="13" builtinId="23" hidden="1"/>
    <cellStyle name="Gekoppelde cel" xfId="12" builtinId="24" hidden="1"/>
    <cellStyle name="Goed" xfId="9" builtinId="26" hidden="1"/>
    <cellStyle name="Invoer" xfId="4" builtinId="20" customBuiltin="1"/>
    <cellStyle name="Kop 1" xfId="2" builtinId="16" customBuiltin="1"/>
    <cellStyle name="Kop 2" xfId="3" builtinId="17" customBuiltin="1"/>
    <cellStyle name="Kop 3" xfId="7" builtinId="18" customBuiltin="1"/>
    <cellStyle name="Kop 4" xfId="8" builtinId="19" customBuiltin="1"/>
    <cellStyle name="Neutraal" xfId="11" builtinId="28" hidden="1"/>
    <cellStyle name="Notitie" xfId="15" builtinId="10" hidden="1"/>
    <cellStyle name="Ongeldig" xfId="10" builtinId="27" hidden="1"/>
    <cellStyle name="Procent" xfId="1" builtinId="5" customBuiltin="1"/>
    <cellStyle name="Standaard" xfId="0" builtinId="0" customBuiltin="1"/>
    <cellStyle name="Uitvoer" xfId="5" builtinId="21" customBuiltin="1"/>
    <cellStyle name="Verklarende tekst" xfId="16" builtinId="53" hidden="1"/>
    <cellStyle name="Waarschuwingstekst" xfId="14" builtinId="11" hidden="1"/>
  </cellStyles>
  <dxfs count="9">
    <dxf>
      <font>
        <b/>
        <i val="0"/>
      </font>
      <numFmt numFmtId="164" formatCode="0.000"/>
      <border>
        <bottom/>
      </border>
    </dxf>
    <dxf>
      <font>
        <b/>
        <i val="0"/>
      </font>
      <numFmt numFmtId="164" formatCode="0.000"/>
      <border>
        <bottom style="thin">
          <color theme="9"/>
        </bottom>
        <vertical/>
        <horizontal/>
      </border>
    </dxf>
    <dxf>
      <font>
        <b/>
        <i val="0"/>
      </font>
      <numFmt numFmtId="14" formatCode="0.00%"/>
      <border>
        <bottom style="thin">
          <color theme="9"/>
        </bottom>
        <vertical/>
        <horizontal/>
      </border>
    </dxf>
    <dxf>
      <font>
        <b/>
        <i val="0"/>
      </font>
      <numFmt numFmtId="14" formatCode="0.00%"/>
    </dxf>
    <dxf>
      <font>
        <b/>
        <i val="0"/>
        <u val="none"/>
      </font>
      <numFmt numFmtId="2" formatCode="0.00"/>
      <border>
        <bottom style="thin">
          <color theme="9"/>
        </bottom>
      </border>
    </dxf>
    <dxf>
      <font>
        <b/>
        <i val="0"/>
      </font>
      <numFmt numFmtId="2" formatCode="0.00"/>
    </dxf>
    <dxf>
      <numFmt numFmtId="1" formatCode="0"/>
    </dxf>
    <dxf>
      <numFmt numFmtId="14" formatCode="0.00%"/>
    </dxf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368953880764904"/>
          <c:y val="1.5470300482445808E-2"/>
          <c:w val="0.72833756173929987"/>
          <c:h val="0.97997392964853125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numRef>
              <c:f>'Forest Plot'!$D$2:$D$201</c:f>
              <c:numCache>
                <c:formatCode>0</c:formatCode>
                <c:ptCount val="2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</c:numCache>
            </c:numRef>
          </c:cat>
          <c:val>
            <c:numRef>
              <c:f>'Forest Plot'!$I$2:$I$201</c:f>
              <c:numCache>
                <c:formatCode>0.00%</c:formatCode>
                <c:ptCount val="200"/>
                <c:pt idx="0">
                  <c:v>8.2353483171534458E-2</c:v>
                </c:pt>
                <c:pt idx="1">
                  <c:v>8.2147669487502364E-2</c:v>
                </c:pt>
                <c:pt idx="2">
                  <c:v>8.3421078139808064E-2</c:v>
                </c:pt>
                <c:pt idx="3">
                  <c:v>8.3497312375676008E-2</c:v>
                </c:pt>
                <c:pt idx="4">
                  <c:v>8.3733315093347749E-2</c:v>
                </c:pt>
                <c:pt idx="5">
                  <c:v>8.3598418996344598E-2</c:v>
                </c:pt>
                <c:pt idx="6">
                  <c:v>8.3710655895339034E-2</c:v>
                </c:pt>
                <c:pt idx="7">
                  <c:v>8.3801762121067644E-2</c:v>
                </c:pt>
                <c:pt idx="8">
                  <c:v>8.3440292128175594E-2</c:v>
                </c:pt>
                <c:pt idx="9">
                  <c:v>8.336062588042456E-2</c:v>
                </c:pt>
                <c:pt idx="10">
                  <c:v>8.3355295684745506E-2</c:v>
                </c:pt>
                <c:pt idx="11">
                  <c:v>8.3580091026034448E-2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15-4719-9BD0-070EB63E5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81059512"/>
        <c:axId val="381054808"/>
      </c:barChart>
      <c:catAx>
        <c:axId val="381059512"/>
        <c:scaling>
          <c:orientation val="maxMin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81054808"/>
        <c:crosses val="autoZero"/>
        <c:auto val="1"/>
        <c:lblAlgn val="ctr"/>
        <c:lblOffset val="100"/>
        <c:noMultiLvlLbl val="0"/>
      </c:catAx>
      <c:valAx>
        <c:axId val="38105480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Weights</a:t>
                </a:r>
              </a:p>
            </c:rich>
          </c:tx>
          <c:layout>
            <c:manualLayout>
              <c:xMode val="edge"/>
              <c:yMode val="edge"/>
              <c:x val="0.38870641169853765"/>
              <c:y val="1.711600344398001E-3"/>
            </c:manualLayout>
          </c:layout>
          <c:overlay val="0"/>
        </c:title>
        <c:numFmt formatCode="0%" sourceLinked="0"/>
        <c:majorTickMark val="out"/>
        <c:minorTickMark val="out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81059512"/>
        <c:crosses val="autoZero"/>
        <c:crossBetween val="between"/>
      </c:valAx>
      <c:spPr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nl-NL" sz="1600"/>
              <a:t>Forest Plot</a:t>
            </a:r>
          </a:p>
        </c:rich>
      </c:tx>
      <c:layout>
        <c:manualLayout>
          <c:xMode val="edge"/>
          <c:yMode val="edge"/>
          <c:x val="0.41485399449035815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0532337303990848E-2"/>
          <c:y val="1.500758290723498E-2"/>
          <c:w val="0.93994681243356981"/>
          <c:h val="0.98277452255404996"/>
        </c:manualLayout>
      </c:layout>
      <c:bubbleChart>
        <c:varyColors val="0"/>
        <c:ser>
          <c:idx val="0"/>
          <c:order val="0"/>
          <c:tx>
            <c:strRef>
              <c:f>'Forest Plot'!$F$1</c:f>
              <c:strCache>
                <c:ptCount val="1"/>
                <c:pt idx="0">
                  <c:v>Hedges' 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Calculations!$Y$2:$Y$201</c:f>
                <c:numCache>
                  <c:formatCode>General</c:formatCode>
                  <c:ptCount val="200"/>
                  <c:pt idx="0">
                    <c:v>0.33411392509181703</c:v>
                  </c:pt>
                  <c:pt idx="1">
                    <c:v>0.35036741180529729</c:v>
                  </c:pt>
                  <c:pt idx="2">
                    <c:v>0.22696520908353865</c:v>
                  </c:pt>
                  <c:pt idx="3">
                    <c:v>0.21486486306650976</c:v>
                  </c:pt>
                  <c:pt idx="4">
                    <c:v>0.18398331286930764</c:v>
                  </c:pt>
                  <c:pt idx="5">
                    <c:v>0.20350829886117894</c:v>
                  </c:pt>
                  <c:pt idx="6">
                    <c:v>0.18686172027776471</c:v>
                  </c:pt>
                  <c:pt idx="7">
                    <c:v>0.17274105598270295</c:v>
                  </c:pt>
                  <c:pt idx="8">
                    <c:v>0.22457255822431144</c:v>
                  </c:pt>
                  <c:pt idx="9">
                    <c:v>0.23192596650775954</c:v>
                  </c:pt>
                  <c:pt idx="10">
                    <c:v>0.23457064472556169</c:v>
                  </c:pt>
                  <c:pt idx="11">
                    <c:v>0.2057997696078675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Calculations!$X$2:$X$201</c:f>
                <c:numCache>
                  <c:formatCode>General</c:formatCode>
                  <c:ptCount val="200"/>
                  <c:pt idx="0">
                    <c:v>0.33411392509181725</c:v>
                  </c:pt>
                  <c:pt idx="1">
                    <c:v>0.35036741180529729</c:v>
                  </c:pt>
                  <c:pt idx="2">
                    <c:v>0.22696520908353865</c:v>
                  </c:pt>
                  <c:pt idx="3">
                    <c:v>0.21486486306650976</c:v>
                  </c:pt>
                  <c:pt idx="4">
                    <c:v>0.18398331286930764</c:v>
                  </c:pt>
                  <c:pt idx="5">
                    <c:v>0.20350829886117894</c:v>
                  </c:pt>
                  <c:pt idx="6">
                    <c:v>0.18686172027776471</c:v>
                  </c:pt>
                  <c:pt idx="7">
                    <c:v>0.17274105598270295</c:v>
                  </c:pt>
                  <c:pt idx="8">
                    <c:v>0.22457255822431144</c:v>
                  </c:pt>
                  <c:pt idx="9">
                    <c:v>0.23192596650775954</c:v>
                  </c:pt>
                  <c:pt idx="10">
                    <c:v>0.23457064472556166</c:v>
                  </c:pt>
                  <c:pt idx="11">
                    <c:v>0.2057997696078675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Calculations!$W$2:$W$201</c:f>
              <c:numCache>
                <c:formatCode>0.00</c:formatCode>
                <c:ptCount val="200"/>
                <c:pt idx="0">
                  <c:v>-1.7848857303369603</c:v>
                </c:pt>
                <c:pt idx="1">
                  <c:v>-2.4853181003524041</c:v>
                </c:pt>
                <c:pt idx="2">
                  <c:v>3.180900403438567E-2</c:v>
                </c:pt>
                <c:pt idx="3">
                  <c:v>-2.3040491161389944</c:v>
                </c:pt>
                <c:pt idx="4">
                  <c:v>-0.14744750250554894</c:v>
                </c:pt>
                <c:pt idx="5">
                  <c:v>-3.0718921319502941E-2</c:v>
                </c:pt>
                <c:pt idx="6">
                  <c:v>6.6654613692469222E-2</c:v>
                </c:pt>
                <c:pt idx="7">
                  <c:v>7.2948995812838549E-2</c:v>
                </c:pt>
                <c:pt idx="8">
                  <c:v>0.4</c:v>
                </c:pt>
                <c:pt idx="9">
                  <c:v>2.1</c:v>
                </c:pt>
                <c:pt idx="10">
                  <c:v>-0.4</c:v>
                </c:pt>
                <c:pt idx="11">
                  <c:v>-0.5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Calculations!$C$2:$C$201</c:f>
              <c:numCache>
                <c:formatCode>0.00</c:formatCode>
                <c:ptCount val="2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Calculations!$T$2:$T$201</c:f>
              <c:numCache>
                <c:formatCode>0.00%</c:formatCode>
                <c:ptCount val="200"/>
                <c:pt idx="0">
                  <c:v>8.2353483171534458E-2</c:v>
                </c:pt>
                <c:pt idx="1">
                  <c:v>8.2147669487502364E-2</c:v>
                </c:pt>
                <c:pt idx="2">
                  <c:v>8.3421078139808064E-2</c:v>
                </c:pt>
                <c:pt idx="3">
                  <c:v>8.3497312375676008E-2</c:v>
                </c:pt>
                <c:pt idx="4">
                  <c:v>8.3733315093347749E-2</c:v>
                </c:pt>
                <c:pt idx="5">
                  <c:v>8.3598418996344598E-2</c:v>
                </c:pt>
                <c:pt idx="6">
                  <c:v>8.3710655895339034E-2</c:v>
                </c:pt>
                <c:pt idx="7">
                  <c:v>8.3801762121067644E-2</c:v>
                </c:pt>
                <c:pt idx="8">
                  <c:v>8.3440292128175594E-2</c:v>
                </c:pt>
                <c:pt idx="9">
                  <c:v>8.336062588042456E-2</c:v>
                </c:pt>
                <c:pt idx="10">
                  <c:v>8.3355295684745506E-2</c:v>
                </c:pt>
                <c:pt idx="11">
                  <c:v>8.3580091026034448E-2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B7DC-463E-B74B-B755855C7CFE}"/>
            </c:ext>
          </c:extLst>
        </c:ser>
        <c:ser>
          <c:idx val="2"/>
          <c:order val="1"/>
          <c:tx>
            <c:v>Prediction Interval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Calculations!$AB$4</c:f>
                <c:numCache>
                  <c:formatCode>General</c:formatCode>
                  <c:ptCount val="1"/>
                  <c:pt idx="0">
                    <c:v>2.5135047428400421</c:v>
                  </c:pt>
                </c:numCache>
              </c:numRef>
            </c:plus>
            <c:minus>
              <c:numRef>
                <c:f>Calculations!$AB$4</c:f>
                <c:numCache>
                  <c:formatCode>General</c:formatCode>
                  <c:ptCount val="1"/>
                  <c:pt idx="0">
                    <c:v>2.5135047428400421</c:v>
                  </c:pt>
                </c:numCache>
              </c:numRef>
            </c:minus>
            <c:spPr>
              <a:ln w="31750">
                <a:solidFill>
                  <a:schemeClr val="accent3"/>
                </a:solidFill>
              </a:ln>
            </c:spPr>
          </c:errBars>
          <c:xVal>
            <c:numRef>
              <c:f>'Forest Plot'!$B$11</c:f>
              <c:numCache>
                <c:formatCode>0.00</c:formatCode>
                <c:ptCount val="1"/>
                <c:pt idx="0">
                  <c:v>-0.41080311240816547</c:v>
                </c:pt>
              </c:numCache>
            </c:numRef>
          </c:xVal>
          <c:yVal>
            <c:numRef>
              <c:f>Calculations!$AB$2</c:f>
              <c:numCache>
                <c:formatCode>0</c:formatCode>
                <c:ptCount val="1"/>
                <c:pt idx="0">
                  <c:v>13</c:v>
                </c:pt>
              </c:numCache>
            </c:numRef>
          </c:yVal>
          <c:bubbleSize>
            <c:numRef>
              <c:f>Calculations!$AB$5</c:f>
              <c:numCache>
                <c:formatCode>0.00%</c:formatCode>
                <c:ptCount val="1"/>
                <c:pt idx="0">
                  <c:v>8.3801762121067644E-2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B7DC-463E-B74B-B755855C7CFE}"/>
            </c:ext>
          </c:extLst>
        </c:ser>
        <c:ser>
          <c:idx val="1"/>
          <c:order val="2"/>
          <c:tx>
            <c:v>Confidence Interval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Calculations!$AB$3</c:f>
                <c:numCache>
                  <c:formatCode>General</c:formatCode>
                  <c:ptCount val="1"/>
                  <c:pt idx="0">
                    <c:v>0.80248221628299055</c:v>
                  </c:pt>
                </c:numCache>
              </c:numRef>
            </c:plus>
            <c:minus>
              <c:numRef>
                <c:f>Calculations!$AB$3</c:f>
                <c:numCache>
                  <c:formatCode>General</c:formatCode>
                  <c:ptCount val="1"/>
                  <c:pt idx="0">
                    <c:v>0.80248221628299055</c:v>
                  </c:pt>
                </c:numCache>
              </c:numRef>
            </c:minus>
            <c:spPr>
              <a:ln w="28575">
                <a:solidFill>
                  <a:schemeClr val="tx1"/>
                </a:solidFill>
              </a:ln>
            </c:spPr>
          </c:errBars>
          <c:xVal>
            <c:numRef>
              <c:f>'Forest Plot'!$B$11</c:f>
              <c:numCache>
                <c:formatCode>0.00</c:formatCode>
                <c:ptCount val="1"/>
                <c:pt idx="0">
                  <c:v>-0.41080311240816547</c:v>
                </c:pt>
              </c:numCache>
            </c:numRef>
          </c:xVal>
          <c:yVal>
            <c:numRef>
              <c:f>Calculations!$AB$2</c:f>
              <c:numCache>
                <c:formatCode>0</c:formatCode>
                <c:ptCount val="1"/>
                <c:pt idx="0">
                  <c:v>13</c:v>
                </c:pt>
              </c:numCache>
            </c:numRef>
          </c:yVal>
          <c:bubbleSize>
            <c:numRef>
              <c:f>Calculations!$AB$5</c:f>
              <c:numCache>
                <c:formatCode>0.00%</c:formatCode>
                <c:ptCount val="1"/>
                <c:pt idx="0">
                  <c:v>8.3801762121067644E-2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B7DC-463E-B74B-B755855C7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8"/>
        <c:showNegBubbles val="0"/>
        <c:axId val="381054416"/>
        <c:axId val="381064608"/>
      </c:bubbleChart>
      <c:valAx>
        <c:axId val="381054416"/>
        <c:scaling>
          <c:orientation val="minMax"/>
        </c:scaling>
        <c:delete val="0"/>
        <c:axPos val="t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81064608"/>
        <c:crossesAt val="0"/>
        <c:crossBetween val="midCat"/>
      </c:valAx>
      <c:valAx>
        <c:axId val="381064608"/>
        <c:scaling>
          <c:orientation val="maxMin"/>
          <c:max val="204"/>
          <c:min val="0"/>
        </c:scaling>
        <c:delete val="0"/>
        <c:axPos val="l"/>
        <c:numFmt formatCode="0.0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81054416"/>
        <c:crossesAt val="0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nl-NL" sz="1050"/>
              <a:t>Effect size</a:t>
            </a:r>
          </a:p>
        </c:rich>
      </c:tx>
      <c:layout>
        <c:manualLayout>
          <c:xMode val="edge"/>
          <c:yMode val="edge"/>
          <c:x val="0.50724886661894542"/>
          <c:y val="1.5569428201398956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1854840458992212E-2"/>
          <c:y val="1.5637101388004934E-2"/>
          <c:w val="0.92527127320573177"/>
          <c:h val="0.98222595371454857"/>
        </c:manualLayout>
      </c:layout>
      <c:bubbleChart>
        <c:varyColors val="0"/>
        <c:ser>
          <c:idx val="5"/>
          <c:order val="0"/>
          <c:tx>
            <c:strRef>
              <c:f>'Subgroup analysis'!$H$1</c:f>
              <c:strCache>
                <c:ptCount val="1"/>
                <c:pt idx="0">
                  <c:v>Hedges' g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Calculations!$Y$2:$Y$201</c:f>
                <c:numCache>
                  <c:formatCode>General</c:formatCode>
                  <c:ptCount val="200"/>
                  <c:pt idx="0">
                    <c:v>0.33411392509181703</c:v>
                  </c:pt>
                  <c:pt idx="1">
                    <c:v>0.35036741180529729</c:v>
                  </c:pt>
                  <c:pt idx="2">
                    <c:v>0.22696520908353865</c:v>
                  </c:pt>
                  <c:pt idx="3">
                    <c:v>0.21486486306650976</c:v>
                  </c:pt>
                  <c:pt idx="4">
                    <c:v>0.18398331286930764</c:v>
                  </c:pt>
                  <c:pt idx="5">
                    <c:v>0.20350829886117894</c:v>
                  </c:pt>
                  <c:pt idx="6">
                    <c:v>0.18686172027776471</c:v>
                  </c:pt>
                  <c:pt idx="7">
                    <c:v>0.17274105598270295</c:v>
                  </c:pt>
                  <c:pt idx="8">
                    <c:v>0.22457255822431144</c:v>
                  </c:pt>
                  <c:pt idx="9">
                    <c:v>0.23192596650775954</c:v>
                  </c:pt>
                  <c:pt idx="10">
                    <c:v>0.23457064472556169</c:v>
                  </c:pt>
                  <c:pt idx="11">
                    <c:v>0.2057997696078675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Calculations!$X$2:$X$201</c:f>
                <c:numCache>
                  <c:formatCode>General</c:formatCode>
                  <c:ptCount val="200"/>
                  <c:pt idx="0">
                    <c:v>0.33411392509181725</c:v>
                  </c:pt>
                  <c:pt idx="1">
                    <c:v>0.35036741180529729</c:v>
                  </c:pt>
                  <c:pt idx="2">
                    <c:v>0.22696520908353865</c:v>
                  </c:pt>
                  <c:pt idx="3">
                    <c:v>0.21486486306650976</c:v>
                  </c:pt>
                  <c:pt idx="4">
                    <c:v>0.18398331286930764</c:v>
                  </c:pt>
                  <c:pt idx="5">
                    <c:v>0.20350829886117894</c:v>
                  </c:pt>
                  <c:pt idx="6">
                    <c:v>0.18686172027776471</c:v>
                  </c:pt>
                  <c:pt idx="7">
                    <c:v>0.17274105598270295</c:v>
                  </c:pt>
                  <c:pt idx="8">
                    <c:v>0.22457255822431144</c:v>
                  </c:pt>
                  <c:pt idx="9">
                    <c:v>0.23192596650775954</c:v>
                  </c:pt>
                  <c:pt idx="10">
                    <c:v>0.23457064472556166</c:v>
                  </c:pt>
                  <c:pt idx="11">
                    <c:v>0.2057997696078675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</c:errBars>
          <c:xVal>
            <c:numRef>
              <c:f>Calculations!$AQ$2:$AQ$201</c:f>
              <c:numCache>
                <c:formatCode>0.00</c:formatCode>
                <c:ptCount val="200"/>
                <c:pt idx="0">
                  <c:v>-1.7848857303369603</c:v>
                </c:pt>
                <c:pt idx="1">
                  <c:v>-2.4853181003524041</c:v>
                </c:pt>
                <c:pt idx="2">
                  <c:v>3.180900403438567E-2</c:v>
                </c:pt>
                <c:pt idx="3">
                  <c:v>-2.3040491161389944</c:v>
                </c:pt>
                <c:pt idx="4">
                  <c:v>-0.14744750250554894</c:v>
                </c:pt>
                <c:pt idx="5">
                  <c:v>-3.0718921319502941E-2</c:v>
                </c:pt>
                <c:pt idx="6">
                  <c:v>6.6654613692469222E-2</c:v>
                </c:pt>
                <c:pt idx="7">
                  <c:v>7.2948995812838549E-2</c:v>
                </c:pt>
                <c:pt idx="8">
                  <c:v>0.4</c:v>
                </c:pt>
                <c:pt idx="9">
                  <c:v>2.1</c:v>
                </c:pt>
                <c:pt idx="10">
                  <c:v>-0.4</c:v>
                </c:pt>
                <c:pt idx="11">
                  <c:v>-0.5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Calculations!$AE$2:$AE$201</c:f>
              <c:numCache>
                <c:formatCode>0.00</c:formatCode>
                <c:ptCount val="2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9</c:v>
                </c:pt>
                <c:pt idx="5">
                  <c:v>10</c:v>
                </c:pt>
                <c:pt idx="6">
                  <c:v>5</c:v>
                </c:pt>
                <c:pt idx="7">
                  <c:v>6</c:v>
                </c:pt>
                <c:pt idx="8">
                  <c:v>11</c:v>
                </c:pt>
                <c:pt idx="9">
                  <c:v>7</c:v>
                </c:pt>
                <c:pt idx="10">
                  <c:v>12</c:v>
                </c:pt>
                <c:pt idx="11">
                  <c:v>13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Calculations!$AN$2:$AN$201</c:f>
              <c:numCache>
                <c:formatCode>0.00%</c:formatCode>
                <c:ptCount val="200"/>
                <c:pt idx="0">
                  <c:v>0.14210986400525613</c:v>
                </c:pt>
                <c:pt idx="1">
                  <c:v>0.14192323601611079</c:v>
                </c:pt>
                <c:pt idx="2">
                  <c:v>0.14307087025251597</c:v>
                </c:pt>
                <c:pt idx="3">
                  <c:v>0.14313904336253366</c:v>
                </c:pt>
                <c:pt idx="4">
                  <c:v>0.20483892639315157</c:v>
                </c:pt>
                <c:pt idx="5">
                  <c:v>0.20137985659827326</c:v>
                </c:pt>
                <c:pt idx="6">
                  <c:v>0.14332951133811903</c:v>
                </c:pt>
                <c:pt idx="7">
                  <c:v>0.14341070710317347</c:v>
                </c:pt>
                <c:pt idx="8">
                  <c:v>0.19745748097309374</c:v>
                </c:pt>
                <c:pt idx="9">
                  <c:v>0.14301676792229093</c:v>
                </c:pt>
                <c:pt idx="10">
                  <c:v>0.19540570310490504</c:v>
                </c:pt>
                <c:pt idx="11">
                  <c:v>0.20091803293057647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7B97-4F01-A4B1-138A5E3A4778}"/>
            </c:ext>
          </c:extLst>
        </c:ser>
        <c:ser>
          <c:idx val="7"/>
          <c:order val="1"/>
          <c:tx>
            <c:v>Subgroup PI</c:v>
          </c:tx>
          <c:spPr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Calculations!$BM$2:$BM$201</c:f>
                <c:numCache>
                  <c:formatCode>General</c:formatCode>
                  <c:ptCount val="200"/>
                  <c:pt idx="0">
                    <c:v>3.9821103322854081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0.98964758074850123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Calculations!$BM$2:$BM$201</c:f>
                <c:numCache>
                  <c:formatCode>General</c:formatCode>
                  <c:ptCount val="200"/>
                  <c:pt idx="0">
                    <c:v>3.9821103322854081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0.98964758074850123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  <c:spPr>
              <a:ln>
                <a:solidFill>
                  <a:schemeClr val="accent2"/>
                </a:solidFill>
              </a:ln>
            </c:spPr>
          </c:errBars>
          <c:xVal>
            <c:numRef>
              <c:f>Calculations!$BO$2:$BO$201</c:f>
              <c:numCache>
                <c:formatCode>0.00</c:formatCode>
                <c:ptCount val="200"/>
                <c:pt idx="0">
                  <c:v>-0.61127224727212626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-0.13602746540077607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Calculations!$AU$2:$AU$201</c:f>
              <c:numCache>
                <c:formatCode>0.00</c:formatCode>
                <c:ptCount val="200"/>
                <c:pt idx="0">
                  <c:v>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Calculations!$BP$2:$BP$201</c:f>
              <c:numCache>
                <c:formatCode>0.00%</c:formatCode>
                <c:ptCount val="200"/>
                <c:pt idx="0">
                  <c:v>5.9615725265127067E-2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0.94038427473487296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7B97-4F01-A4B1-138A5E3A4778}"/>
            </c:ext>
          </c:extLst>
        </c:ser>
        <c:ser>
          <c:idx val="9"/>
          <c:order val="2"/>
          <c:tx>
            <c:v>CES PI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Calculations!$BW$20</c:f>
                <c:numCache>
                  <c:formatCode>General</c:formatCode>
                  <c:ptCount val="1"/>
                  <c:pt idx="0">
                    <c:v>0.24766667088021255</c:v>
                  </c:pt>
                </c:numCache>
              </c:numRef>
            </c:plus>
            <c:minus>
              <c:numRef>
                <c:f>Calculations!$BW$20</c:f>
                <c:numCache>
                  <c:formatCode>General</c:formatCode>
                  <c:ptCount val="1"/>
                  <c:pt idx="0">
                    <c:v>0.24766667088021255</c:v>
                  </c:pt>
                </c:numCache>
              </c:numRef>
            </c:minus>
            <c:spPr>
              <a:ln w="28575">
                <a:solidFill>
                  <a:schemeClr val="accent3"/>
                </a:solidFill>
              </a:ln>
            </c:spPr>
          </c:errBars>
          <c:xVal>
            <c:numRef>
              <c:f>Calculations!$BW$2</c:f>
              <c:numCache>
                <c:formatCode>0.00</c:formatCode>
                <c:ptCount val="1"/>
                <c:pt idx="0">
                  <c:v>-0.16435952775050372</c:v>
                </c:pt>
              </c:numCache>
            </c:numRef>
          </c:xVal>
          <c:yVal>
            <c:numRef>
              <c:f>Calculations!$BW$17</c:f>
              <c:numCache>
                <c:formatCode>0</c:formatCode>
                <c:ptCount val="1"/>
                <c:pt idx="0">
                  <c:v>15</c:v>
                </c:pt>
              </c:numCache>
            </c:numRef>
          </c:yVal>
          <c:bubbleSize>
            <c:numRef>
              <c:f>Calculations!$BW$21</c:f>
              <c:numCache>
                <c:formatCode>0.00</c:formatCode>
                <c:ptCount val="1"/>
                <c:pt idx="0">
                  <c:v>0.94038427473487296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7B97-4F01-A4B1-138A5E3A4778}"/>
            </c:ext>
          </c:extLst>
        </c:ser>
        <c:ser>
          <c:idx val="0"/>
          <c:order val="3"/>
          <c:tx>
            <c:v>Subgroup CI</c:v>
          </c:tx>
          <c:spPr>
            <a:solidFill>
              <a:schemeClr val="accent2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Calculations!$BJ$2:$BJ$201</c:f>
                <c:numCache>
                  <c:formatCode>General</c:formatCode>
                  <c:ptCount val="200"/>
                  <c:pt idx="0">
                    <c:v>1.2273968801663493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0.3095289237781238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Calculations!$BJ$2:$BJ$201</c:f>
                <c:numCache>
                  <c:formatCode>General</c:formatCode>
                  <c:ptCount val="200"/>
                  <c:pt idx="0">
                    <c:v>1.2273968801663493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0.3095289237781238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  <c:spPr>
              <a:ln w="28575"/>
            </c:spPr>
          </c:errBars>
          <c:xVal>
            <c:numRef>
              <c:f>Calculations!$BO$2:$BO$201</c:f>
              <c:numCache>
                <c:formatCode>0.00</c:formatCode>
                <c:ptCount val="200"/>
                <c:pt idx="0">
                  <c:v>-0.61127224727212626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-0.13602746540077607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Calculations!$AU$2:$AU$201</c:f>
              <c:numCache>
                <c:formatCode>0.00</c:formatCode>
                <c:ptCount val="200"/>
                <c:pt idx="0">
                  <c:v>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Calculations!$BP$2:$BP$201</c:f>
              <c:numCache>
                <c:formatCode>0.00%</c:formatCode>
                <c:ptCount val="200"/>
                <c:pt idx="0">
                  <c:v>5.9615725265127067E-2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0.94038427473487296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7B97-4F01-A4B1-138A5E3A4778}"/>
            </c:ext>
          </c:extLst>
        </c:ser>
        <c:ser>
          <c:idx val="1"/>
          <c:order val="4"/>
          <c:tx>
            <c:v>CES CI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Calculations!$BW$19</c:f>
                <c:numCache>
                  <c:formatCode>General</c:formatCode>
                  <c:ptCount val="1"/>
                  <c:pt idx="0">
                    <c:v>0.24766667088021255</c:v>
                  </c:pt>
                </c:numCache>
              </c:numRef>
            </c:plus>
            <c:minus>
              <c:numRef>
                <c:f>Calculations!$BW$19</c:f>
                <c:numCache>
                  <c:formatCode>General</c:formatCode>
                  <c:ptCount val="1"/>
                  <c:pt idx="0">
                    <c:v>0.24766667088021255</c:v>
                  </c:pt>
                </c:numCache>
              </c:numRef>
            </c:minus>
            <c:spPr>
              <a:ln w="28575">
                <a:solidFill>
                  <a:schemeClr val="tx1"/>
                </a:solidFill>
              </a:ln>
            </c:spPr>
          </c:errBars>
          <c:xVal>
            <c:numRef>
              <c:f>Calculations!$BW$2</c:f>
              <c:numCache>
                <c:formatCode>0.00</c:formatCode>
                <c:ptCount val="1"/>
                <c:pt idx="0">
                  <c:v>-0.16435952775050372</c:v>
                </c:pt>
              </c:numCache>
            </c:numRef>
          </c:xVal>
          <c:yVal>
            <c:numRef>
              <c:f>Calculations!$BW$17</c:f>
              <c:numCache>
                <c:formatCode>0</c:formatCode>
                <c:ptCount val="1"/>
                <c:pt idx="0">
                  <c:v>15</c:v>
                </c:pt>
              </c:numCache>
            </c:numRef>
          </c:yVal>
          <c:bubbleSize>
            <c:numRef>
              <c:f>Calculations!$BW$21</c:f>
              <c:numCache>
                <c:formatCode>0.00</c:formatCode>
                <c:ptCount val="1"/>
                <c:pt idx="0">
                  <c:v>0.94038427473487296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4-7B97-4F01-A4B1-138A5E3A4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8"/>
        <c:showNegBubbles val="0"/>
        <c:axId val="381064216"/>
        <c:axId val="381055592"/>
      </c:bubbleChart>
      <c:valAx>
        <c:axId val="381064216"/>
        <c:scaling>
          <c:orientation val="minMax"/>
        </c:scaling>
        <c:delete val="0"/>
        <c:axPos val="t"/>
        <c:numFmt formatCode="0.0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81055592"/>
        <c:crossesAt val="0"/>
        <c:crossBetween val="midCat"/>
      </c:valAx>
      <c:valAx>
        <c:axId val="381055592"/>
        <c:scaling>
          <c:orientation val="maxMin"/>
          <c:max val="210"/>
          <c:min val="0"/>
        </c:scaling>
        <c:delete val="0"/>
        <c:axPos val="l"/>
        <c:numFmt formatCode="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81064216"/>
        <c:crossesAt val="0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Forest Plot</a:t>
            </a:r>
          </a:p>
        </c:rich>
      </c:tx>
      <c:layout>
        <c:manualLayout>
          <c:xMode val="edge"/>
          <c:yMode val="edge"/>
          <c:x val="0.39020798142806407"/>
          <c:y val="2.33498590453971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3918241686016594E-2"/>
          <c:y val="0.16162859272220603"/>
          <c:w val="0.92536108728983135"/>
          <c:h val="0.81576844561096529"/>
        </c:manualLayout>
      </c:layout>
      <c:bubbleChart>
        <c:varyColors val="0"/>
        <c:ser>
          <c:idx val="7"/>
          <c:order val="0"/>
          <c:tx>
            <c:v>Subgroup PI</c:v>
          </c:tx>
          <c:spPr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Calculations!$BM$2:$BM$201</c:f>
                <c:numCache>
                  <c:formatCode>General</c:formatCode>
                  <c:ptCount val="200"/>
                  <c:pt idx="0">
                    <c:v>3.9821103322854081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0.98964758074850123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Calculations!$BM$2:$BM$201</c:f>
                <c:numCache>
                  <c:formatCode>General</c:formatCode>
                  <c:ptCount val="200"/>
                  <c:pt idx="0">
                    <c:v>3.9821103322854081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0.98964758074850123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  <c:spPr>
              <a:ln>
                <a:solidFill>
                  <a:schemeClr val="accent2"/>
                </a:solidFill>
              </a:ln>
            </c:spPr>
          </c:errBars>
          <c:xVal>
            <c:numRef>
              <c:f>Calculations!$BO$2:$BO$201</c:f>
              <c:numCache>
                <c:formatCode>0.00</c:formatCode>
                <c:ptCount val="200"/>
                <c:pt idx="0">
                  <c:v>-0.61127224727212626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-0.13602746540077607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Calculations!$AW$2:$AW$201</c:f>
              <c:numCache>
                <c:formatCode>0.00</c:formatCode>
                <c:ptCount val="20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Calculations!$BP$2:$BP$201</c:f>
              <c:numCache>
                <c:formatCode>0.00%</c:formatCode>
                <c:ptCount val="200"/>
                <c:pt idx="0">
                  <c:v>5.9615725265127067E-2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0.94038427473487296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8F6D-498B-8786-B53F69FFFD24}"/>
            </c:ext>
          </c:extLst>
        </c:ser>
        <c:ser>
          <c:idx val="9"/>
          <c:order val="1"/>
          <c:tx>
            <c:v>CES PI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Calculations!$BW$20</c:f>
                <c:numCache>
                  <c:formatCode>General</c:formatCode>
                  <c:ptCount val="1"/>
                  <c:pt idx="0">
                    <c:v>0.24766667088021255</c:v>
                  </c:pt>
                </c:numCache>
              </c:numRef>
            </c:plus>
            <c:minus>
              <c:numRef>
                <c:f>Calculations!$BW$20</c:f>
                <c:numCache>
                  <c:formatCode>General</c:formatCode>
                  <c:ptCount val="1"/>
                  <c:pt idx="0">
                    <c:v>0.24766667088021255</c:v>
                  </c:pt>
                </c:numCache>
              </c:numRef>
            </c:minus>
            <c:spPr>
              <a:ln w="28575">
                <a:solidFill>
                  <a:schemeClr val="accent3"/>
                </a:solidFill>
              </a:ln>
            </c:spPr>
          </c:errBars>
          <c:xVal>
            <c:numRef>
              <c:f>Calculations!$BW$2</c:f>
              <c:numCache>
                <c:formatCode>0.00</c:formatCode>
                <c:ptCount val="1"/>
                <c:pt idx="0">
                  <c:v>-0.16435952775050372</c:v>
                </c:pt>
              </c:numCache>
            </c:numRef>
          </c:xVal>
          <c:yVal>
            <c:numRef>
              <c:f>Calculations!$BW$18</c:f>
              <c:numCache>
                <c:formatCode>0</c:formatCode>
                <c:ptCount val="1"/>
                <c:pt idx="0">
                  <c:v>3</c:v>
                </c:pt>
              </c:numCache>
            </c:numRef>
          </c:yVal>
          <c:bubbleSize>
            <c:numRef>
              <c:f>Calculations!$BW$21</c:f>
              <c:numCache>
                <c:formatCode>0.00</c:formatCode>
                <c:ptCount val="1"/>
                <c:pt idx="0">
                  <c:v>0.94038427473487296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8F6D-498B-8786-B53F69FFFD24}"/>
            </c:ext>
          </c:extLst>
        </c:ser>
        <c:ser>
          <c:idx val="0"/>
          <c:order val="2"/>
          <c:tx>
            <c:v>Subgroup CI</c:v>
          </c:tx>
          <c:spPr>
            <a:solidFill>
              <a:schemeClr val="accent2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Calculations!$BJ$2:$BJ$201</c:f>
                <c:numCache>
                  <c:formatCode>General</c:formatCode>
                  <c:ptCount val="200"/>
                  <c:pt idx="0">
                    <c:v>1.2273968801663493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0.3095289237781238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Calculations!$BJ$2:$BJ$201</c:f>
                <c:numCache>
                  <c:formatCode>General</c:formatCode>
                  <c:ptCount val="200"/>
                  <c:pt idx="0">
                    <c:v>1.2273968801663493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0.3095289237781238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  <c:spPr>
              <a:ln w="28575"/>
            </c:spPr>
          </c:errBars>
          <c:xVal>
            <c:numRef>
              <c:f>Calculations!$BO$2:$BO$201</c:f>
              <c:numCache>
                <c:formatCode>0.00</c:formatCode>
                <c:ptCount val="200"/>
                <c:pt idx="0">
                  <c:v>-0.61127224727212626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-0.13602746540077607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Calculations!$AW$2:$AW$201</c:f>
              <c:numCache>
                <c:formatCode>0.00</c:formatCode>
                <c:ptCount val="20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Calculations!$BP$2:$BP$201</c:f>
              <c:numCache>
                <c:formatCode>0.00%</c:formatCode>
                <c:ptCount val="200"/>
                <c:pt idx="0">
                  <c:v>5.9615725265127067E-2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0.94038427473487296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8F6D-498B-8786-B53F69FFFD24}"/>
            </c:ext>
          </c:extLst>
        </c:ser>
        <c:ser>
          <c:idx val="1"/>
          <c:order val="3"/>
          <c:tx>
            <c:v>CES CI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Calculations!$BW$19</c:f>
                <c:numCache>
                  <c:formatCode>General</c:formatCode>
                  <c:ptCount val="1"/>
                  <c:pt idx="0">
                    <c:v>0.24766667088021255</c:v>
                  </c:pt>
                </c:numCache>
              </c:numRef>
            </c:plus>
            <c:minus>
              <c:numRef>
                <c:f>Calculations!$BW$19</c:f>
                <c:numCache>
                  <c:formatCode>General</c:formatCode>
                  <c:ptCount val="1"/>
                  <c:pt idx="0">
                    <c:v>0.24766667088021255</c:v>
                  </c:pt>
                </c:numCache>
              </c:numRef>
            </c:minus>
            <c:spPr>
              <a:ln w="28575">
                <a:solidFill>
                  <a:schemeClr val="tx1"/>
                </a:solidFill>
              </a:ln>
            </c:spPr>
          </c:errBars>
          <c:xVal>
            <c:numRef>
              <c:f>Calculations!$BW$2</c:f>
              <c:numCache>
                <c:formatCode>0.00</c:formatCode>
                <c:ptCount val="1"/>
                <c:pt idx="0">
                  <c:v>-0.16435952775050372</c:v>
                </c:pt>
              </c:numCache>
            </c:numRef>
          </c:xVal>
          <c:yVal>
            <c:numRef>
              <c:f>Calculations!$BW$18</c:f>
              <c:numCache>
                <c:formatCode>0</c:formatCode>
                <c:ptCount val="1"/>
                <c:pt idx="0">
                  <c:v>3</c:v>
                </c:pt>
              </c:numCache>
            </c:numRef>
          </c:yVal>
          <c:bubbleSize>
            <c:numRef>
              <c:f>Calculations!$BW$21</c:f>
              <c:numCache>
                <c:formatCode>0.00</c:formatCode>
                <c:ptCount val="1"/>
                <c:pt idx="0">
                  <c:v>0.94038427473487296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8F6D-498B-8786-B53F69FFF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20"/>
        <c:showNegBubbles val="0"/>
        <c:axId val="381062648"/>
        <c:axId val="381065392"/>
      </c:bubbleChart>
      <c:valAx>
        <c:axId val="381062648"/>
        <c:scaling>
          <c:orientation val="minMax"/>
        </c:scaling>
        <c:delete val="0"/>
        <c:axPos val="t"/>
        <c:numFmt formatCode="0.0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81065392"/>
        <c:crossesAt val="0"/>
        <c:crossBetween val="midCat"/>
      </c:valAx>
      <c:valAx>
        <c:axId val="381065392"/>
        <c:scaling>
          <c:orientation val="maxMin"/>
          <c:min val="0"/>
        </c:scaling>
        <c:delete val="0"/>
        <c:axPos val="l"/>
        <c:numFmt formatCode="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81062648"/>
        <c:crossesAt val="0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Regression of moderator on effect size</a:t>
            </a:r>
          </a:p>
        </c:rich>
      </c:tx>
      <c:layout>
        <c:manualLayout>
          <c:xMode val="edge"/>
          <c:yMode val="edge"/>
          <c:x val="0.25232459977590521"/>
          <c:y val="9.0293453724604959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723131199509152"/>
          <c:y val="9.7867202265631004E-2"/>
          <c:w val="0.84964635102430375"/>
          <c:h val="0.79470562793646271"/>
        </c:manualLayout>
      </c:layout>
      <c:bubbleChart>
        <c:varyColors val="0"/>
        <c:ser>
          <c:idx val="0"/>
          <c:order val="0"/>
          <c:tx>
            <c:v>Effect Sizes</c:v>
          </c:tx>
          <c:invertIfNegative val="0"/>
          <c:xVal>
            <c:numRef>
              <c:f>Calculations!$BZ$2:$BZ$201</c:f>
              <c:numCache>
                <c:formatCode>0.00</c:formatCode>
                <c:ptCount val="200"/>
                <c:pt idx="0">
                  <c:v>15</c:v>
                </c:pt>
                <c:pt idx="1">
                  <c:v>16</c:v>
                </c:pt>
                <c:pt idx="2">
                  <c:v>13</c:v>
                </c:pt>
                <c:pt idx="3">
                  <c:v>18</c:v>
                </c:pt>
                <c:pt idx="4">
                  <c:v>20</c:v>
                </c:pt>
                <c:pt idx="5">
                  <c:v>14</c:v>
                </c:pt>
                <c:pt idx="6">
                  <c:v>19</c:v>
                </c:pt>
                <c:pt idx="7">
                  <c:v>13</c:v>
                </c:pt>
                <c:pt idx="8">
                  <c:v>19</c:v>
                </c:pt>
                <c:pt idx="9">
                  <c:v>22</c:v>
                </c:pt>
                <c:pt idx="10">
                  <c:v>17</c:v>
                </c:pt>
                <c:pt idx="11">
                  <c:v>18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Calculations!$CA$2:$CA$201</c:f>
              <c:numCache>
                <c:formatCode>0.00</c:formatCode>
                <c:ptCount val="200"/>
                <c:pt idx="0">
                  <c:v>-1.7848857303369603</c:v>
                </c:pt>
                <c:pt idx="1">
                  <c:v>-2.4853181003524041</c:v>
                </c:pt>
                <c:pt idx="2">
                  <c:v>3.180900403438567E-2</c:v>
                </c:pt>
                <c:pt idx="3">
                  <c:v>-2.3040491161389944</c:v>
                </c:pt>
                <c:pt idx="4">
                  <c:v>-0.14744750250554894</c:v>
                </c:pt>
                <c:pt idx="5">
                  <c:v>-3.0718921319502941E-2</c:v>
                </c:pt>
                <c:pt idx="6">
                  <c:v>6.6654613692469222E-2</c:v>
                </c:pt>
                <c:pt idx="7">
                  <c:v>7.2948995812838549E-2</c:v>
                </c:pt>
                <c:pt idx="8">
                  <c:v>0.4</c:v>
                </c:pt>
                <c:pt idx="9">
                  <c:v>2.1</c:v>
                </c:pt>
                <c:pt idx="10">
                  <c:v>-0.4</c:v>
                </c:pt>
                <c:pt idx="11">
                  <c:v>-0.5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bubbleSize>
            <c:numRef>
              <c:f>'Moderator Analysis'!$G$2:$G$201</c:f>
              <c:numCache>
                <c:formatCode>0.00%</c:formatCode>
                <c:ptCount val="200"/>
                <c:pt idx="0">
                  <c:v>3.531432310501794E-2</c:v>
                </c:pt>
                <c:pt idx="1">
                  <c:v>3.192987211452479E-2</c:v>
                </c:pt>
                <c:pt idx="2">
                  <c:v>7.7009762497160808E-2</c:v>
                </c:pt>
                <c:pt idx="3">
                  <c:v>8.399434980570944E-2</c:v>
                </c:pt>
                <c:pt idx="4">
                  <c:v>0.11661512880794013</c:v>
                </c:pt>
                <c:pt idx="5">
                  <c:v>9.5451751693890419E-2</c:v>
                </c:pt>
                <c:pt idx="6">
                  <c:v>0.1124333719916</c:v>
                </c:pt>
                <c:pt idx="7">
                  <c:v>0.1313570688255766</c:v>
                </c:pt>
                <c:pt idx="8">
                  <c:v>7.8659465719402619E-2</c:v>
                </c:pt>
                <c:pt idx="9">
                  <c:v>7.2238498945416854E-2</c:v>
                </c:pt>
                <c:pt idx="10">
                  <c:v>7.1845707819018209E-2</c:v>
                </c:pt>
                <c:pt idx="11">
                  <c:v>9.3150698674742349E-2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F688-49B3-AA0C-2E050733C955}"/>
            </c:ext>
          </c:extLst>
        </c:ser>
        <c:ser>
          <c:idx val="1"/>
          <c:order val="1"/>
          <c:tx>
            <c:v>Regression</c:v>
          </c:tx>
          <c:spPr>
            <a:noFill/>
            <a:ln w="25400">
              <a:noFill/>
            </a:ln>
          </c:spPr>
          <c:invertIfNegative val="0"/>
          <c:trendline>
            <c:spPr>
              <a:ln w="19050">
                <a:solidFill>
                  <a:schemeClr val="accent2"/>
                </a:solidFill>
              </a:ln>
            </c:spPr>
            <c:trendlineType val="linear"/>
            <c:dispRSqr val="0"/>
            <c:dispEq val="0"/>
          </c:trendline>
          <c:xVal>
            <c:numRef>
              <c:f>Calculations!$CN$12:$CN$13</c:f>
              <c:numCache>
                <c:formatCode>0.00</c:formatCode>
                <c:ptCount val="2"/>
                <c:pt idx="0">
                  <c:v>11.700000000000001</c:v>
                </c:pt>
                <c:pt idx="1">
                  <c:v>24.200000000000003</c:v>
                </c:pt>
              </c:numCache>
            </c:numRef>
          </c:xVal>
          <c:yVal>
            <c:numRef>
              <c:f>Calculations!$CO$12:$CO$13</c:f>
              <c:numCache>
                <c:formatCode>0.00</c:formatCode>
                <c:ptCount val="2"/>
                <c:pt idx="0">
                  <c:v>-0.70167431928979695</c:v>
                </c:pt>
                <c:pt idx="1">
                  <c:v>0.40390437070619734</c:v>
                </c:pt>
              </c:numCache>
            </c:numRef>
          </c:yVal>
          <c:bubbleSize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2-F688-49B3-AA0C-2E050733C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20"/>
        <c:showNegBubbles val="1"/>
        <c:axId val="381066176"/>
        <c:axId val="381066568"/>
      </c:bubbleChart>
      <c:valAx>
        <c:axId val="38106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Moderator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low"/>
        <c:crossAx val="381066568"/>
        <c:crosses val="autoZero"/>
        <c:crossBetween val="midCat"/>
      </c:valAx>
      <c:valAx>
        <c:axId val="3810665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Effect</a:t>
                </a:r>
                <a:r>
                  <a:rPr lang="nl-NL" baseline="0"/>
                  <a:t> size</a:t>
                </a:r>
                <a:endParaRPr lang="nl-NL"/>
              </a:p>
            </c:rich>
          </c:tx>
          <c:overlay val="0"/>
        </c:title>
        <c:numFmt formatCode="0.00" sourceLinked="1"/>
        <c:majorTickMark val="in"/>
        <c:minorTickMark val="none"/>
        <c:tickLblPos val="low"/>
        <c:crossAx val="3810661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Galbraith</a:t>
            </a:r>
            <a:r>
              <a:rPr lang="en-GB" baseline="0"/>
              <a:t> plot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0992043963254596E-2"/>
          <c:y val="9.8007582385535141E-2"/>
          <c:w val="0.88017983103674535"/>
          <c:h val="0.79456517935258086"/>
        </c:manualLayout>
      </c:layout>
      <c:scatterChart>
        <c:scatterStyle val="smoothMarker"/>
        <c:varyColors val="0"/>
        <c:ser>
          <c:idx val="1"/>
          <c:order val="1"/>
          <c:tx>
            <c:v>Regression slope</c:v>
          </c:tx>
          <c:marker>
            <c:symbol val="none"/>
          </c:marker>
          <c:xVal>
            <c:numRef>
              <c:f>Calculations!$FH$3:$FH$4</c:f>
              <c:numCache>
                <c:formatCode>0.00</c:formatCode>
                <c:ptCount val="2"/>
                <c:pt idx="0">
                  <c:v>0</c:v>
                </c:pt>
                <c:pt idx="1">
                  <c:v>11.453701496865779</c:v>
                </c:pt>
              </c:numCache>
            </c:numRef>
          </c:xVal>
          <c:yVal>
            <c:numRef>
              <c:f>Calculations!$FI$3:$FI$4</c:f>
              <c:numCache>
                <c:formatCode>0.00</c:formatCode>
                <c:ptCount val="2"/>
                <c:pt idx="0">
                  <c:v>0</c:v>
                </c:pt>
                <c:pt idx="1">
                  <c:v>-2.6190565017122194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C96-4B56-BA30-1B6A52B7097A}"/>
            </c:ext>
          </c:extLst>
        </c:ser>
        <c:ser>
          <c:idx val="2"/>
          <c:order val="2"/>
          <c:tx>
            <c:v>Lower bound</c:v>
          </c:tx>
          <c:spPr>
            <a:ln>
              <a:solidFill>
                <a:schemeClr val="accent2">
                  <a:lumMod val="40000"/>
                  <a:lumOff val="60000"/>
                </a:schemeClr>
              </a:solidFill>
            </a:ln>
          </c:spPr>
          <c:marker>
            <c:symbol val="none"/>
          </c:marker>
          <c:xVal>
            <c:numRef>
              <c:f>Calculations!$FH$6:$FH$7</c:f>
              <c:numCache>
                <c:formatCode>0.00</c:formatCode>
                <c:ptCount val="2"/>
                <c:pt idx="0">
                  <c:v>0</c:v>
                </c:pt>
                <c:pt idx="1">
                  <c:v>11.453701496865779</c:v>
                </c:pt>
              </c:numCache>
            </c:numRef>
          </c:xVal>
          <c:yVal>
            <c:numRef>
              <c:f>Calculations!$FI$6:$FI$7</c:f>
              <c:numCache>
                <c:formatCode>0.00</c:formatCode>
                <c:ptCount val="2"/>
                <c:pt idx="0">
                  <c:v>-2.2009851600916384</c:v>
                </c:pt>
                <c:pt idx="1">
                  <c:v>-4.8200416618038577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C96-4B56-BA30-1B6A52B7097A}"/>
            </c:ext>
          </c:extLst>
        </c:ser>
        <c:ser>
          <c:idx val="3"/>
          <c:order val="3"/>
          <c:tx>
            <c:v>Upper bound</c:v>
          </c:tx>
          <c:spPr>
            <a:ln>
              <a:solidFill>
                <a:schemeClr val="accent2">
                  <a:lumMod val="40000"/>
                  <a:lumOff val="60000"/>
                </a:schemeClr>
              </a:solidFill>
            </a:ln>
          </c:spPr>
          <c:marker>
            <c:symbol val="none"/>
          </c:marker>
          <c:xVal>
            <c:numRef>
              <c:f>Calculations!$FH$9:$FH$10</c:f>
              <c:numCache>
                <c:formatCode>0.00</c:formatCode>
                <c:ptCount val="2"/>
                <c:pt idx="0">
                  <c:v>0</c:v>
                </c:pt>
                <c:pt idx="1">
                  <c:v>11.453701496865779</c:v>
                </c:pt>
              </c:numCache>
            </c:numRef>
          </c:xVal>
          <c:yVal>
            <c:numRef>
              <c:f>Calculations!$FI$9:$FI$10</c:f>
              <c:numCache>
                <c:formatCode>0.00</c:formatCode>
                <c:ptCount val="2"/>
                <c:pt idx="0">
                  <c:v>2.2009851600916384</c:v>
                </c:pt>
                <c:pt idx="1">
                  <c:v>-0.41807134162058102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C96-4B56-BA30-1B6A52B70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1074800"/>
        <c:axId val="381067352"/>
      </c:scatterChart>
      <c:scatterChart>
        <c:scatterStyle val="lineMarker"/>
        <c:varyColors val="0"/>
        <c:ser>
          <c:idx val="0"/>
          <c:order val="0"/>
          <c:tx>
            <c:strRef>
              <c:f>Calculations!$CX$1</c:f>
              <c:strCache>
                <c:ptCount val="1"/>
                <c:pt idx="0">
                  <c:v>Z-value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noFill/>
              </a:ln>
            </c:spPr>
          </c:marker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3-3C96-4B56-BA30-1B6A52B7097A}"/>
              </c:ext>
            </c:extLst>
          </c:dPt>
          <c:xVal>
            <c:numRef>
              <c:f>Calculations!$FC$2:$FC$51</c:f>
              <c:numCache>
                <c:formatCode>0.00</c:formatCode>
                <c:ptCount val="50"/>
                <c:pt idx="0">
                  <c:v>5.9387436517084362</c:v>
                </c:pt>
                <c:pt idx="1">
                  <c:v>5.6469991923185674</c:v>
                </c:pt>
                <c:pt idx="2">
                  <c:v>8.7698472301871924</c:v>
                </c:pt>
                <c:pt idx="3">
                  <c:v>9.1589180333152527</c:v>
                </c:pt>
                <c:pt idx="4">
                  <c:v>10.791866995443334</c:v>
                </c:pt>
                <c:pt idx="5">
                  <c:v>9.7636249264786823</c:v>
                </c:pt>
                <c:pt idx="6">
                  <c:v>10.596605198290906</c:v>
                </c:pt>
                <c:pt idx="7">
                  <c:v>11.453701496865779</c:v>
                </c:pt>
                <c:pt idx="8">
                  <c:v>8.8632833235216246</c:v>
                </c:pt>
                <c:pt idx="9">
                  <c:v>8.4938285935785682</c:v>
                </c:pt>
                <c:pt idx="10">
                  <c:v>8.4707048566582834</c:v>
                </c:pt>
                <c:pt idx="11">
                  <c:v>9.645221252213549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</c:numCache>
            </c:numRef>
          </c:xVal>
          <c:yVal>
            <c:numRef>
              <c:f>Calculations!$FB$2:$FB$51</c:f>
              <c:numCache>
                <c:formatCode>0.00</c:formatCode>
                <c:ptCount val="50"/>
                <c:pt idx="0">
                  <c:v>-10.599978800063599</c:v>
                </c:pt>
                <c:pt idx="1">
                  <c:v>-14.034589305344742</c:v>
                </c:pt>
                <c:pt idx="2">
                  <c:v>0.27896010592597043</c:v>
                </c:pt>
                <c:pt idx="3">
                  <c:v>-21.102596999449506</c:v>
                </c:pt>
                <c:pt idx="4">
                  <c:v>-1.5912338358501821</c:v>
                </c:pt>
                <c:pt idx="5">
                  <c:v>-0.29992802590963635</c:v>
                </c:pt>
                <c:pt idx="6">
                  <c:v>0.7063126259436916</c:v>
                </c:pt>
                <c:pt idx="7">
                  <c:v>0.83553602253636439</c:v>
                </c:pt>
                <c:pt idx="8">
                  <c:v>3.5453133294086503</c:v>
                </c:pt>
                <c:pt idx="9">
                  <c:v>17.837040046514993</c:v>
                </c:pt>
                <c:pt idx="10">
                  <c:v>-3.3882819426633133</c:v>
                </c:pt>
                <c:pt idx="11">
                  <c:v>-4.8226106261067745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C96-4B56-BA30-1B6A52B70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1074800"/>
        <c:axId val="381067352"/>
      </c:scatterChart>
      <c:valAx>
        <c:axId val="381074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Inverse standard error</a:t>
                </a:r>
              </a:p>
            </c:rich>
          </c:tx>
          <c:overlay val="0"/>
        </c:title>
        <c:numFmt formatCode="General" sourceLinked="0"/>
        <c:majorTickMark val="in"/>
        <c:minorTickMark val="none"/>
        <c:tickLblPos val="low"/>
        <c:crossAx val="381067352"/>
        <c:crosses val="autoZero"/>
        <c:crossBetween val="midCat"/>
      </c:valAx>
      <c:valAx>
        <c:axId val="3810673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Z-score</a:t>
                </a:r>
              </a:p>
            </c:rich>
          </c:tx>
          <c:overlay val="0"/>
        </c:title>
        <c:numFmt formatCode="General" sourceLinked="0"/>
        <c:majorTickMark val="in"/>
        <c:minorTickMark val="none"/>
        <c:tickLblPos val="nextTo"/>
        <c:crossAx val="381074800"/>
        <c:crosses val="autoZero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>
                <a:solidFill>
                  <a:sysClr val="windowText" lastClr="000000"/>
                </a:solidFill>
              </a:rPr>
              <a:t>Normal</a:t>
            </a:r>
            <a:r>
              <a:rPr lang="en-US" sz="1800" b="1" baseline="0">
                <a:solidFill>
                  <a:sysClr val="windowText" lastClr="000000"/>
                </a:solidFill>
              </a:rPr>
              <a:t> </a:t>
            </a:r>
            <a:r>
              <a:rPr lang="en-US" sz="1800" b="1">
                <a:solidFill>
                  <a:sysClr val="windowText" lastClr="000000"/>
                </a:solidFill>
              </a:rPr>
              <a:t>quantile plot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7.440980011341794E-2"/>
          <c:y val="0.10659270924467774"/>
          <c:w val="0.89380105689465683"/>
          <c:h val="0.78554564012831729"/>
        </c:manualLayout>
      </c:layout>
      <c:scatterChart>
        <c:scatterStyle val="lineMarker"/>
        <c:varyColors val="0"/>
        <c:ser>
          <c:idx val="0"/>
          <c:order val="0"/>
          <c:tx>
            <c:strRef>
              <c:f>Calculations!$FM$1</c:f>
              <c:strCache>
                <c:ptCount val="1"/>
                <c:pt idx="0">
                  <c:v>Quantile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Calculations!$FN$2:$FN$201</c:f>
              <c:numCache>
                <c:formatCode>0.00</c:formatCode>
                <c:ptCount val="200"/>
                <c:pt idx="0">
                  <c:v>-0.78503604987689179</c:v>
                </c:pt>
                <c:pt idx="1">
                  <c:v>-1.1024403670151643</c:v>
                </c:pt>
                <c:pt idx="2">
                  <c:v>0.30974253153853021</c:v>
                </c:pt>
                <c:pt idx="3">
                  <c:v>-1.6067550689692427</c:v>
                </c:pt>
                <c:pt idx="4">
                  <c:v>-0.10179559909470488</c:v>
                </c:pt>
                <c:pt idx="5">
                  <c:v>0.10179559909470504</c:v>
                </c:pt>
                <c:pt idx="6">
                  <c:v>0.53218973091930399</c:v>
                </c:pt>
                <c:pt idx="7">
                  <c:v>0.78503604987689113</c:v>
                </c:pt>
                <c:pt idx="8">
                  <c:v>1.1024403670151643</c:v>
                </c:pt>
                <c:pt idx="9">
                  <c:v>1.6067550689692418</c:v>
                </c:pt>
                <c:pt idx="10">
                  <c:v>-0.30974253153853021</c:v>
                </c:pt>
                <c:pt idx="11">
                  <c:v>-0.53218973091930433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Calculations!$FO$2:$FO$201</c:f>
              <c:numCache>
                <c:formatCode>0.00</c:formatCode>
                <c:ptCount val="200"/>
                <c:pt idx="0">
                  <c:v>-9.409638984258466</c:v>
                </c:pt>
                <c:pt idx="1">
                  <c:v>-12.951771950303849</c:v>
                </c:pt>
                <c:pt idx="2">
                  <c:v>2.3777010860305214</c:v>
                </c:pt>
                <c:pt idx="3">
                  <c:v>-19.860659260584946</c:v>
                </c:pt>
                <c:pt idx="4">
                  <c:v>0.93254386930924793</c:v>
                </c:pt>
                <c:pt idx="5">
                  <c:v>2.0320824571800777</c:v>
                </c:pt>
                <c:pt idx="6">
                  <c:v>3.3216818258702192</c:v>
                </c:pt>
                <c:pt idx="7">
                  <c:v>3.7066039478622694</c:v>
                </c:pt>
                <c:pt idx="8">
                  <c:v>5.8050180566519343</c:v>
                </c:pt>
                <c:pt idx="9">
                  <c:v>20.53488463752225</c:v>
                </c:pt>
                <c:pt idx="10">
                  <c:v>-1.506456060169729</c:v>
                </c:pt>
                <c:pt idx="11">
                  <c:v>-2.7482170580536178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86D-47AF-AE7F-3E249C2A576C}"/>
            </c:ext>
          </c:extLst>
        </c:ser>
        <c:ser>
          <c:idx val="1"/>
          <c:order val="1"/>
          <c:tx>
            <c:v>Regression line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Calculations!$FT$3:$FT$4</c:f>
              <c:numCache>
                <c:formatCode>0.00</c:formatCode>
                <c:ptCount val="2"/>
                <c:pt idx="0">
                  <c:v>-1.6067550689692427</c:v>
                </c:pt>
                <c:pt idx="1">
                  <c:v>1.6067550689692418</c:v>
                </c:pt>
              </c:numCache>
            </c:numRef>
          </c:xVal>
          <c:yVal>
            <c:numRef>
              <c:f>Calculations!$FU$3:$FU$4</c:f>
              <c:numCache>
                <c:formatCode>0.00</c:formatCode>
                <c:ptCount val="2"/>
                <c:pt idx="0">
                  <c:v>-17.445565127378011</c:v>
                </c:pt>
                <c:pt idx="1">
                  <c:v>16.151193888553991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86D-47AF-AE7F-3E249C2A576C}"/>
            </c:ext>
          </c:extLst>
        </c:ser>
        <c:ser>
          <c:idx val="2"/>
          <c:order val="2"/>
          <c:tx>
            <c:strRef>
              <c:f>Calculations!$FS$5</c:f>
              <c:strCache>
                <c:ptCount val="1"/>
                <c:pt idx="0">
                  <c:v>Horizontal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Calculations!$FT$6:$FT$7</c:f>
              <c:numCache>
                <c:formatCode>0.00</c:formatCode>
                <c:ptCount val="2"/>
                <c:pt idx="0">
                  <c:v>-1.6067550689692427</c:v>
                </c:pt>
                <c:pt idx="1">
                  <c:v>1.6067550689692418</c:v>
                </c:pt>
              </c:numCache>
            </c:numRef>
          </c:xVal>
          <c:yVal>
            <c:numRef>
              <c:f>Calculations!$FU$6:$FU$7</c:f>
              <c:numCache>
                <c:formatCode>0.00</c:formatCode>
                <c:ptCount val="2"/>
                <c:pt idx="0">
                  <c:v>-0.64718561941200581</c:v>
                </c:pt>
                <c:pt idx="1">
                  <c:v>-0.64718561941200581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86D-47AF-AE7F-3E249C2A5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1067744"/>
        <c:axId val="381068136"/>
      </c:scatterChart>
      <c:valAx>
        <c:axId val="381067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</a:rPr>
                  <a:t>Normal quantile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81068136"/>
        <c:crosses val="autoZero"/>
        <c:crossBetween val="midCat"/>
      </c:valAx>
      <c:valAx>
        <c:axId val="3810681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</a:rPr>
                  <a:t>Sample Quantile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prstDash val="dash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81067744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971804904755002E-2"/>
          <c:y val="0.10564992709244678"/>
          <c:w val="0.87603215109376498"/>
          <c:h val="0.80581184018664331"/>
        </c:manualLayout>
      </c:layout>
      <c:scatterChart>
        <c:scatterStyle val="lineMarker"/>
        <c:varyColors val="0"/>
        <c:ser>
          <c:idx val="0"/>
          <c:order val="0"/>
          <c:tx>
            <c:v>Studies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Calculations!$DC$2:$DC$201</c:f>
              <c:numCache>
                <c:formatCode>0.00</c:formatCode>
                <c:ptCount val="200"/>
                <c:pt idx="0">
                  <c:v>-1.7848857303369603</c:v>
                </c:pt>
                <c:pt idx="1">
                  <c:v>-2.4853181003524041</c:v>
                </c:pt>
                <c:pt idx="2">
                  <c:v>3.180900403438567E-2</c:v>
                </c:pt>
                <c:pt idx="3">
                  <c:v>-2.3040491161389944</c:v>
                </c:pt>
                <c:pt idx="4">
                  <c:v>-0.14744750250554894</c:v>
                </c:pt>
                <c:pt idx="5">
                  <c:v>-3.0718921319502941E-2</c:v>
                </c:pt>
                <c:pt idx="6">
                  <c:v>6.6654613692469222E-2</c:v>
                </c:pt>
                <c:pt idx="7">
                  <c:v>7.2948995812838549E-2</c:v>
                </c:pt>
                <c:pt idx="8">
                  <c:v>0.4</c:v>
                </c:pt>
                <c:pt idx="9">
                  <c:v>2.1</c:v>
                </c:pt>
                <c:pt idx="10">
                  <c:v>-0.4</c:v>
                </c:pt>
                <c:pt idx="11">
                  <c:v>-0.5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Calculations!$DD$2:$DD$201</c:f>
              <c:numCache>
                <c:formatCode>0.00</c:formatCode>
                <c:ptCount val="200"/>
                <c:pt idx="0">
                  <c:v>0.16838578302875956</c:v>
                </c:pt>
                <c:pt idx="1">
                  <c:v>0.17708520329881897</c:v>
                </c:pt>
                <c:pt idx="2">
                  <c:v>0.11402707182376481</c:v>
                </c:pt>
                <c:pt idx="3">
                  <c:v>0.10918320224752902</c:v>
                </c:pt>
                <c:pt idx="4">
                  <c:v>9.2662372546124916E-2</c:v>
                </c:pt>
                <c:pt idx="5">
                  <c:v>0.10242097658708985</c:v>
                </c:pt>
                <c:pt idx="6">
                  <c:v>9.4369845935308311E-2</c:v>
                </c:pt>
                <c:pt idx="7">
                  <c:v>8.7308020055668692E-2</c:v>
                </c:pt>
                <c:pt idx="8">
                  <c:v>0.11282500665934626</c:v>
                </c:pt>
                <c:pt idx="9">
                  <c:v>0.11773253827561478</c:v>
                </c:pt>
                <c:pt idx="10">
                  <c:v>0.11805393021266271</c:v>
                </c:pt>
                <c:pt idx="11">
                  <c:v>0.10367828522031083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DE-46E2-B5B0-3FA2D8D6F0A8}"/>
            </c:ext>
          </c:extLst>
        </c:ser>
        <c:ser>
          <c:idx val="1"/>
          <c:order val="1"/>
          <c:tx>
            <c:v>Diagonals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Calculations!$DG$3:$DG$5</c:f>
              <c:numCache>
                <c:formatCode>0.00</c:formatCode>
                <c:ptCount val="3"/>
                <c:pt idx="0">
                  <c:v>-0.69637892301743365</c:v>
                </c:pt>
                <c:pt idx="1">
                  <c:v>-0.22866463757841995</c:v>
                </c:pt>
                <c:pt idx="2">
                  <c:v>0.23904964786059371</c:v>
                </c:pt>
              </c:numCache>
            </c:numRef>
          </c:xVal>
          <c:yVal>
            <c:numRef>
              <c:f>Calculations!$DH$3:$DH$5</c:f>
              <c:numCache>
                <c:formatCode>0.00</c:formatCode>
                <c:ptCount val="3"/>
                <c:pt idx="0">
                  <c:v>0.21250224395858275</c:v>
                </c:pt>
                <c:pt idx="1">
                  <c:v>0</c:v>
                </c:pt>
                <c:pt idx="2">
                  <c:v>0.21250224395858275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1DE-46E2-B5B0-3FA2D8D6F0A8}"/>
            </c:ext>
          </c:extLst>
        </c:ser>
        <c:ser>
          <c:idx val="2"/>
          <c:order val="2"/>
          <c:tx>
            <c:v>Mid line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Calculations!$DG$7:$DG$8</c:f>
              <c:numCache>
                <c:formatCode>0.00</c:formatCode>
                <c:ptCount val="2"/>
                <c:pt idx="0">
                  <c:v>-0.22866463757841995</c:v>
                </c:pt>
                <c:pt idx="1">
                  <c:v>-0.22866463757841995</c:v>
                </c:pt>
              </c:numCache>
            </c:numRef>
          </c:xVal>
          <c:yVal>
            <c:numRef>
              <c:f>Calculations!$DH$7:$DH$8</c:f>
              <c:numCache>
                <c:formatCode>0.00</c:formatCode>
                <c:ptCount val="2"/>
                <c:pt idx="0">
                  <c:v>0</c:v>
                </c:pt>
                <c:pt idx="1">
                  <c:v>0.21250224395858275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1DE-46E2-B5B0-3FA2D8D6F0A8}"/>
            </c:ext>
          </c:extLst>
        </c:ser>
        <c:ser>
          <c:idx val="3"/>
          <c:order val="3"/>
          <c:tx>
            <c:v>Observed CES PI</c:v>
          </c:tx>
          <c:spPr>
            <a:ln w="28575">
              <a:solidFill>
                <a:schemeClr val="accent3"/>
              </a:solidFill>
            </a:ln>
          </c:spPr>
          <c:marker>
            <c:symbol val="circle"/>
            <c:size val="7"/>
            <c:spPr>
              <a:solidFill>
                <a:schemeClr val="accent3"/>
              </a:solidFill>
              <a:ln>
                <a:solidFill>
                  <a:schemeClr val="accent3"/>
                </a:solidFill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Calculations!$DG$12</c:f>
                <c:numCache>
                  <c:formatCode>General</c:formatCode>
                  <c:ptCount val="1"/>
                  <c:pt idx="0">
                    <c:v>2.3829769177120719</c:v>
                  </c:pt>
                </c:numCache>
              </c:numRef>
            </c:plus>
            <c:minus>
              <c:numRef>
                <c:f>Calculations!$DG$12</c:f>
                <c:numCache>
                  <c:formatCode>General</c:formatCode>
                  <c:ptCount val="1"/>
                  <c:pt idx="0">
                    <c:v>2.3829769177120719</c:v>
                  </c:pt>
                </c:numCache>
              </c:numRef>
            </c:minus>
            <c:spPr>
              <a:noFill/>
              <a:ln w="19050" cap="flat" cmpd="sng" algn="ctr">
                <a:solidFill>
                  <a:schemeClr val="accent3"/>
                </a:solidFill>
                <a:prstDash val="solid"/>
              </a:ln>
              <a:effectLst/>
            </c:spPr>
          </c:errBars>
          <c:xVal>
            <c:numRef>
              <c:f>'Publication Bias Analysis'!$I$29</c:f>
              <c:numCache>
                <c:formatCode>0.00</c:formatCode>
                <c:ptCount val="1"/>
                <c:pt idx="0">
                  <c:v>-0.22866463757841995</c:v>
                </c:pt>
              </c:numCache>
            </c:numRef>
          </c:xVal>
          <c:yVal>
            <c:numRef>
              <c:f>Calculations!$DG$13</c:f>
              <c:numCache>
                <c:formatCode>0.00</c:formatCode>
                <c:ptCount val="1"/>
                <c:pt idx="0">
                  <c:v>0.19479372362870087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1DE-46E2-B5B0-3FA2D8D6F0A8}"/>
            </c:ext>
          </c:extLst>
        </c:ser>
        <c:ser>
          <c:idx val="5"/>
          <c:order val="4"/>
          <c:tx>
            <c:v>Adjusted CES PI</c:v>
          </c:tx>
          <c:spPr>
            <a:ln w="28575">
              <a:solidFill>
                <a:schemeClr val="accent3"/>
              </a:solidFill>
            </a:ln>
          </c:spPr>
          <c:marker>
            <c:spPr>
              <a:solidFill>
                <a:schemeClr val="accent2"/>
              </a:solidFill>
              <a:ln>
                <a:noFill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Calculations!$DG$17</c:f>
                <c:numCache>
                  <c:formatCode>General</c:formatCode>
                  <c:ptCount val="1"/>
                  <c:pt idx="0">
                    <c:v>2.3829769177120719</c:v>
                  </c:pt>
                </c:numCache>
              </c:numRef>
            </c:plus>
            <c:minus>
              <c:numRef>
                <c:f>Calculations!$DG$17</c:f>
                <c:numCache>
                  <c:formatCode>General</c:formatCode>
                  <c:ptCount val="1"/>
                  <c:pt idx="0">
                    <c:v>2.3829769177120719</c:v>
                  </c:pt>
                </c:numCache>
              </c:numRef>
            </c:minus>
            <c:spPr>
              <a:ln w="19050">
                <a:solidFill>
                  <a:schemeClr val="accent2"/>
                </a:solidFill>
              </a:ln>
            </c:spPr>
          </c:errBars>
          <c:xVal>
            <c:numRef>
              <c:f>'Publication Bias Analysis'!$I$37</c:f>
              <c:numCache>
                <c:formatCode>0.00</c:formatCode>
                <c:ptCount val="1"/>
                <c:pt idx="0">
                  <c:v>-0.22866463757841995</c:v>
                </c:pt>
              </c:numCache>
            </c:numRef>
          </c:xVal>
          <c:yVal>
            <c:numRef>
              <c:f>Calculations!$DG$18</c:f>
              <c:numCache>
                <c:formatCode>0.00</c:formatCode>
                <c:ptCount val="1"/>
                <c:pt idx="0">
                  <c:v>0.21250224395858275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1DE-46E2-B5B0-3FA2D8D6F0A8}"/>
            </c:ext>
          </c:extLst>
        </c:ser>
        <c:ser>
          <c:idx val="4"/>
          <c:order val="5"/>
          <c:tx>
            <c:v>Imputed Data Points</c:v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 w="22225">
                <a:solidFill>
                  <a:schemeClr val="accent6">
                    <a:lumMod val="75000"/>
                  </a:schemeClr>
                </a:solidFill>
              </a:ln>
            </c:spPr>
          </c:marker>
          <c:xVal>
            <c:numRef>
              <c:f>Calculations!$EG$2:$EG$41</c:f>
              <c:numCache>
                <c:formatCode>0.00</c:formatCode>
                <c:ptCount val="4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</c:numCache>
            </c:numRef>
          </c:xVal>
          <c:yVal>
            <c:numRef>
              <c:f>Calculations!$EH$2:$EH$41</c:f>
              <c:numCache>
                <c:formatCode>0.00</c:formatCode>
                <c:ptCount val="4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1DE-46E2-B5B0-3FA2D8D6F0A8}"/>
            </c:ext>
          </c:extLst>
        </c:ser>
        <c:ser>
          <c:idx val="6"/>
          <c:order val="6"/>
          <c:tx>
            <c:v>Observed CES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Calculations!$DG$11</c:f>
                <c:numCache>
                  <c:formatCode>General</c:formatCode>
                  <c:ptCount val="1"/>
                  <c:pt idx="0">
                    <c:v>6.9646288627609992E-2</c:v>
                  </c:pt>
                </c:numCache>
              </c:numRef>
            </c:plus>
            <c:minus>
              <c:numRef>
                <c:f>Calculations!$DG$11</c:f>
                <c:numCache>
                  <c:formatCode>General</c:formatCode>
                  <c:ptCount val="1"/>
                  <c:pt idx="0">
                    <c:v>6.9646288627609992E-2</c:v>
                  </c:pt>
                </c:numCache>
              </c:numRef>
            </c:minus>
            <c:spPr>
              <a:ln w="19050">
                <a:solidFill>
                  <a:schemeClr val="tx1"/>
                </a:solidFill>
              </a:ln>
            </c:spPr>
          </c:errBars>
          <c:xVal>
            <c:numRef>
              <c:f>'Publication Bias Analysis'!$I$29</c:f>
              <c:numCache>
                <c:formatCode>0.00</c:formatCode>
                <c:ptCount val="1"/>
                <c:pt idx="0">
                  <c:v>-0.22866463757841995</c:v>
                </c:pt>
              </c:numCache>
            </c:numRef>
          </c:xVal>
          <c:yVal>
            <c:numRef>
              <c:f>Calculations!$DG$13</c:f>
              <c:numCache>
                <c:formatCode>0.00</c:formatCode>
                <c:ptCount val="1"/>
                <c:pt idx="0">
                  <c:v>0.19479372362870087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1DE-46E2-B5B0-3FA2D8D6F0A8}"/>
            </c:ext>
          </c:extLst>
        </c:ser>
        <c:ser>
          <c:idx val="7"/>
          <c:order val="7"/>
          <c:tx>
            <c:v>Adjusted CES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>
                <a:noFill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Calculations!$DG$16</c:f>
                <c:numCache>
                  <c:formatCode>General</c:formatCode>
                  <c:ptCount val="1"/>
                  <c:pt idx="0">
                    <c:v>6.9646288627609992E-2</c:v>
                  </c:pt>
                </c:numCache>
              </c:numRef>
            </c:plus>
            <c:minus>
              <c:numRef>
                <c:f>Calculations!$DG$16</c:f>
                <c:numCache>
                  <c:formatCode>General</c:formatCode>
                  <c:ptCount val="1"/>
                  <c:pt idx="0">
                    <c:v>6.9646288627609992E-2</c:v>
                  </c:pt>
                </c:numCache>
              </c:numRef>
            </c:minus>
            <c:spPr>
              <a:ln w="19050">
                <a:solidFill>
                  <a:schemeClr val="tx1"/>
                </a:solidFill>
              </a:ln>
            </c:spPr>
          </c:errBars>
          <c:xVal>
            <c:numRef>
              <c:f>'Publication Bias Analysis'!$I$37</c:f>
              <c:numCache>
                <c:formatCode>0.00</c:formatCode>
                <c:ptCount val="1"/>
                <c:pt idx="0">
                  <c:v>-0.22866463757841995</c:v>
                </c:pt>
              </c:numCache>
            </c:numRef>
          </c:xVal>
          <c:yVal>
            <c:numRef>
              <c:f>Calculations!$DG$18</c:f>
              <c:numCache>
                <c:formatCode>0.00</c:formatCode>
                <c:ptCount val="1"/>
                <c:pt idx="0">
                  <c:v>0.21250224395858275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1DE-46E2-B5B0-3FA2D8D6F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1068920"/>
        <c:axId val="381069312"/>
      </c:scatterChart>
      <c:valAx>
        <c:axId val="381068920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</a:rPr>
                  <a:t>Effect Size</a:t>
                </a:r>
                <a:endParaRPr lang="en-GB" b="1" baseline="-250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5094574616647789"/>
              <c:y val="2.7231262758821823E-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81069312"/>
        <c:crosses val="autoZero"/>
        <c:crossBetween val="midCat"/>
      </c:valAx>
      <c:valAx>
        <c:axId val="381069312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</a:rPr>
                  <a:t>Standard error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81068920"/>
        <c:crosses val="autoZero"/>
        <c:crossBetween val="midCat"/>
        <c:majorUnit val="5.000000000000001E-2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4.6106888285411953E-4"/>
          <c:y val="0.92956599175103116"/>
          <c:w val="0.99676705923024789"/>
          <c:h val="5.2576865391826016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Standardized</a:t>
            </a:r>
            <a:r>
              <a:rPr lang="nl-NL" baseline="0"/>
              <a:t> Residual Histogram</a:t>
            </a:r>
            <a:endParaRPr lang="nl-NL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8124549067324975E-2"/>
          <c:y val="0.10737366250148517"/>
          <c:w val="0.86422810075932188"/>
          <c:h val="0.80021072361016043"/>
        </c:manualLayout>
      </c:layout>
      <c:lineChart>
        <c:grouping val="standard"/>
        <c:varyColors val="0"/>
        <c:ser>
          <c:idx val="0"/>
          <c:order val="0"/>
          <c:tx>
            <c:strRef>
              <c:f>'Publication Bias Analysis'!$Z$28</c:f>
              <c:strCache>
                <c:ptCount val="1"/>
                <c:pt idx="0">
                  <c:v>Proportion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errBars>
            <c:errDir val="y"/>
            <c:errBarType val="minus"/>
            <c:errValType val="fixedVal"/>
            <c:noEndCap val="1"/>
            <c:val val="1"/>
            <c:spPr>
              <a:ln w="254000">
                <a:solidFill>
                  <a:schemeClr val="accent1"/>
                </a:solidFill>
              </a:ln>
            </c:spPr>
          </c:errBars>
          <c:cat>
            <c:strRef>
              <c:f>'Publication Bias Analysis'!$Y$29:$Y$38</c:f>
              <c:strCache>
                <c:ptCount val="10"/>
                <c:pt idx="1">
                  <c:v>-∞; -17,85</c:v>
                </c:pt>
                <c:pt idx="2">
                  <c:v>-17,85; -12,75</c:v>
                </c:pt>
                <c:pt idx="3">
                  <c:v>-12,75; -7,65</c:v>
                </c:pt>
                <c:pt idx="4">
                  <c:v>-7,65; -2,55</c:v>
                </c:pt>
                <c:pt idx="5">
                  <c:v>-2,55; 2,55</c:v>
                </c:pt>
                <c:pt idx="6">
                  <c:v>2,55; 7,65</c:v>
                </c:pt>
                <c:pt idx="7">
                  <c:v>7,65; 12,75</c:v>
                </c:pt>
                <c:pt idx="8">
                  <c:v>12,75; 17,85</c:v>
                </c:pt>
                <c:pt idx="9">
                  <c:v>17,85; ∞</c:v>
                </c:pt>
              </c:strCache>
            </c:strRef>
          </c:cat>
          <c:val>
            <c:numRef>
              <c:f>'Publication Bias Analysis'!$Z$29:$Z$39</c:f>
              <c:numCache>
                <c:formatCode>0.00</c:formatCode>
                <c:ptCount val="11"/>
                <c:pt idx="1">
                  <c:v>8.3333333333333329E-2</c:v>
                </c:pt>
                <c:pt idx="2">
                  <c:v>8.3333333333333329E-2</c:v>
                </c:pt>
                <c:pt idx="3">
                  <c:v>8.3333333333333329E-2</c:v>
                </c:pt>
                <c:pt idx="4">
                  <c:v>8.3333333333333329E-2</c:v>
                </c:pt>
                <c:pt idx="5">
                  <c:v>0.33333333333333331</c:v>
                </c:pt>
                <c:pt idx="6">
                  <c:v>0.25</c:v>
                </c:pt>
                <c:pt idx="7">
                  <c:v>0</c:v>
                </c:pt>
                <c:pt idx="8">
                  <c:v>0</c:v>
                </c:pt>
                <c:pt idx="9">
                  <c:v>8.3333333333333329E-2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F6-47CD-BAB2-FAFEFCDBBA7C}"/>
            </c:ext>
          </c:extLst>
        </c:ser>
        <c:ser>
          <c:idx val="1"/>
          <c:order val="1"/>
          <c:tx>
            <c:strRef>
              <c:f>'Publication Bias Analysis'!$AA$28</c:f>
              <c:strCache>
                <c:ptCount val="1"/>
                <c:pt idx="0">
                  <c:v>Probability</c:v>
                </c:pt>
              </c:strCache>
            </c:strRef>
          </c:tx>
          <c:marker>
            <c:symbol val="none"/>
          </c:marker>
          <c:cat>
            <c:strRef>
              <c:f>'Publication Bias Analysis'!$Y$29:$Y$38</c:f>
              <c:strCache>
                <c:ptCount val="10"/>
                <c:pt idx="1">
                  <c:v>-∞; -17,85</c:v>
                </c:pt>
                <c:pt idx="2">
                  <c:v>-17,85; -12,75</c:v>
                </c:pt>
                <c:pt idx="3">
                  <c:v>-12,75; -7,65</c:v>
                </c:pt>
                <c:pt idx="4">
                  <c:v>-7,65; -2,55</c:v>
                </c:pt>
                <c:pt idx="5">
                  <c:v>-2,55; 2,55</c:v>
                </c:pt>
                <c:pt idx="6">
                  <c:v>2,55; 7,65</c:v>
                </c:pt>
                <c:pt idx="7">
                  <c:v>7,65; 12,75</c:v>
                </c:pt>
                <c:pt idx="8">
                  <c:v>12,75; 17,85</c:v>
                </c:pt>
                <c:pt idx="9">
                  <c:v>17,85; ∞</c:v>
                </c:pt>
              </c:strCache>
            </c:strRef>
          </c:cat>
          <c:val>
            <c:numRef>
              <c:f>'Publication Bias Analysis'!$AA$29:$AA$39</c:f>
              <c:numCache>
                <c:formatCode>0.00</c:formatCode>
                <c:ptCount val="11"/>
                <c:pt idx="1">
                  <c:v>1.4451820553565185E-71</c:v>
                </c:pt>
                <c:pt idx="2">
                  <c:v>1.5587262888812E-37</c:v>
                </c:pt>
                <c:pt idx="3">
                  <c:v>1.004896565652633E-14</c:v>
                </c:pt>
                <c:pt idx="4">
                  <c:v>5.3861459540566377E-3</c:v>
                </c:pt>
                <c:pt idx="5">
                  <c:v>0.98922770809186655</c:v>
                </c:pt>
                <c:pt idx="6">
                  <c:v>5.3861459540566203E-3</c:v>
                </c:pt>
                <c:pt idx="7">
                  <c:v>1.0103029524088925E-14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9F6-47CD-BAB2-FAFEFCDBB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1070096"/>
        <c:axId val="381070488"/>
      </c:lineChart>
      <c:catAx>
        <c:axId val="381070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Z-score</a:t>
                </a:r>
              </a:p>
            </c:rich>
          </c:tx>
          <c:overlay val="0"/>
        </c:title>
        <c:numFmt formatCode="General" sourceLinked="1"/>
        <c:majorTickMark val="in"/>
        <c:minorTickMark val="none"/>
        <c:tickLblPos val="nextTo"/>
        <c:crossAx val="381070488"/>
        <c:crosses val="autoZero"/>
        <c:auto val="1"/>
        <c:lblAlgn val="ctr"/>
        <c:lblOffset val="100"/>
        <c:noMultiLvlLbl val="0"/>
      </c:catAx>
      <c:valAx>
        <c:axId val="381070488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Porbability</a:t>
                </a:r>
              </a:p>
            </c:rich>
          </c:tx>
          <c:overlay val="0"/>
        </c:title>
        <c:numFmt formatCode="General" sourceLinked="1"/>
        <c:majorTickMark val="in"/>
        <c:minorTickMark val="none"/>
        <c:tickLblPos val="low"/>
        <c:crossAx val="381070096"/>
        <c:crossesAt val="6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0</xdr:colOff>
      <xdr:row>202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0</xdr:row>
      <xdr:rowOff>0</xdr:rowOff>
    </xdr:from>
    <xdr:to>
      <xdr:col>12</xdr:col>
      <xdr:colOff>0</xdr:colOff>
      <xdr:row>205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0</xdr:row>
      <xdr:rowOff>0</xdr:rowOff>
    </xdr:from>
    <xdr:to>
      <xdr:col>20</xdr:col>
      <xdr:colOff>0</xdr:colOff>
      <xdr:row>211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0</xdr:colOff>
      <xdr:row>0</xdr:row>
      <xdr:rowOff>0</xdr:rowOff>
    </xdr:from>
    <xdr:to>
      <xdr:col>22</xdr:col>
      <xdr:colOff>0</xdr:colOff>
      <xdr:row>18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16</xdr:col>
      <xdr:colOff>0</xdr:colOff>
      <xdr:row>26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28574</xdr:colOff>
      <xdr:row>0</xdr:row>
      <xdr:rowOff>0</xdr:rowOff>
    </xdr:from>
    <xdr:to>
      <xdr:col>44</xdr:col>
      <xdr:colOff>0</xdr:colOff>
      <xdr:row>26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50</xdr:col>
      <xdr:colOff>0</xdr:colOff>
      <xdr:row>0</xdr:row>
      <xdr:rowOff>0</xdr:rowOff>
    </xdr:from>
    <xdr:to>
      <xdr:col>55</xdr:col>
      <xdr:colOff>0</xdr:colOff>
      <xdr:row>26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0</xdr:row>
      <xdr:rowOff>0</xdr:rowOff>
    </xdr:from>
    <xdr:to>
      <xdr:col>12</xdr:col>
      <xdr:colOff>0</xdr:colOff>
      <xdr:row>26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0</xdr:colOff>
      <xdr:row>0</xdr:row>
      <xdr:rowOff>0</xdr:rowOff>
    </xdr:from>
    <xdr:to>
      <xdr:col>33</xdr:col>
      <xdr:colOff>0</xdr:colOff>
      <xdr:row>25</xdr:row>
      <xdr:rowOff>133351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1"/>
  <sheetViews>
    <sheetView showGridLines="0" tabSelected="1" zoomScaleNormal="100" workbookViewId="0">
      <pane ySplit="1" topLeftCell="A2" activePane="bottomLeft" state="frozen"/>
      <selection pane="bottomLeft" activeCell="P3" sqref="P3"/>
    </sheetView>
  </sheetViews>
  <sheetFormatPr defaultRowHeight="12" x14ac:dyDescent="0.2"/>
  <cols>
    <col min="1" max="1" width="3.1640625" bestFit="1" customWidth="1"/>
    <col min="2" max="2" width="11" style="16" bestFit="1" customWidth="1"/>
    <col min="3" max="3" width="13" bestFit="1" customWidth="1"/>
    <col min="4" max="4" width="5.6640625" style="1" bestFit="1" customWidth="1"/>
    <col min="5" max="5" width="4.6640625" style="1" bestFit="1" customWidth="1"/>
    <col min="6" max="6" width="6.5" style="1" bestFit="1" customWidth="1"/>
    <col min="7" max="9" width="4.6640625" style="1" bestFit="1" customWidth="1"/>
    <col min="10" max="10" width="4.1640625" style="2" bestFit="1" customWidth="1"/>
    <col min="11" max="11" width="4.6640625" style="1" bestFit="1" customWidth="1"/>
    <col min="12" max="12" width="7" style="1" bestFit="1" customWidth="1"/>
    <col min="13" max="13" width="7.33203125" style="1" bestFit="1" customWidth="1"/>
    <col min="14" max="14" width="9" style="1" bestFit="1" customWidth="1"/>
    <col min="15" max="15" width="9.33203125" style="1" bestFit="1" customWidth="1"/>
    <col min="16" max="16" width="13.33203125" bestFit="1" customWidth="1"/>
    <col min="17" max="17" width="8.83203125" style="6" bestFit="1" customWidth="1"/>
    <col min="18" max="18" width="9.83203125" style="6" bestFit="1" customWidth="1"/>
  </cols>
  <sheetData>
    <row r="1" spans="1:18" s="5" customFormat="1" ht="21" customHeight="1" x14ac:dyDescent="0.2">
      <c r="A1" s="10" t="s">
        <v>0</v>
      </c>
      <c r="B1" s="15" t="s">
        <v>12</v>
      </c>
      <c r="C1" s="10" t="s">
        <v>14</v>
      </c>
      <c r="D1" s="10" t="s">
        <v>37</v>
      </c>
      <c r="E1" s="10" t="s">
        <v>36</v>
      </c>
      <c r="F1" s="10" t="s">
        <v>28</v>
      </c>
      <c r="G1" s="10" t="s">
        <v>38</v>
      </c>
      <c r="H1" s="10" t="s">
        <v>39</v>
      </c>
      <c r="I1" s="10" t="s">
        <v>29</v>
      </c>
      <c r="J1" s="10" t="s">
        <v>7</v>
      </c>
      <c r="K1" s="10" t="s">
        <v>40</v>
      </c>
      <c r="L1" s="10" t="s">
        <v>24</v>
      </c>
      <c r="M1" s="10" t="s">
        <v>25</v>
      </c>
      <c r="N1" s="10" t="s">
        <v>185</v>
      </c>
      <c r="O1" s="10" t="s">
        <v>186</v>
      </c>
      <c r="P1" s="10" t="s">
        <v>2</v>
      </c>
      <c r="Q1" s="10" t="s">
        <v>55</v>
      </c>
      <c r="R1" s="10" t="s">
        <v>56</v>
      </c>
    </row>
    <row r="2" spans="1:18" x14ac:dyDescent="0.2">
      <c r="A2" s="11">
        <f>IF(AND(Include_study?="Yes",Sufficient_data="Yes"),1,"")</f>
        <v>1</v>
      </c>
      <c r="B2" s="96" t="s">
        <v>239</v>
      </c>
      <c r="C2" s="7" t="s">
        <v>1</v>
      </c>
      <c r="D2" s="19">
        <v>10</v>
      </c>
      <c r="E2" s="19">
        <v>8</v>
      </c>
      <c r="F2" s="19"/>
      <c r="G2" s="19">
        <v>1</v>
      </c>
      <c r="H2" s="19">
        <v>1.2</v>
      </c>
      <c r="I2" s="19"/>
      <c r="J2" s="48">
        <v>100</v>
      </c>
      <c r="K2" s="19">
        <v>0.45</v>
      </c>
      <c r="L2" s="19"/>
      <c r="M2" s="19"/>
      <c r="N2" s="19"/>
      <c r="O2" s="19"/>
      <c r="P2" s="9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Yes</v>
      </c>
      <c r="Q2" s="7" t="s">
        <v>251</v>
      </c>
      <c r="R2" s="101">
        <v>15</v>
      </c>
    </row>
    <row r="3" spans="1:18" x14ac:dyDescent="0.2">
      <c r="A3" s="11">
        <f>IF(AND(Include_study?="Yes",Sufficient_data="Yes"),COUNT(A$2:A2)+1,"")</f>
        <v>2</v>
      </c>
      <c r="B3" s="96" t="s">
        <v>240</v>
      </c>
      <c r="C3" s="7" t="s">
        <v>1</v>
      </c>
      <c r="D3" s="19">
        <v>11</v>
      </c>
      <c r="E3" s="19">
        <v>8</v>
      </c>
      <c r="F3" s="19"/>
      <c r="G3" s="19"/>
      <c r="H3" s="19"/>
      <c r="I3" s="19">
        <v>1.2</v>
      </c>
      <c r="J3" s="48">
        <v>130</v>
      </c>
      <c r="K3" s="19">
        <v>0.5</v>
      </c>
      <c r="L3" s="19"/>
      <c r="M3" s="19"/>
      <c r="N3" s="19"/>
      <c r="O3" s="19"/>
      <c r="P3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Yes</v>
      </c>
      <c r="Q3" s="7" t="s">
        <v>251</v>
      </c>
      <c r="R3" s="102">
        <v>16</v>
      </c>
    </row>
    <row r="4" spans="1:18" x14ac:dyDescent="0.2">
      <c r="A4" s="11">
        <f>IF(AND(Include_study?="Yes",Sufficient_data="Yes"),COUNT(A$2:A3)+1,"")</f>
        <v>3</v>
      </c>
      <c r="B4" s="96" t="s">
        <v>241</v>
      </c>
      <c r="C4" s="7" t="s">
        <v>1</v>
      </c>
      <c r="D4" s="19"/>
      <c r="E4" s="19"/>
      <c r="F4" s="19">
        <v>0.02</v>
      </c>
      <c r="G4" s="19">
        <v>0.7</v>
      </c>
      <c r="H4" s="19">
        <v>0.5</v>
      </c>
      <c r="I4" s="19"/>
      <c r="J4" s="48">
        <v>80</v>
      </c>
      <c r="K4" s="19">
        <v>0.47</v>
      </c>
      <c r="L4" s="19"/>
      <c r="M4" s="19"/>
      <c r="N4" s="19"/>
      <c r="O4" s="19"/>
      <c r="P4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Yes</v>
      </c>
      <c r="Q4" s="7" t="s">
        <v>251</v>
      </c>
      <c r="R4" s="102">
        <v>13</v>
      </c>
    </row>
    <row r="5" spans="1:18" x14ac:dyDescent="0.2">
      <c r="A5" s="11">
        <f>IF(AND(Include_study?="Yes",Sufficient_data="Yes"),COUNT(A$2:A4)+1,"")</f>
        <v>4</v>
      </c>
      <c r="B5" s="96" t="s">
        <v>242</v>
      </c>
      <c r="C5" s="7" t="s">
        <v>1</v>
      </c>
      <c r="D5" s="19"/>
      <c r="E5" s="19"/>
      <c r="F5" s="19">
        <v>-0.7</v>
      </c>
      <c r="G5" s="19"/>
      <c r="H5" s="19"/>
      <c r="I5" s="19">
        <v>0.3</v>
      </c>
      <c r="J5" s="48">
        <v>300</v>
      </c>
      <c r="K5" s="19">
        <v>0.51</v>
      </c>
      <c r="L5" s="19"/>
      <c r="M5" s="19"/>
      <c r="N5" s="19"/>
      <c r="O5" s="19"/>
      <c r="P5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Yes</v>
      </c>
      <c r="Q5" s="7" t="s">
        <v>251</v>
      </c>
      <c r="R5" s="102">
        <v>18</v>
      </c>
    </row>
    <row r="6" spans="1:18" ht="12" customHeight="1" x14ac:dyDescent="0.2">
      <c r="A6" s="11">
        <f>IF(AND(Include_study?="Yes",Sufficient_data="Yes"),COUNT(A$2:A5)+1,"")</f>
        <v>5</v>
      </c>
      <c r="B6" s="96" t="s">
        <v>243</v>
      </c>
      <c r="C6" s="7" t="s">
        <v>1</v>
      </c>
      <c r="D6" s="19"/>
      <c r="E6" s="19"/>
      <c r="F6" s="19"/>
      <c r="G6" s="19"/>
      <c r="H6" s="19"/>
      <c r="I6" s="19"/>
      <c r="J6" s="48">
        <v>95</v>
      </c>
      <c r="K6" s="19">
        <v>0.59</v>
      </c>
      <c r="L6" s="19">
        <v>-1.6</v>
      </c>
      <c r="M6" s="19"/>
      <c r="N6" s="19"/>
      <c r="O6" s="19"/>
      <c r="P6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Yes</v>
      </c>
      <c r="Q6" s="7" t="s">
        <v>252</v>
      </c>
      <c r="R6" s="102">
        <v>20</v>
      </c>
    </row>
    <row r="7" spans="1:18" ht="12" customHeight="1" x14ac:dyDescent="0.2">
      <c r="A7" s="11">
        <f>IF(AND(Include_study?="Yes",Sufficient_data="Yes"),COUNT(A$2:A6)+1,"")</f>
        <v>6</v>
      </c>
      <c r="B7" s="96" t="s">
        <v>244</v>
      </c>
      <c r="C7" s="7" t="s">
        <v>1</v>
      </c>
      <c r="D7" s="19"/>
      <c r="E7" s="19"/>
      <c r="F7" s="19"/>
      <c r="G7" s="19"/>
      <c r="H7" s="19"/>
      <c r="I7" s="19"/>
      <c r="J7" s="48">
        <v>90</v>
      </c>
      <c r="K7" s="19">
        <v>0.52</v>
      </c>
      <c r="L7" s="19">
        <v>-0.3</v>
      </c>
      <c r="M7" s="19"/>
      <c r="N7" s="19"/>
      <c r="O7" s="19"/>
      <c r="P7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Yes</v>
      </c>
      <c r="Q7" s="7" t="s">
        <v>252</v>
      </c>
      <c r="R7" s="102">
        <v>14</v>
      </c>
    </row>
    <row r="8" spans="1:18" x14ac:dyDescent="0.2">
      <c r="A8" s="11">
        <f>IF(AND(Include_study?="Yes",Sufficient_data="Yes"),COUNT(A$2:A7)+1,"")</f>
        <v>7</v>
      </c>
      <c r="B8" s="96" t="s">
        <v>245</v>
      </c>
      <c r="C8" s="7" t="s">
        <v>1</v>
      </c>
      <c r="D8" s="19"/>
      <c r="E8" s="19"/>
      <c r="F8" s="19"/>
      <c r="G8" s="19"/>
      <c r="H8" s="19"/>
      <c r="I8" s="19"/>
      <c r="J8" s="48">
        <v>120</v>
      </c>
      <c r="K8" s="19">
        <v>0.46</v>
      </c>
      <c r="L8" s="19"/>
      <c r="M8" s="19">
        <v>0.5</v>
      </c>
      <c r="N8" s="19"/>
      <c r="O8" s="19"/>
      <c r="P8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Yes</v>
      </c>
      <c r="Q8" s="7" t="s">
        <v>251</v>
      </c>
      <c r="R8" s="102">
        <v>19</v>
      </c>
    </row>
    <row r="9" spans="1:18" x14ac:dyDescent="0.2">
      <c r="A9" s="11">
        <f>IF(AND(Include_study?="Yes",Sufficient_data="Yes"),COUNT(A$2:A8)+1,"")</f>
        <v>8</v>
      </c>
      <c r="B9" s="96" t="s">
        <v>246</v>
      </c>
      <c r="C9" s="7" t="s">
        <v>1</v>
      </c>
      <c r="D9" s="19"/>
      <c r="E9" s="19"/>
      <c r="F9" s="19"/>
      <c r="G9" s="19"/>
      <c r="H9" s="19"/>
      <c r="I9" s="19"/>
      <c r="J9" s="48">
        <v>130</v>
      </c>
      <c r="K9" s="19">
        <v>0.5</v>
      </c>
      <c r="L9" s="19"/>
      <c r="M9" s="19">
        <v>0.7</v>
      </c>
      <c r="N9" s="19"/>
      <c r="O9" s="19"/>
      <c r="P9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Yes</v>
      </c>
      <c r="Q9" s="7" t="s">
        <v>251</v>
      </c>
      <c r="R9" s="102">
        <v>13</v>
      </c>
    </row>
    <row r="10" spans="1:18" x14ac:dyDescent="0.2">
      <c r="A10" s="11">
        <f>IF(AND(Include_study?="Yes",Sufficient_data="Yes"),COUNT(A$2:A9)+1,"")</f>
        <v>9</v>
      </c>
      <c r="B10" s="96" t="s">
        <v>247</v>
      </c>
      <c r="C10" s="7" t="s">
        <v>1</v>
      </c>
      <c r="D10" s="19"/>
      <c r="E10" s="19"/>
      <c r="F10" s="19"/>
      <c r="G10" s="19"/>
      <c r="H10" s="19"/>
      <c r="I10" s="19"/>
      <c r="J10" s="48">
        <v>80</v>
      </c>
      <c r="K10" s="19">
        <v>0.52</v>
      </c>
      <c r="L10" s="19"/>
      <c r="M10" s="19"/>
      <c r="N10" s="19"/>
      <c r="O10" s="19">
        <v>0.4</v>
      </c>
      <c r="P10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Yes</v>
      </c>
      <c r="Q10" s="7" t="s">
        <v>252</v>
      </c>
      <c r="R10" s="102">
        <v>19</v>
      </c>
    </row>
    <row r="11" spans="1:18" x14ac:dyDescent="0.2">
      <c r="A11" s="11">
        <f>IF(AND(Include_study?="Yes",Sufficient_data="Yes"),COUNT(A$2:A10)+1,"")</f>
        <v>10</v>
      </c>
      <c r="B11" s="96" t="s">
        <v>248</v>
      </c>
      <c r="C11" s="7" t="s">
        <v>1</v>
      </c>
      <c r="D11" s="19"/>
      <c r="E11" s="19"/>
      <c r="F11" s="19"/>
      <c r="G11" s="19"/>
      <c r="H11" s="19"/>
      <c r="I11" s="19"/>
      <c r="J11" s="48">
        <v>240</v>
      </c>
      <c r="K11" s="19">
        <v>0.48</v>
      </c>
      <c r="L11" s="19"/>
      <c r="M11" s="19"/>
      <c r="N11" s="19"/>
      <c r="O11" s="19">
        <v>2.1</v>
      </c>
      <c r="P11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Yes</v>
      </c>
      <c r="Q11" s="7" t="s">
        <v>251</v>
      </c>
      <c r="R11" s="102">
        <v>22</v>
      </c>
    </row>
    <row r="12" spans="1:18" x14ac:dyDescent="0.2">
      <c r="A12" s="11">
        <f>IF(AND(Include_study?="Yes",Sufficient_data="Yes"),COUNT(A$2:A11)+1,"")</f>
        <v>11</v>
      </c>
      <c r="B12" s="96" t="s">
        <v>249</v>
      </c>
      <c r="C12" s="7" t="s">
        <v>1</v>
      </c>
      <c r="D12" s="19"/>
      <c r="E12" s="19"/>
      <c r="F12" s="19"/>
      <c r="G12" s="19"/>
      <c r="H12" s="19"/>
      <c r="I12" s="19"/>
      <c r="J12" s="48">
        <v>90</v>
      </c>
      <c r="K12" s="19">
        <v>0.41</v>
      </c>
      <c r="L12" s="19"/>
      <c r="M12" s="19"/>
      <c r="N12" s="19">
        <v>-0.40344993168738885</v>
      </c>
      <c r="O12" s="19"/>
      <c r="P12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Yes</v>
      </c>
      <c r="Q12" s="7" t="s">
        <v>252</v>
      </c>
      <c r="R12" s="102">
        <v>17</v>
      </c>
    </row>
    <row r="13" spans="1:18" x14ac:dyDescent="0.2">
      <c r="A13" s="11">
        <f>IF(AND(Include_study?="Yes",Sufficient_data="Yes"),COUNT(A$2:A12)+1,"")</f>
        <v>12</v>
      </c>
      <c r="B13" s="96" t="s">
        <v>250</v>
      </c>
      <c r="C13" s="7" t="s">
        <v>1</v>
      </c>
      <c r="D13" s="19"/>
      <c r="E13" s="19"/>
      <c r="F13" s="19"/>
      <c r="G13" s="19"/>
      <c r="H13" s="19"/>
      <c r="I13" s="19"/>
      <c r="J13" s="48">
        <v>97</v>
      </c>
      <c r="K13" s="19">
        <v>0.53</v>
      </c>
      <c r="L13" s="19"/>
      <c r="M13" s="19"/>
      <c r="N13" s="19">
        <v>-0.50399113437801268</v>
      </c>
      <c r="O13" s="19"/>
      <c r="P13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Yes</v>
      </c>
      <c r="Q13" s="7" t="s">
        <v>252</v>
      </c>
      <c r="R13" s="102">
        <v>18</v>
      </c>
    </row>
    <row r="14" spans="1:18" x14ac:dyDescent="0.2">
      <c r="A14" s="11" t="str">
        <f>IF(AND(Include_study?="Yes",Sufficient_data="Yes"),COUNT(A$2:A13)+1,"")</f>
        <v/>
      </c>
      <c r="B14" s="96"/>
      <c r="C14" s="7" t="s">
        <v>1</v>
      </c>
      <c r="D14" s="19"/>
      <c r="E14" s="19"/>
      <c r="F14" s="19"/>
      <c r="G14" s="19"/>
      <c r="H14" s="19"/>
      <c r="I14" s="19"/>
      <c r="J14" s="48"/>
      <c r="K14" s="19"/>
      <c r="L14" s="19"/>
      <c r="M14" s="19"/>
      <c r="N14" s="19"/>
      <c r="O14" s="19"/>
      <c r="P14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4" s="7"/>
      <c r="R14" s="102"/>
    </row>
    <row r="15" spans="1:18" x14ac:dyDescent="0.2">
      <c r="A15" s="11" t="str">
        <f>IF(AND(Include_study?="Yes",Sufficient_data="Yes"),COUNT(A$2:A14)+1,"")</f>
        <v/>
      </c>
      <c r="B15" s="96"/>
      <c r="C15" s="7" t="s">
        <v>1</v>
      </c>
      <c r="D15" s="19"/>
      <c r="E15" s="19"/>
      <c r="F15" s="19"/>
      <c r="G15" s="19"/>
      <c r="H15" s="19"/>
      <c r="I15" s="19"/>
      <c r="J15" s="48"/>
      <c r="K15" s="19"/>
      <c r="L15" s="19"/>
      <c r="M15" s="19"/>
      <c r="N15" s="19"/>
      <c r="O15" s="19"/>
      <c r="P15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5" s="7"/>
      <c r="R15" s="102"/>
    </row>
    <row r="16" spans="1:18" x14ac:dyDescent="0.2">
      <c r="A16" s="11" t="str">
        <f>IF(AND(Include_study?="Yes",Sufficient_data="Yes"),COUNT(A$2:A15)+1,"")</f>
        <v/>
      </c>
      <c r="B16" s="96"/>
      <c r="C16" s="7" t="s">
        <v>1</v>
      </c>
      <c r="D16" s="19"/>
      <c r="E16" s="19"/>
      <c r="F16" s="19"/>
      <c r="G16" s="19"/>
      <c r="H16" s="19"/>
      <c r="I16" s="19"/>
      <c r="J16" s="48"/>
      <c r="K16" s="19"/>
      <c r="L16" s="19"/>
      <c r="M16" s="19"/>
      <c r="N16" s="19"/>
      <c r="O16" s="19"/>
      <c r="P16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6" s="7"/>
      <c r="R16" s="102"/>
    </row>
    <row r="17" spans="1:18" x14ac:dyDescent="0.2">
      <c r="A17" s="11" t="str">
        <f>IF(AND(Include_study?="Yes",Sufficient_data="Yes"),COUNT(A$2:A16)+1,"")</f>
        <v/>
      </c>
      <c r="B17" s="96"/>
      <c r="C17" s="7" t="s">
        <v>1</v>
      </c>
      <c r="D17" s="19"/>
      <c r="E17" s="19"/>
      <c r="F17" s="19"/>
      <c r="G17" s="19"/>
      <c r="H17" s="19"/>
      <c r="I17" s="19"/>
      <c r="J17" s="48"/>
      <c r="K17" s="19"/>
      <c r="L17" s="19"/>
      <c r="M17" s="19"/>
      <c r="N17" s="19"/>
      <c r="O17" s="19"/>
      <c r="P17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7" s="7"/>
      <c r="R17" s="102"/>
    </row>
    <row r="18" spans="1:18" x14ac:dyDescent="0.2">
      <c r="A18" s="11" t="str">
        <f>IF(AND(Include_study?="Yes",Sufficient_data="Yes"),COUNT(A$2:A17)+1,"")</f>
        <v/>
      </c>
      <c r="B18" s="96"/>
      <c r="C18" s="7" t="s">
        <v>1</v>
      </c>
      <c r="D18" s="19"/>
      <c r="E18" s="19"/>
      <c r="F18" s="19"/>
      <c r="G18" s="19"/>
      <c r="H18" s="19"/>
      <c r="I18" s="19"/>
      <c r="J18" s="48"/>
      <c r="K18" s="19"/>
      <c r="L18" s="19"/>
      <c r="M18" s="19"/>
      <c r="N18" s="19"/>
      <c r="O18" s="19"/>
      <c r="P18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8" s="7"/>
      <c r="R18" s="102"/>
    </row>
    <row r="19" spans="1:18" x14ac:dyDescent="0.2">
      <c r="A19" s="11" t="str">
        <f>IF(AND(Include_study?="Yes",Sufficient_data="Yes"),COUNT(A$2:A18)+1,"")</f>
        <v/>
      </c>
      <c r="B19" s="96"/>
      <c r="C19" s="7" t="s">
        <v>1</v>
      </c>
      <c r="D19" s="19"/>
      <c r="E19" s="19"/>
      <c r="F19" s="19"/>
      <c r="G19" s="19"/>
      <c r="H19" s="19"/>
      <c r="I19" s="19"/>
      <c r="J19" s="48"/>
      <c r="K19" s="19"/>
      <c r="L19" s="19"/>
      <c r="M19" s="19"/>
      <c r="N19" s="19"/>
      <c r="O19" s="19"/>
      <c r="P19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9" s="7"/>
      <c r="R19" s="102"/>
    </row>
    <row r="20" spans="1:18" x14ac:dyDescent="0.2">
      <c r="A20" s="11" t="str">
        <f>IF(AND(Include_study?="Yes",Sufficient_data="Yes"),COUNT(A$2:A19)+1,"")</f>
        <v/>
      </c>
      <c r="B20" s="96"/>
      <c r="C20" s="7" t="s">
        <v>1</v>
      </c>
      <c r="D20" s="19"/>
      <c r="E20" s="19"/>
      <c r="F20" s="19"/>
      <c r="G20" s="19"/>
      <c r="H20" s="19"/>
      <c r="I20" s="19"/>
      <c r="J20" s="48"/>
      <c r="K20" s="19"/>
      <c r="L20" s="19"/>
      <c r="M20" s="19"/>
      <c r="N20" s="19"/>
      <c r="O20" s="19"/>
      <c r="P20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20" s="7"/>
      <c r="R20" s="102"/>
    </row>
    <row r="21" spans="1:18" x14ac:dyDescent="0.2">
      <c r="A21" s="11" t="str">
        <f>IF(AND(Include_study?="Yes",Sufficient_data="Yes"),COUNT(A$2:A20)+1,"")</f>
        <v/>
      </c>
      <c r="B21" s="96"/>
      <c r="C21" s="7" t="s">
        <v>1</v>
      </c>
      <c r="D21" s="19"/>
      <c r="E21" s="19"/>
      <c r="F21" s="19"/>
      <c r="G21" s="19"/>
      <c r="H21" s="19"/>
      <c r="I21" s="19"/>
      <c r="J21" s="48"/>
      <c r="K21" s="19"/>
      <c r="L21" s="19"/>
      <c r="M21" s="19"/>
      <c r="N21" s="19"/>
      <c r="O21" s="19"/>
      <c r="P21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21" s="7"/>
      <c r="R21" s="102"/>
    </row>
    <row r="22" spans="1:18" x14ac:dyDescent="0.2">
      <c r="A22" s="11" t="str">
        <f>IF(AND(Include_study?="Yes",Sufficient_data="Yes"),COUNT(A$2:A21)+1,"")</f>
        <v/>
      </c>
      <c r="B22" s="96"/>
      <c r="C22" s="7" t="s">
        <v>1</v>
      </c>
      <c r="D22" s="19"/>
      <c r="E22" s="19"/>
      <c r="F22" s="19"/>
      <c r="G22" s="19"/>
      <c r="H22" s="19"/>
      <c r="I22" s="19"/>
      <c r="J22" s="48"/>
      <c r="K22" s="19"/>
      <c r="L22" s="19"/>
      <c r="M22" s="19"/>
      <c r="N22" s="19"/>
      <c r="O22" s="19"/>
      <c r="P22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22" s="7"/>
      <c r="R22" s="102"/>
    </row>
    <row r="23" spans="1:18" x14ac:dyDescent="0.2">
      <c r="A23" s="11" t="str">
        <f>IF(AND(Include_study?="Yes",Sufficient_data="Yes"),COUNT(A$2:A22)+1,"")</f>
        <v/>
      </c>
      <c r="B23" s="96"/>
      <c r="C23" s="7" t="s">
        <v>1</v>
      </c>
      <c r="D23" s="19"/>
      <c r="E23" s="19"/>
      <c r="F23" s="19"/>
      <c r="G23" s="19"/>
      <c r="H23" s="19"/>
      <c r="I23" s="19"/>
      <c r="J23" s="48"/>
      <c r="K23" s="19"/>
      <c r="L23" s="19"/>
      <c r="M23" s="19"/>
      <c r="N23" s="19"/>
      <c r="O23" s="19"/>
      <c r="P23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23" s="7"/>
      <c r="R23" s="102"/>
    </row>
    <row r="24" spans="1:18" x14ac:dyDescent="0.2">
      <c r="A24" s="11" t="str">
        <f>IF(AND(Include_study?="Yes",Sufficient_data="Yes"),COUNT(A$2:A23)+1,"")</f>
        <v/>
      </c>
      <c r="B24" s="96"/>
      <c r="C24" s="7" t="s">
        <v>1</v>
      </c>
      <c r="D24" s="19"/>
      <c r="E24" s="19"/>
      <c r="F24" s="19"/>
      <c r="G24" s="19"/>
      <c r="H24" s="19"/>
      <c r="I24" s="19"/>
      <c r="J24" s="48"/>
      <c r="K24" s="19"/>
      <c r="L24" s="19"/>
      <c r="M24" s="19"/>
      <c r="N24" s="19"/>
      <c r="O24" s="19"/>
      <c r="P24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24" s="7"/>
      <c r="R24" s="102"/>
    </row>
    <row r="25" spans="1:18" x14ac:dyDescent="0.2">
      <c r="A25" s="11" t="str">
        <f>IF(AND(Include_study?="Yes",Sufficient_data="Yes"),COUNT(A$2:A24)+1,"")</f>
        <v/>
      </c>
      <c r="B25" s="96"/>
      <c r="C25" s="7" t="s">
        <v>1</v>
      </c>
      <c r="D25" s="19"/>
      <c r="E25" s="19"/>
      <c r="F25" s="19"/>
      <c r="G25" s="19"/>
      <c r="H25" s="19"/>
      <c r="I25" s="19"/>
      <c r="J25" s="48"/>
      <c r="K25" s="19"/>
      <c r="L25" s="19"/>
      <c r="M25" s="19"/>
      <c r="N25" s="19"/>
      <c r="O25" s="19"/>
      <c r="P25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25" s="7"/>
      <c r="R25" s="102"/>
    </row>
    <row r="26" spans="1:18" x14ac:dyDescent="0.2">
      <c r="A26" s="11" t="str">
        <f>IF(AND(Include_study?="Yes",Sufficient_data="Yes"),COUNT(A$2:A25)+1,"")</f>
        <v/>
      </c>
      <c r="B26" s="96"/>
      <c r="C26" s="7" t="s">
        <v>1</v>
      </c>
      <c r="D26" s="19"/>
      <c r="E26" s="19"/>
      <c r="F26" s="19"/>
      <c r="G26" s="19"/>
      <c r="H26" s="19"/>
      <c r="I26" s="19"/>
      <c r="J26" s="48"/>
      <c r="K26" s="19"/>
      <c r="L26" s="19"/>
      <c r="M26" s="19"/>
      <c r="N26" s="19"/>
      <c r="O26" s="19"/>
      <c r="P26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26" s="7"/>
      <c r="R26" s="102"/>
    </row>
    <row r="27" spans="1:18" x14ac:dyDescent="0.2">
      <c r="A27" s="11" t="str">
        <f>IF(AND(Include_study?="Yes",Sufficient_data="Yes"),COUNT(A$2:A26)+1,"")</f>
        <v/>
      </c>
      <c r="B27" s="96"/>
      <c r="C27" s="7" t="s">
        <v>1</v>
      </c>
      <c r="D27" s="19"/>
      <c r="E27" s="19"/>
      <c r="F27" s="19"/>
      <c r="G27" s="19"/>
      <c r="H27" s="19"/>
      <c r="I27" s="19"/>
      <c r="J27" s="48"/>
      <c r="K27" s="19"/>
      <c r="L27" s="19"/>
      <c r="M27" s="19"/>
      <c r="N27" s="19"/>
      <c r="O27" s="19"/>
      <c r="P27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27" s="7"/>
      <c r="R27" s="102"/>
    </row>
    <row r="28" spans="1:18" x14ac:dyDescent="0.2">
      <c r="A28" s="11" t="str">
        <f>IF(AND(Include_study?="Yes",Sufficient_data="Yes"),COUNT(A$2:A27)+1,"")</f>
        <v/>
      </c>
      <c r="B28" s="96"/>
      <c r="C28" s="7" t="s">
        <v>1</v>
      </c>
      <c r="D28" s="19"/>
      <c r="E28" s="19"/>
      <c r="F28" s="19"/>
      <c r="G28" s="19"/>
      <c r="H28" s="19"/>
      <c r="I28" s="19"/>
      <c r="J28" s="48"/>
      <c r="K28" s="19"/>
      <c r="L28" s="19"/>
      <c r="M28" s="19"/>
      <c r="N28" s="19"/>
      <c r="O28" s="19"/>
      <c r="P28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28" s="7"/>
      <c r="R28" s="102"/>
    </row>
    <row r="29" spans="1:18" x14ac:dyDescent="0.2">
      <c r="A29" s="11" t="str">
        <f>IF(AND(Include_study?="Yes",Sufficient_data="Yes"),COUNT(A$2:A28)+1,"")</f>
        <v/>
      </c>
      <c r="B29" s="96"/>
      <c r="C29" s="7" t="s">
        <v>1</v>
      </c>
      <c r="D29" s="19"/>
      <c r="E29" s="19"/>
      <c r="F29" s="19"/>
      <c r="G29" s="19"/>
      <c r="H29" s="19"/>
      <c r="I29" s="19"/>
      <c r="J29" s="48"/>
      <c r="K29" s="19"/>
      <c r="L29" s="19"/>
      <c r="M29" s="19"/>
      <c r="N29" s="19"/>
      <c r="O29" s="19"/>
      <c r="P29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29" s="7"/>
      <c r="R29" s="102"/>
    </row>
    <row r="30" spans="1:18" x14ac:dyDescent="0.2">
      <c r="A30" s="11" t="str">
        <f>IF(AND(Include_study?="Yes",Sufficient_data="Yes"),COUNT(A$2:A29)+1,"")</f>
        <v/>
      </c>
      <c r="B30" s="96"/>
      <c r="C30" s="7" t="s">
        <v>1</v>
      </c>
      <c r="D30" s="19"/>
      <c r="E30" s="19"/>
      <c r="F30" s="19"/>
      <c r="G30" s="19"/>
      <c r="H30" s="19"/>
      <c r="I30" s="19"/>
      <c r="J30" s="48"/>
      <c r="K30" s="19"/>
      <c r="L30" s="19"/>
      <c r="M30" s="19"/>
      <c r="N30" s="19"/>
      <c r="O30" s="19"/>
      <c r="P30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30" s="7"/>
      <c r="R30" s="102"/>
    </row>
    <row r="31" spans="1:18" x14ac:dyDescent="0.2">
      <c r="A31" s="11" t="str">
        <f>IF(AND(Include_study?="Yes",Sufficient_data="Yes"),COUNT(A$2:A30)+1,"")</f>
        <v/>
      </c>
      <c r="B31" s="96"/>
      <c r="C31" s="7" t="s">
        <v>1</v>
      </c>
      <c r="D31" s="19"/>
      <c r="E31" s="19"/>
      <c r="F31" s="19"/>
      <c r="G31" s="19"/>
      <c r="H31" s="19"/>
      <c r="I31" s="19"/>
      <c r="J31" s="48"/>
      <c r="K31" s="19"/>
      <c r="L31" s="19"/>
      <c r="M31" s="19"/>
      <c r="N31" s="19"/>
      <c r="O31" s="19"/>
      <c r="P31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31" s="7"/>
      <c r="R31" s="102"/>
    </row>
    <row r="32" spans="1:18" x14ac:dyDescent="0.2">
      <c r="A32" s="11" t="str">
        <f>IF(AND(Include_study?="Yes",Sufficient_data="Yes"),COUNT(A$2:A31)+1,"")</f>
        <v/>
      </c>
      <c r="B32" s="96"/>
      <c r="C32" s="7" t="s">
        <v>1</v>
      </c>
      <c r="D32" s="19"/>
      <c r="E32" s="19"/>
      <c r="F32" s="19"/>
      <c r="G32" s="19"/>
      <c r="H32" s="19"/>
      <c r="I32" s="19"/>
      <c r="J32" s="48"/>
      <c r="K32" s="19"/>
      <c r="L32" s="19"/>
      <c r="M32" s="19"/>
      <c r="N32" s="19"/>
      <c r="O32" s="19"/>
      <c r="P32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32" s="7"/>
      <c r="R32" s="102"/>
    </row>
    <row r="33" spans="1:18" x14ac:dyDescent="0.2">
      <c r="A33" s="11" t="str">
        <f>IF(AND(Include_study?="Yes",Sufficient_data="Yes"),COUNT(A$2:A32)+1,"")</f>
        <v/>
      </c>
      <c r="B33" s="96"/>
      <c r="C33" s="7" t="s">
        <v>1</v>
      </c>
      <c r="D33" s="19"/>
      <c r="E33" s="19"/>
      <c r="F33" s="19"/>
      <c r="G33" s="19"/>
      <c r="H33" s="19"/>
      <c r="I33" s="19"/>
      <c r="J33" s="48"/>
      <c r="K33" s="19"/>
      <c r="L33" s="19"/>
      <c r="M33" s="19"/>
      <c r="N33" s="19"/>
      <c r="O33" s="19"/>
      <c r="P33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33" s="7"/>
      <c r="R33" s="102"/>
    </row>
    <row r="34" spans="1:18" x14ac:dyDescent="0.2">
      <c r="A34" s="11" t="str">
        <f>IF(AND(Include_study?="Yes",Sufficient_data="Yes"),COUNT(A$2:A33)+1,"")</f>
        <v/>
      </c>
      <c r="B34" s="96"/>
      <c r="C34" s="7" t="s">
        <v>1</v>
      </c>
      <c r="D34" s="19"/>
      <c r="E34" s="19"/>
      <c r="F34" s="19"/>
      <c r="G34" s="19"/>
      <c r="H34" s="19"/>
      <c r="I34" s="19"/>
      <c r="J34" s="48"/>
      <c r="K34" s="19"/>
      <c r="L34" s="19"/>
      <c r="M34" s="19"/>
      <c r="N34" s="19"/>
      <c r="O34" s="19"/>
      <c r="P34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34" s="7"/>
      <c r="R34" s="102"/>
    </row>
    <row r="35" spans="1:18" x14ac:dyDescent="0.2">
      <c r="A35" s="11" t="str">
        <f>IF(AND(Include_study?="Yes",Sufficient_data="Yes"),COUNT(A$2:A34)+1,"")</f>
        <v/>
      </c>
      <c r="B35" s="96"/>
      <c r="C35" s="7" t="s">
        <v>1</v>
      </c>
      <c r="D35" s="19"/>
      <c r="E35" s="19"/>
      <c r="F35" s="19"/>
      <c r="G35" s="19"/>
      <c r="H35" s="19"/>
      <c r="I35" s="19"/>
      <c r="J35" s="48"/>
      <c r="K35" s="19"/>
      <c r="L35" s="19"/>
      <c r="M35" s="19"/>
      <c r="N35" s="19"/>
      <c r="O35" s="19"/>
      <c r="P35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35" s="7"/>
      <c r="R35" s="102"/>
    </row>
    <row r="36" spans="1:18" x14ac:dyDescent="0.2">
      <c r="A36" s="11" t="str">
        <f>IF(AND(Include_study?="Yes",Sufficient_data="Yes"),COUNT(A$2:A35)+1,"")</f>
        <v/>
      </c>
      <c r="B36" s="96"/>
      <c r="C36" s="7" t="s">
        <v>1</v>
      </c>
      <c r="D36" s="19"/>
      <c r="E36" s="19"/>
      <c r="F36" s="19"/>
      <c r="G36" s="19"/>
      <c r="H36" s="19"/>
      <c r="I36" s="19"/>
      <c r="J36" s="48"/>
      <c r="K36" s="19"/>
      <c r="L36" s="19"/>
      <c r="M36" s="19"/>
      <c r="N36" s="19"/>
      <c r="O36" s="19"/>
      <c r="P36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36" s="7"/>
      <c r="R36" s="102"/>
    </row>
    <row r="37" spans="1:18" x14ac:dyDescent="0.2">
      <c r="A37" s="11" t="str">
        <f>IF(AND(Include_study?="Yes",Sufficient_data="Yes"),COUNT(A$2:A36)+1,"")</f>
        <v/>
      </c>
      <c r="B37" s="96"/>
      <c r="C37" s="7" t="s">
        <v>1</v>
      </c>
      <c r="D37" s="19"/>
      <c r="E37" s="19"/>
      <c r="F37" s="19"/>
      <c r="G37" s="19"/>
      <c r="H37" s="19"/>
      <c r="I37" s="19"/>
      <c r="J37" s="48"/>
      <c r="K37" s="19"/>
      <c r="L37" s="19"/>
      <c r="M37" s="19"/>
      <c r="N37" s="19"/>
      <c r="O37" s="19"/>
      <c r="P37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37" s="7"/>
      <c r="R37" s="102"/>
    </row>
    <row r="38" spans="1:18" x14ac:dyDescent="0.2">
      <c r="A38" s="11" t="str">
        <f>IF(AND(Include_study?="Yes",Sufficient_data="Yes"),COUNT(A$2:A37)+1,"")</f>
        <v/>
      </c>
      <c r="B38" s="96"/>
      <c r="C38" s="7" t="s">
        <v>1</v>
      </c>
      <c r="D38" s="19"/>
      <c r="E38" s="19"/>
      <c r="F38" s="19"/>
      <c r="G38" s="19"/>
      <c r="H38" s="19"/>
      <c r="I38" s="19"/>
      <c r="J38" s="48"/>
      <c r="K38" s="19"/>
      <c r="L38" s="19"/>
      <c r="M38" s="19"/>
      <c r="N38" s="19"/>
      <c r="O38" s="19"/>
      <c r="P38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38" s="7"/>
      <c r="R38" s="102"/>
    </row>
    <row r="39" spans="1:18" x14ac:dyDescent="0.2">
      <c r="A39" s="11" t="str">
        <f>IF(AND(Include_study?="Yes",Sufficient_data="Yes"),COUNT(A$2:A38)+1,"")</f>
        <v/>
      </c>
      <c r="B39" s="96"/>
      <c r="C39" s="7" t="s">
        <v>1</v>
      </c>
      <c r="D39" s="19"/>
      <c r="E39" s="19"/>
      <c r="F39" s="19"/>
      <c r="G39" s="19"/>
      <c r="H39" s="19"/>
      <c r="I39" s="19"/>
      <c r="J39" s="48"/>
      <c r="K39" s="19"/>
      <c r="L39" s="19"/>
      <c r="M39" s="19"/>
      <c r="N39" s="19"/>
      <c r="O39" s="19"/>
      <c r="P39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39" s="7"/>
      <c r="R39" s="102"/>
    </row>
    <row r="40" spans="1:18" x14ac:dyDescent="0.2">
      <c r="A40" s="11" t="str">
        <f>IF(AND(Include_study?="Yes",Sufficient_data="Yes"),COUNT(A$2:A39)+1,"")</f>
        <v/>
      </c>
      <c r="B40" s="96"/>
      <c r="C40" s="7" t="s">
        <v>1</v>
      </c>
      <c r="D40" s="19"/>
      <c r="E40" s="19"/>
      <c r="F40" s="19"/>
      <c r="G40" s="19"/>
      <c r="H40" s="19"/>
      <c r="I40" s="19"/>
      <c r="J40" s="48"/>
      <c r="K40" s="19"/>
      <c r="L40" s="19"/>
      <c r="M40" s="19"/>
      <c r="N40" s="19"/>
      <c r="O40" s="19"/>
      <c r="P40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40" s="7"/>
      <c r="R40" s="102"/>
    </row>
    <row r="41" spans="1:18" x14ac:dyDescent="0.2">
      <c r="A41" s="11" t="str">
        <f>IF(AND(Include_study?="Yes",Sufficient_data="Yes"),COUNT(A$2:A40)+1,"")</f>
        <v/>
      </c>
      <c r="B41" s="96"/>
      <c r="C41" s="7" t="s">
        <v>1</v>
      </c>
      <c r="D41" s="19"/>
      <c r="E41" s="19"/>
      <c r="F41" s="19"/>
      <c r="G41" s="19"/>
      <c r="H41" s="19"/>
      <c r="I41" s="19"/>
      <c r="J41" s="48"/>
      <c r="K41" s="19"/>
      <c r="L41" s="19"/>
      <c r="M41" s="19"/>
      <c r="N41" s="19"/>
      <c r="O41" s="19"/>
      <c r="P41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41" s="7"/>
      <c r="R41" s="102"/>
    </row>
    <row r="42" spans="1:18" x14ac:dyDescent="0.2">
      <c r="A42" s="11" t="str">
        <f>IF(AND(Include_study?="Yes",Sufficient_data="Yes"),COUNT(A$2:A41)+1,"")</f>
        <v/>
      </c>
      <c r="B42" s="96"/>
      <c r="C42" s="7" t="s">
        <v>1</v>
      </c>
      <c r="D42" s="19"/>
      <c r="E42" s="19"/>
      <c r="F42" s="19"/>
      <c r="G42" s="19"/>
      <c r="H42" s="19"/>
      <c r="I42" s="19"/>
      <c r="J42" s="48"/>
      <c r="K42" s="19"/>
      <c r="L42" s="19"/>
      <c r="M42" s="19"/>
      <c r="N42" s="19"/>
      <c r="O42" s="19"/>
      <c r="P42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42" s="7"/>
      <c r="R42" s="102"/>
    </row>
    <row r="43" spans="1:18" x14ac:dyDescent="0.2">
      <c r="A43" s="11" t="str">
        <f>IF(AND(Include_study?="Yes",Sufficient_data="Yes"),COUNT(A$2:A42)+1,"")</f>
        <v/>
      </c>
      <c r="B43" s="96"/>
      <c r="C43" s="7" t="s">
        <v>1</v>
      </c>
      <c r="D43" s="19"/>
      <c r="E43" s="19"/>
      <c r="F43" s="19"/>
      <c r="G43" s="19"/>
      <c r="H43" s="19"/>
      <c r="I43" s="19"/>
      <c r="J43" s="48"/>
      <c r="K43" s="19"/>
      <c r="L43" s="19"/>
      <c r="M43" s="19"/>
      <c r="N43" s="19"/>
      <c r="O43" s="19"/>
      <c r="P43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43" s="7"/>
      <c r="R43" s="102"/>
    </row>
    <row r="44" spans="1:18" x14ac:dyDescent="0.2">
      <c r="A44" s="11" t="str">
        <f>IF(AND(Include_study?="Yes",Sufficient_data="Yes"),COUNT(A$2:A43)+1,"")</f>
        <v/>
      </c>
      <c r="B44" s="96"/>
      <c r="C44" s="7" t="s">
        <v>1</v>
      </c>
      <c r="D44" s="19"/>
      <c r="E44" s="19"/>
      <c r="F44" s="19"/>
      <c r="G44" s="19"/>
      <c r="H44" s="19"/>
      <c r="I44" s="19"/>
      <c r="J44" s="48"/>
      <c r="K44" s="19"/>
      <c r="L44" s="19"/>
      <c r="M44" s="19"/>
      <c r="N44" s="19"/>
      <c r="O44" s="19"/>
      <c r="P44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44" s="7"/>
      <c r="R44" s="102"/>
    </row>
    <row r="45" spans="1:18" x14ac:dyDescent="0.2">
      <c r="A45" s="11" t="str">
        <f>IF(AND(Include_study?="Yes",Sufficient_data="Yes"),COUNT(A$2:A44)+1,"")</f>
        <v/>
      </c>
      <c r="B45" s="96"/>
      <c r="C45" s="7" t="s">
        <v>1</v>
      </c>
      <c r="D45" s="19"/>
      <c r="E45" s="19"/>
      <c r="F45" s="19"/>
      <c r="G45" s="19"/>
      <c r="H45" s="19"/>
      <c r="I45" s="19"/>
      <c r="J45" s="48"/>
      <c r="K45" s="19"/>
      <c r="L45" s="19"/>
      <c r="M45" s="19"/>
      <c r="N45" s="19"/>
      <c r="O45" s="19"/>
      <c r="P45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45" s="7"/>
      <c r="R45" s="102"/>
    </row>
    <row r="46" spans="1:18" x14ac:dyDescent="0.2">
      <c r="A46" s="11" t="str">
        <f>IF(AND(Include_study?="Yes",Sufficient_data="Yes"),COUNT(A$2:A45)+1,"")</f>
        <v/>
      </c>
      <c r="B46" s="96"/>
      <c r="C46" s="7" t="s">
        <v>1</v>
      </c>
      <c r="D46" s="19"/>
      <c r="E46" s="19"/>
      <c r="F46" s="19"/>
      <c r="G46" s="19"/>
      <c r="H46" s="19"/>
      <c r="I46" s="19"/>
      <c r="J46" s="48"/>
      <c r="K46" s="19"/>
      <c r="L46" s="19"/>
      <c r="M46" s="19"/>
      <c r="N46" s="19"/>
      <c r="O46" s="19"/>
      <c r="P46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46" s="7"/>
      <c r="R46" s="102"/>
    </row>
    <row r="47" spans="1:18" x14ac:dyDescent="0.2">
      <c r="A47" s="11" t="str">
        <f>IF(AND(Include_study?="Yes",Sufficient_data="Yes"),COUNT(A$2:A46)+1,"")</f>
        <v/>
      </c>
      <c r="B47" s="96"/>
      <c r="C47" s="7" t="s">
        <v>1</v>
      </c>
      <c r="D47" s="19"/>
      <c r="E47" s="19"/>
      <c r="F47" s="19"/>
      <c r="G47" s="19"/>
      <c r="H47" s="19"/>
      <c r="I47" s="19"/>
      <c r="J47" s="48"/>
      <c r="K47" s="19"/>
      <c r="L47" s="19"/>
      <c r="M47" s="19"/>
      <c r="N47" s="19"/>
      <c r="O47" s="19"/>
      <c r="P47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47" s="7"/>
      <c r="R47" s="102"/>
    </row>
    <row r="48" spans="1:18" x14ac:dyDescent="0.2">
      <c r="A48" s="11" t="str">
        <f>IF(AND(Include_study?="Yes",Sufficient_data="Yes"),COUNT(A$2:A47)+1,"")</f>
        <v/>
      </c>
      <c r="B48" s="96"/>
      <c r="C48" s="7" t="s">
        <v>1</v>
      </c>
      <c r="D48" s="19"/>
      <c r="E48" s="19"/>
      <c r="F48" s="19"/>
      <c r="G48" s="19"/>
      <c r="H48" s="19"/>
      <c r="I48" s="19"/>
      <c r="J48" s="48"/>
      <c r="K48" s="19"/>
      <c r="L48" s="19"/>
      <c r="M48" s="19"/>
      <c r="N48" s="19"/>
      <c r="O48" s="19"/>
      <c r="P48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48" s="7"/>
      <c r="R48" s="102"/>
    </row>
    <row r="49" spans="1:18" x14ac:dyDescent="0.2">
      <c r="A49" s="11" t="str">
        <f>IF(AND(Include_study?="Yes",Sufficient_data="Yes"),COUNT(A$2:A48)+1,"")</f>
        <v/>
      </c>
      <c r="B49" s="96"/>
      <c r="C49" s="7" t="s">
        <v>1</v>
      </c>
      <c r="D49" s="19"/>
      <c r="E49" s="19"/>
      <c r="F49" s="19"/>
      <c r="G49" s="19"/>
      <c r="H49" s="19"/>
      <c r="I49" s="19"/>
      <c r="J49" s="48"/>
      <c r="K49" s="19"/>
      <c r="L49" s="19"/>
      <c r="M49" s="19"/>
      <c r="N49" s="19"/>
      <c r="O49" s="19"/>
      <c r="P49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49" s="7"/>
      <c r="R49" s="102"/>
    </row>
    <row r="50" spans="1:18" x14ac:dyDescent="0.2">
      <c r="A50" s="11" t="str">
        <f>IF(AND(Include_study?="Yes",Sufficient_data="Yes"),COUNT(A$2:A49)+1,"")</f>
        <v/>
      </c>
      <c r="B50" s="96"/>
      <c r="C50" s="7" t="s">
        <v>1</v>
      </c>
      <c r="D50" s="19"/>
      <c r="E50" s="19"/>
      <c r="F50" s="19"/>
      <c r="G50" s="19"/>
      <c r="H50" s="19"/>
      <c r="I50" s="19"/>
      <c r="J50" s="48"/>
      <c r="K50" s="19"/>
      <c r="L50" s="19"/>
      <c r="M50" s="19"/>
      <c r="N50" s="19"/>
      <c r="O50" s="19"/>
      <c r="P50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50" s="7"/>
      <c r="R50" s="102"/>
    </row>
    <row r="51" spans="1:18" x14ac:dyDescent="0.2">
      <c r="A51" s="11" t="str">
        <f>IF(AND(Include_study?="Yes",Sufficient_data="Yes"),COUNT(A$2:A50)+1,"")</f>
        <v/>
      </c>
      <c r="B51" s="96"/>
      <c r="C51" s="7" t="s">
        <v>1</v>
      </c>
      <c r="D51" s="19"/>
      <c r="E51" s="19"/>
      <c r="F51" s="19"/>
      <c r="G51" s="19"/>
      <c r="H51" s="19"/>
      <c r="I51" s="19"/>
      <c r="J51" s="48"/>
      <c r="K51" s="19"/>
      <c r="L51" s="19"/>
      <c r="M51" s="19"/>
      <c r="N51" s="19"/>
      <c r="O51" s="19"/>
      <c r="P51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51" s="7"/>
      <c r="R51" s="102"/>
    </row>
    <row r="52" spans="1:18" s="18" customFormat="1" x14ac:dyDescent="0.2">
      <c r="A52" s="11" t="str">
        <f>IF(AND(Include_study?="Yes",Sufficient_data="Yes"),COUNT(A$2:A51)+1,"")</f>
        <v/>
      </c>
      <c r="B52" s="96"/>
      <c r="C52" s="7" t="s">
        <v>1</v>
      </c>
      <c r="D52" s="19"/>
      <c r="E52" s="19"/>
      <c r="F52" s="19"/>
      <c r="G52" s="19"/>
      <c r="H52" s="19"/>
      <c r="I52" s="19"/>
      <c r="J52" s="48"/>
      <c r="K52" s="19"/>
      <c r="L52" s="19"/>
      <c r="M52" s="19"/>
      <c r="N52" s="19"/>
      <c r="O52" s="19"/>
      <c r="P52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52" s="7"/>
      <c r="R52" s="102"/>
    </row>
    <row r="53" spans="1:18" x14ac:dyDescent="0.2">
      <c r="A53" s="11" t="str">
        <f>IF(AND(Include_study?="Yes",Sufficient_data="Yes"),COUNT(A$2:A52)+1,"")</f>
        <v/>
      </c>
      <c r="B53" s="96"/>
      <c r="C53" s="7" t="s">
        <v>1</v>
      </c>
      <c r="D53" s="19"/>
      <c r="E53" s="19"/>
      <c r="F53" s="19"/>
      <c r="G53" s="19"/>
      <c r="H53" s="19"/>
      <c r="I53" s="19"/>
      <c r="J53" s="48"/>
      <c r="K53" s="19"/>
      <c r="L53" s="19"/>
      <c r="M53" s="19"/>
      <c r="N53" s="19"/>
      <c r="O53" s="19"/>
      <c r="P53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53" s="7"/>
      <c r="R53" s="102"/>
    </row>
    <row r="54" spans="1:18" x14ac:dyDescent="0.2">
      <c r="A54" s="11" t="str">
        <f>IF(AND(Include_study?="Yes",Sufficient_data="Yes"),COUNT(A$2:A53)+1,"")</f>
        <v/>
      </c>
      <c r="B54" s="96"/>
      <c r="C54" s="7" t="s">
        <v>1</v>
      </c>
      <c r="D54" s="19"/>
      <c r="E54" s="19"/>
      <c r="F54" s="19"/>
      <c r="G54" s="19"/>
      <c r="H54" s="19"/>
      <c r="I54" s="19"/>
      <c r="J54" s="48"/>
      <c r="K54" s="19"/>
      <c r="L54" s="19"/>
      <c r="M54" s="19"/>
      <c r="N54" s="19"/>
      <c r="O54" s="19"/>
      <c r="P54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54" s="7"/>
      <c r="R54" s="102"/>
    </row>
    <row r="55" spans="1:18" x14ac:dyDescent="0.2">
      <c r="A55" s="11" t="str">
        <f>IF(AND(Include_study?="Yes",Sufficient_data="Yes"),COUNT(A$2:A54)+1,"")</f>
        <v/>
      </c>
      <c r="B55" s="96"/>
      <c r="C55" s="7" t="s">
        <v>1</v>
      </c>
      <c r="D55" s="19"/>
      <c r="E55" s="19"/>
      <c r="F55" s="19"/>
      <c r="G55" s="19"/>
      <c r="H55" s="19"/>
      <c r="I55" s="19"/>
      <c r="J55" s="48"/>
      <c r="K55" s="19"/>
      <c r="L55" s="19"/>
      <c r="M55" s="19"/>
      <c r="N55" s="19"/>
      <c r="O55" s="19"/>
      <c r="P55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55" s="7"/>
      <c r="R55" s="102"/>
    </row>
    <row r="56" spans="1:18" x14ac:dyDescent="0.2">
      <c r="A56" s="11" t="str">
        <f>IF(AND(Include_study?="Yes",Sufficient_data="Yes"),COUNT(A$2:A55)+1,"")</f>
        <v/>
      </c>
      <c r="B56" s="96"/>
      <c r="C56" s="7" t="s">
        <v>1</v>
      </c>
      <c r="D56" s="19"/>
      <c r="E56" s="19"/>
      <c r="F56" s="19"/>
      <c r="G56" s="19"/>
      <c r="H56" s="19"/>
      <c r="I56" s="19"/>
      <c r="J56" s="48"/>
      <c r="K56" s="19"/>
      <c r="L56" s="19"/>
      <c r="M56" s="19"/>
      <c r="N56" s="19"/>
      <c r="O56" s="19"/>
      <c r="P56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56" s="7"/>
      <c r="R56" s="102"/>
    </row>
    <row r="57" spans="1:18" x14ac:dyDescent="0.2">
      <c r="A57" s="11" t="str">
        <f>IF(AND(Include_study?="Yes",Sufficient_data="Yes"),COUNT(A$2:A56)+1,"")</f>
        <v/>
      </c>
      <c r="B57" s="96"/>
      <c r="C57" s="7" t="s">
        <v>1</v>
      </c>
      <c r="D57" s="19"/>
      <c r="E57" s="19"/>
      <c r="F57" s="19"/>
      <c r="G57" s="19"/>
      <c r="H57" s="19"/>
      <c r="I57" s="19"/>
      <c r="J57" s="48"/>
      <c r="K57" s="19"/>
      <c r="L57" s="19"/>
      <c r="M57" s="19"/>
      <c r="N57" s="19"/>
      <c r="O57" s="19"/>
      <c r="P57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57" s="7"/>
      <c r="R57" s="102"/>
    </row>
    <row r="58" spans="1:18" x14ac:dyDescent="0.2">
      <c r="A58" s="11" t="str">
        <f>IF(AND(Include_study?="Yes",Sufficient_data="Yes"),COUNT(A$2:A57)+1,"")</f>
        <v/>
      </c>
      <c r="B58" s="96"/>
      <c r="C58" s="7" t="s">
        <v>1</v>
      </c>
      <c r="D58" s="19"/>
      <c r="E58" s="19"/>
      <c r="F58" s="19"/>
      <c r="G58" s="19"/>
      <c r="H58" s="19"/>
      <c r="I58" s="19"/>
      <c r="J58" s="48"/>
      <c r="K58" s="19"/>
      <c r="L58" s="19"/>
      <c r="M58" s="19"/>
      <c r="N58" s="19"/>
      <c r="O58" s="19"/>
      <c r="P58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58" s="7"/>
      <c r="R58" s="102"/>
    </row>
    <row r="59" spans="1:18" x14ac:dyDescent="0.2">
      <c r="A59" s="11" t="str">
        <f>IF(AND(Include_study?="Yes",Sufficient_data="Yes"),COUNT(A$2:A58)+1,"")</f>
        <v/>
      </c>
      <c r="B59" s="96"/>
      <c r="C59" s="7" t="s">
        <v>1</v>
      </c>
      <c r="D59" s="19"/>
      <c r="E59" s="19"/>
      <c r="F59" s="19"/>
      <c r="G59" s="19"/>
      <c r="H59" s="19"/>
      <c r="I59" s="19"/>
      <c r="J59" s="48"/>
      <c r="K59" s="19"/>
      <c r="L59" s="19"/>
      <c r="M59" s="19"/>
      <c r="N59" s="19"/>
      <c r="O59" s="19"/>
      <c r="P59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59" s="7"/>
      <c r="R59" s="102"/>
    </row>
    <row r="60" spans="1:18" x14ac:dyDescent="0.2">
      <c r="A60" s="11" t="str">
        <f>IF(AND(Include_study?="Yes",Sufficient_data="Yes"),COUNT(A$2:A59)+1,"")</f>
        <v/>
      </c>
      <c r="B60" s="96"/>
      <c r="C60" s="7" t="s">
        <v>1</v>
      </c>
      <c r="D60" s="19"/>
      <c r="E60" s="19"/>
      <c r="F60" s="19"/>
      <c r="G60" s="19"/>
      <c r="H60" s="19"/>
      <c r="I60" s="19"/>
      <c r="J60" s="48"/>
      <c r="K60" s="19"/>
      <c r="L60" s="19"/>
      <c r="M60" s="19"/>
      <c r="N60" s="19"/>
      <c r="O60" s="19"/>
      <c r="P60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60" s="7"/>
      <c r="R60" s="102"/>
    </row>
    <row r="61" spans="1:18" x14ac:dyDescent="0.2">
      <c r="A61" s="11" t="str">
        <f>IF(AND(Include_study?="Yes",Sufficient_data="Yes"),COUNT(A$2:A60)+1,"")</f>
        <v/>
      </c>
      <c r="B61" s="96"/>
      <c r="C61" s="7" t="s">
        <v>1</v>
      </c>
      <c r="D61" s="19"/>
      <c r="E61" s="19"/>
      <c r="F61" s="19"/>
      <c r="G61" s="19"/>
      <c r="H61" s="19"/>
      <c r="I61" s="19"/>
      <c r="J61" s="48"/>
      <c r="K61" s="19"/>
      <c r="L61" s="19"/>
      <c r="M61" s="19"/>
      <c r="N61" s="19"/>
      <c r="O61" s="19"/>
      <c r="P61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61" s="7"/>
      <c r="R61" s="102"/>
    </row>
    <row r="62" spans="1:18" x14ac:dyDescent="0.2">
      <c r="A62" s="11" t="str">
        <f>IF(AND(Include_study?="Yes",Sufficient_data="Yes"),COUNT(A$2:A61)+1,"")</f>
        <v/>
      </c>
      <c r="B62" s="96"/>
      <c r="C62" s="7" t="s">
        <v>1</v>
      </c>
      <c r="D62" s="19"/>
      <c r="E62" s="19"/>
      <c r="F62" s="19"/>
      <c r="G62" s="19"/>
      <c r="H62" s="19"/>
      <c r="I62" s="19"/>
      <c r="J62" s="48"/>
      <c r="K62" s="19"/>
      <c r="L62" s="19"/>
      <c r="M62" s="19"/>
      <c r="N62" s="19"/>
      <c r="O62" s="19"/>
      <c r="P62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62" s="7"/>
      <c r="R62" s="102"/>
    </row>
    <row r="63" spans="1:18" x14ac:dyDescent="0.2">
      <c r="A63" s="11" t="str">
        <f>IF(AND(Include_study?="Yes",Sufficient_data="Yes"),COUNT(A$2:A62)+1,"")</f>
        <v/>
      </c>
      <c r="B63" s="96"/>
      <c r="C63" s="7" t="s">
        <v>1</v>
      </c>
      <c r="D63" s="19"/>
      <c r="E63" s="19"/>
      <c r="F63" s="19"/>
      <c r="G63" s="19"/>
      <c r="H63" s="19"/>
      <c r="I63" s="19"/>
      <c r="J63" s="48"/>
      <c r="K63" s="19"/>
      <c r="L63" s="19"/>
      <c r="M63" s="19"/>
      <c r="N63" s="19"/>
      <c r="O63" s="19"/>
      <c r="P63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63" s="7"/>
      <c r="R63" s="102"/>
    </row>
    <row r="64" spans="1:18" x14ac:dyDescent="0.2">
      <c r="A64" s="11" t="str">
        <f>IF(AND(Include_study?="Yes",Sufficient_data="Yes"),COUNT(A$2:A63)+1,"")</f>
        <v/>
      </c>
      <c r="B64" s="96"/>
      <c r="C64" s="7" t="s">
        <v>1</v>
      </c>
      <c r="D64" s="19"/>
      <c r="E64" s="19"/>
      <c r="F64" s="19"/>
      <c r="G64" s="19"/>
      <c r="H64" s="19"/>
      <c r="I64" s="19"/>
      <c r="J64" s="48"/>
      <c r="K64" s="19"/>
      <c r="L64" s="19"/>
      <c r="M64" s="19"/>
      <c r="N64" s="19"/>
      <c r="O64" s="19"/>
      <c r="P64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64" s="7"/>
      <c r="R64" s="102"/>
    </row>
    <row r="65" spans="1:18" x14ac:dyDescent="0.2">
      <c r="A65" s="11" t="str">
        <f>IF(AND(Include_study?="Yes",Sufficient_data="Yes"),COUNT(A$2:A64)+1,"")</f>
        <v/>
      </c>
      <c r="B65" s="96"/>
      <c r="C65" s="7" t="s">
        <v>1</v>
      </c>
      <c r="D65" s="19"/>
      <c r="E65" s="19"/>
      <c r="F65" s="19"/>
      <c r="G65" s="19"/>
      <c r="H65" s="19"/>
      <c r="I65" s="19"/>
      <c r="J65" s="48"/>
      <c r="K65" s="19"/>
      <c r="L65" s="19"/>
      <c r="M65" s="19"/>
      <c r="N65" s="19"/>
      <c r="O65" s="19"/>
      <c r="P65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65" s="7"/>
      <c r="R65" s="102"/>
    </row>
    <row r="66" spans="1:18" x14ac:dyDescent="0.2">
      <c r="A66" s="11" t="str">
        <f>IF(AND(Include_study?="Yes",Sufficient_data="Yes"),COUNT(A$2:A65)+1,"")</f>
        <v/>
      </c>
      <c r="B66" s="96"/>
      <c r="C66" s="7" t="s">
        <v>1</v>
      </c>
      <c r="D66" s="19"/>
      <c r="E66" s="19"/>
      <c r="F66" s="19"/>
      <c r="G66" s="19"/>
      <c r="H66" s="19"/>
      <c r="I66" s="19"/>
      <c r="J66" s="48"/>
      <c r="K66" s="19"/>
      <c r="L66" s="19"/>
      <c r="M66" s="19"/>
      <c r="N66" s="19"/>
      <c r="O66" s="19"/>
      <c r="P66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66" s="7"/>
      <c r="R66" s="102"/>
    </row>
    <row r="67" spans="1:18" x14ac:dyDescent="0.2">
      <c r="A67" s="11" t="str">
        <f>IF(AND(Include_study?="Yes",Sufficient_data="Yes"),COUNT(A$2:A66)+1,"")</f>
        <v/>
      </c>
      <c r="B67" s="96"/>
      <c r="C67" s="7" t="s">
        <v>1</v>
      </c>
      <c r="D67" s="19"/>
      <c r="E67" s="19"/>
      <c r="F67" s="19"/>
      <c r="G67" s="19"/>
      <c r="H67" s="19"/>
      <c r="I67" s="19"/>
      <c r="J67" s="48"/>
      <c r="K67" s="19"/>
      <c r="L67" s="19"/>
      <c r="M67" s="19"/>
      <c r="N67" s="19"/>
      <c r="O67" s="19"/>
      <c r="P67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67" s="7"/>
      <c r="R67" s="102"/>
    </row>
    <row r="68" spans="1:18" x14ac:dyDescent="0.2">
      <c r="A68" s="11" t="str">
        <f>IF(AND(Include_study?="Yes",Sufficient_data="Yes"),COUNT(A$2:A67)+1,"")</f>
        <v/>
      </c>
      <c r="B68" s="96"/>
      <c r="C68" s="7" t="s">
        <v>1</v>
      </c>
      <c r="D68" s="19"/>
      <c r="E68" s="19"/>
      <c r="F68" s="19"/>
      <c r="G68" s="19"/>
      <c r="H68" s="19"/>
      <c r="I68" s="19"/>
      <c r="J68" s="48"/>
      <c r="K68" s="19"/>
      <c r="L68" s="19"/>
      <c r="M68" s="19"/>
      <c r="N68" s="19"/>
      <c r="O68" s="19"/>
      <c r="P68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68" s="7"/>
      <c r="R68" s="102"/>
    </row>
    <row r="69" spans="1:18" x14ac:dyDescent="0.2">
      <c r="A69" s="11" t="str">
        <f>IF(AND(Include_study?="Yes",Sufficient_data="Yes"),COUNT(A$2:A68)+1,"")</f>
        <v/>
      </c>
      <c r="B69" s="96"/>
      <c r="C69" s="7" t="s">
        <v>1</v>
      </c>
      <c r="D69" s="19"/>
      <c r="E69" s="19"/>
      <c r="F69" s="19"/>
      <c r="G69" s="19"/>
      <c r="H69" s="19"/>
      <c r="I69" s="19"/>
      <c r="J69" s="48"/>
      <c r="K69" s="19"/>
      <c r="L69" s="19"/>
      <c r="M69" s="19"/>
      <c r="N69" s="19"/>
      <c r="O69" s="19"/>
      <c r="P69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69" s="7"/>
      <c r="R69" s="102"/>
    </row>
    <row r="70" spans="1:18" x14ac:dyDescent="0.2">
      <c r="A70" s="11" t="str">
        <f>IF(AND(Include_study?="Yes",Sufficient_data="Yes"),COUNT(A$2:A69)+1,"")</f>
        <v/>
      </c>
      <c r="B70" s="96"/>
      <c r="C70" s="7" t="s">
        <v>1</v>
      </c>
      <c r="D70" s="19"/>
      <c r="E70" s="19"/>
      <c r="F70" s="19"/>
      <c r="G70" s="19"/>
      <c r="H70" s="19"/>
      <c r="I70" s="19"/>
      <c r="J70" s="48"/>
      <c r="K70" s="19"/>
      <c r="L70" s="19"/>
      <c r="M70" s="19"/>
      <c r="N70" s="19"/>
      <c r="O70" s="19"/>
      <c r="P70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70" s="7"/>
      <c r="R70" s="102"/>
    </row>
    <row r="71" spans="1:18" x14ac:dyDescent="0.2">
      <c r="A71" s="11" t="str">
        <f>IF(AND(Include_study?="Yes",Sufficient_data="Yes"),COUNT(A$2:A70)+1,"")</f>
        <v/>
      </c>
      <c r="B71" s="96"/>
      <c r="C71" s="7" t="s">
        <v>1</v>
      </c>
      <c r="D71" s="19"/>
      <c r="E71" s="19"/>
      <c r="F71" s="19"/>
      <c r="G71" s="19"/>
      <c r="H71" s="19"/>
      <c r="I71" s="19"/>
      <c r="J71" s="48"/>
      <c r="K71" s="19"/>
      <c r="L71" s="19"/>
      <c r="M71" s="19"/>
      <c r="N71" s="19"/>
      <c r="O71" s="19"/>
      <c r="P71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71" s="7"/>
      <c r="R71" s="102"/>
    </row>
    <row r="72" spans="1:18" x14ac:dyDescent="0.2">
      <c r="A72" s="11" t="str">
        <f>IF(AND(Include_study?="Yes",Sufficient_data="Yes"),COUNT(A$2:A71)+1,"")</f>
        <v/>
      </c>
      <c r="B72" s="96"/>
      <c r="C72" s="7" t="s">
        <v>1</v>
      </c>
      <c r="D72" s="19"/>
      <c r="E72" s="19"/>
      <c r="F72" s="19"/>
      <c r="G72" s="19"/>
      <c r="H72" s="19"/>
      <c r="I72" s="19"/>
      <c r="J72" s="48"/>
      <c r="K72" s="19"/>
      <c r="L72" s="19"/>
      <c r="M72" s="19"/>
      <c r="N72" s="19"/>
      <c r="O72" s="19"/>
      <c r="P72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72" s="7"/>
      <c r="R72" s="102"/>
    </row>
    <row r="73" spans="1:18" x14ac:dyDescent="0.2">
      <c r="A73" s="11" t="str">
        <f>IF(AND(Include_study?="Yes",Sufficient_data="Yes"),COUNT(A$2:A72)+1,"")</f>
        <v/>
      </c>
      <c r="B73" s="96"/>
      <c r="C73" s="7" t="s">
        <v>1</v>
      </c>
      <c r="D73" s="19"/>
      <c r="E73" s="19"/>
      <c r="F73" s="19"/>
      <c r="G73" s="19"/>
      <c r="H73" s="19"/>
      <c r="I73" s="19"/>
      <c r="J73" s="48"/>
      <c r="K73" s="19"/>
      <c r="L73" s="19"/>
      <c r="M73" s="19"/>
      <c r="N73" s="19"/>
      <c r="O73" s="19"/>
      <c r="P73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73" s="7"/>
      <c r="R73" s="102"/>
    </row>
    <row r="74" spans="1:18" x14ac:dyDescent="0.2">
      <c r="A74" s="11" t="str">
        <f>IF(AND(Include_study?="Yes",Sufficient_data="Yes"),COUNT(A$2:A73)+1,"")</f>
        <v/>
      </c>
      <c r="B74" s="96"/>
      <c r="C74" s="7" t="s">
        <v>1</v>
      </c>
      <c r="D74" s="19"/>
      <c r="E74" s="19"/>
      <c r="F74" s="19"/>
      <c r="G74" s="19"/>
      <c r="H74" s="19"/>
      <c r="I74" s="19"/>
      <c r="J74" s="48"/>
      <c r="K74" s="19"/>
      <c r="L74" s="19"/>
      <c r="M74" s="19"/>
      <c r="N74" s="19"/>
      <c r="O74" s="19"/>
      <c r="P74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74" s="7"/>
      <c r="R74" s="102"/>
    </row>
    <row r="75" spans="1:18" x14ac:dyDescent="0.2">
      <c r="A75" s="11" t="str">
        <f>IF(AND(Include_study?="Yes",Sufficient_data="Yes"),COUNT(A$2:A74)+1,"")</f>
        <v/>
      </c>
      <c r="B75" s="96"/>
      <c r="C75" s="7" t="s">
        <v>1</v>
      </c>
      <c r="D75" s="19"/>
      <c r="E75" s="19"/>
      <c r="F75" s="19"/>
      <c r="G75" s="19"/>
      <c r="H75" s="19"/>
      <c r="I75" s="19"/>
      <c r="J75" s="48"/>
      <c r="K75" s="19"/>
      <c r="L75" s="19"/>
      <c r="M75" s="19"/>
      <c r="N75" s="19"/>
      <c r="O75" s="19"/>
      <c r="P75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75" s="7"/>
      <c r="R75" s="102"/>
    </row>
    <row r="76" spans="1:18" x14ac:dyDescent="0.2">
      <c r="A76" s="11" t="str">
        <f>IF(AND(Include_study?="Yes",Sufficient_data="Yes"),COUNT(A$2:A75)+1,"")</f>
        <v/>
      </c>
      <c r="B76" s="96"/>
      <c r="C76" s="7" t="s">
        <v>1</v>
      </c>
      <c r="D76" s="19"/>
      <c r="E76" s="19"/>
      <c r="F76" s="19"/>
      <c r="G76" s="19"/>
      <c r="H76" s="19"/>
      <c r="I76" s="19"/>
      <c r="J76" s="48"/>
      <c r="K76" s="19"/>
      <c r="L76" s="19"/>
      <c r="M76" s="19"/>
      <c r="N76" s="19"/>
      <c r="O76" s="19"/>
      <c r="P76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76" s="7"/>
      <c r="R76" s="102"/>
    </row>
    <row r="77" spans="1:18" x14ac:dyDescent="0.2">
      <c r="A77" s="11" t="str">
        <f>IF(AND(Include_study?="Yes",Sufficient_data="Yes"),COUNT(A$2:A76)+1,"")</f>
        <v/>
      </c>
      <c r="B77" s="96"/>
      <c r="C77" s="7" t="s">
        <v>1</v>
      </c>
      <c r="D77" s="19"/>
      <c r="E77" s="19"/>
      <c r="F77" s="19"/>
      <c r="G77" s="19"/>
      <c r="H77" s="19"/>
      <c r="I77" s="19"/>
      <c r="J77" s="48"/>
      <c r="K77" s="19"/>
      <c r="L77" s="19"/>
      <c r="M77" s="19"/>
      <c r="N77" s="19"/>
      <c r="O77" s="19"/>
      <c r="P77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77" s="7"/>
      <c r="R77" s="102"/>
    </row>
    <row r="78" spans="1:18" x14ac:dyDescent="0.2">
      <c r="A78" s="11" t="str">
        <f>IF(AND(Include_study?="Yes",Sufficient_data="Yes"),COUNT(A$2:A77)+1,"")</f>
        <v/>
      </c>
      <c r="B78" s="96"/>
      <c r="C78" s="7" t="s">
        <v>1</v>
      </c>
      <c r="D78" s="19"/>
      <c r="E78" s="19"/>
      <c r="F78" s="19"/>
      <c r="G78" s="19"/>
      <c r="H78" s="19"/>
      <c r="I78" s="19"/>
      <c r="J78" s="48"/>
      <c r="K78" s="19"/>
      <c r="L78" s="19"/>
      <c r="M78" s="19"/>
      <c r="N78" s="19"/>
      <c r="O78" s="19"/>
      <c r="P78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78" s="7"/>
      <c r="R78" s="102"/>
    </row>
    <row r="79" spans="1:18" x14ac:dyDescent="0.2">
      <c r="A79" s="11" t="str">
        <f>IF(AND(Include_study?="Yes",Sufficient_data="Yes"),COUNT(A$2:A78)+1,"")</f>
        <v/>
      </c>
      <c r="B79" s="96"/>
      <c r="C79" s="7" t="s">
        <v>1</v>
      </c>
      <c r="D79" s="19"/>
      <c r="E79" s="19"/>
      <c r="F79" s="19"/>
      <c r="G79" s="19"/>
      <c r="H79" s="19"/>
      <c r="I79" s="19"/>
      <c r="J79" s="48"/>
      <c r="K79" s="19"/>
      <c r="L79" s="19"/>
      <c r="M79" s="19"/>
      <c r="N79" s="19"/>
      <c r="O79" s="19"/>
      <c r="P79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79" s="7"/>
      <c r="R79" s="102"/>
    </row>
    <row r="80" spans="1:18" x14ac:dyDescent="0.2">
      <c r="A80" s="11" t="str">
        <f>IF(AND(Include_study?="Yes",Sufficient_data="Yes"),COUNT(A$2:A79)+1,"")</f>
        <v/>
      </c>
      <c r="B80" s="96"/>
      <c r="C80" s="7" t="s">
        <v>1</v>
      </c>
      <c r="D80" s="19"/>
      <c r="E80" s="19"/>
      <c r="F80" s="19"/>
      <c r="G80" s="19"/>
      <c r="H80" s="19"/>
      <c r="I80" s="19"/>
      <c r="J80" s="48"/>
      <c r="K80" s="19"/>
      <c r="L80" s="19"/>
      <c r="M80" s="19"/>
      <c r="N80" s="19"/>
      <c r="O80" s="19"/>
      <c r="P80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80" s="7"/>
      <c r="R80" s="102"/>
    </row>
    <row r="81" spans="1:18" x14ac:dyDescent="0.2">
      <c r="A81" s="11" t="str">
        <f>IF(AND(Include_study?="Yes",Sufficient_data="Yes"),COUNT(A$2:A80)+1,"")</f>
        <v/>
      </c>
      <c r="B81" s="96"/>
      <c r="C81" s="7" t="s">
        <v>1</v>
      </c>
      <c r="D81" s="19"/>
      <c r="E81" s="19"/>
      <c r="F81" s="19"/>
      <c r="G81" s="19"/>
      <c r="H81" s="19"/>
      <c r="I81" s="19"/>
      <c r="J81" s="48"/>
      <c r="K81" s="19"/>
      <c r="L81" s="19"/>
      <c r="M81" s="19"/>
      <c r="N81" s="19"/>
      <c r="O81" s="19"/>
      <c r="P81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81" s="7"/>
      <c r="R81" s="102"/>
    </row>
    <row r="82" spans="1:18" x14ac:dyDescent="0.2">
      <c r="A82" s="11" t="str">
        <f>IF(AND(Include_study?="Yes",Sufficient_data="Yes"),COUNT(A$2:A81)+1,"")</f>
        <v/>
      </c>
      <c r="B82" s="96"/>
      <c r="C82" s="7" t="s">
        <v>1</v>
      </c>
      <c r="D82" s="19"/>
      <c r="E82" s="19"/>
      <c r="F82" s="19"/>
      <c r="G82" s="19"/>
      <c r="H82" s="19"/>
      <c r="I82" s="19"/>
      <c r="J82" s="48"/>
      <c r="K82" s="19"/>
      <c r="L82" s="19"/>
      <c r="M82" s="19"/>
      <c r="N82" s="19"/>
      <c r="O82" s="19"/>
      <c r="P82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82" s="7"/>
      <c r="R82" s="102"/>
    </row>
    <row r="83" spans="1:18" x14ac:dyDescent="0.2">
      <c r="A83" s="11" t="str">
        <f>IF(AND(Include_study?="Yes",Sufficient_data="Yes"),COUNT(A$2:A82)+1,"")</f>
        <v/>
      </c>
      <c r="B83" s="96"/>
      <c r="C83" s="7" t="s">
        <v>1</v>
      </c>
      <c r="D83" s="19"/>
      <c r="E83" s="19"/>
      <c r="F83" s="19"/>
      <c r="G83" s="19"/>
      <c r="H83" s="19"/>
      <c r="I83" s="19"/>
      <c r="J83" s="48"/>
      <c r="K83" s="19"/>
      <c r="L83" s="19"/>
      <c r="M83" s="19"/>
      <c r="N83" s="19"/>
      <c r="O83" s="19"/>
      <c r="P83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83" s="7"/>
      <c r="R83" s="102"/>
    </row>
    <row r="84" spans="1:18" x14ac:dyDescent="0.2">
      <c r="A84" s="11" t="str">
        <f>IF(AND(Include_study?="Yes",Sufficient_data="Yes"),COUNT(A$2:A83)+1,"")</f>
        <v/>
      </c>
      <c r="B84" s="96"/>
      <c r="C84" s="7" t="s">
        <v>1</v>
      </c>
      <c r="D84" s="19"/>
      <c r="E84" s="19"/>
      <c r="F84" s="19"/>
      <c r="G84" s="19"/>
      <c r="H84" s="19"/>
      <c r="I84" s="19"/>
      <c r="J84" s="48"/>
      <c r="K84" s="19"/>
      <c r="L84" s="19"/>
      <c r="M84" s="19"/>
      <c r="N84" s="19"/>
      <c r="O84" s="19"/>
      <c r="P84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84" s="7"/>
      <c r="R84" s="102"/>
    </row>
    <row r="85" spans="1:18" x14ac:dyDescent="0.2">
      <c r="A85" s="11" t="str">
        <f>IF(AND(Include_study?="Yes",Sufficient_data="Yes"),COUNT(A$2:A84)+1,"")</f>
        <v/>
      </c>
      <c r="B85" s="96"/>
      <c r="C85" s="7" t="s">
        <v>1</v>
      </c>
      <c r="D85" s="19"/>
      <c r="E85" s="19"/>
      <c r="F85" s="19"/>
      <c r="G85" s="19"/>
      <c r="H85" s="19"/>
      <c r="I85" s="19"/>
      <c r="J85" s="48"/>
      <c r="K85" s="19"/>
      <c r="L85" s="19"/>
      <c r="M85" s="19"/>
      <c r="N85" s="19"/>
      <c r="O85" s="19"/>
      <c r="P85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85" s="7"/>
      <c r="R85" s="102"/>
    </row>
    <row r="86" spans="1:18" x14ac:dyDescent="0.2">
      <c r="A86" s="11" t="str">
        <f>IF(AND(Include_study?="Yes",Sufficient_data="Yes"),COUNT(A$2:A85)+1,"")</f>
        <v/>
      </c>
      <c r="B86" s="96"/>
      <c r="C86" s="7" t="s">
        <v>1</v>
      </c>
      <c r="D86" s="19"/>
      <c r="E86" s="19"/>
      <c r="F86" s="19"/>
      <c r="G86" s="19"/>
      <c r="H86" s="19"/>
      <c r="I86" s="19"/>
      <c r="J86" s="48"/>
      <c r="K86" s="19"/>
      <c r="L86" s="19"/>
      <c r="M86" s="19"/>
      <c r="N86" s="19"/>
      <c r="O86" s="19"/>
      <c r="P86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86" s="7"/>
      <c r="R86" s="102"/>
    </row>
    <row r="87" spans="1:18" x14ac:dyDescent="0.2">
      <c r="A87" s="11" t="str">
        <f>IF(AND(Include_study?="Yes",Sufficient_data="Yes"),COUNT(A$2:A86)+1,"")</f>
        <v/>
      </c>
      <c r="B87" s="96"/>
      <c r="C87" s="7" t="s">
        <v>1</v>
      </c>
      <c r="D87" s="19"/>
      <c r="E87" s="19"/>
      <c r="F87" s="19"/>
      <c r="G87" s="19"/>
      <c r="H87" s="19"/>
      <c r="I87" s="19"/>
      <c r="J87" s="48"/>
      <c r="K87" s="19"/>
      <c r="L87" s="19"/>
      <c r="M87" s="19"/>
      <c r="N87" s="19"/>
      <c r="O87" s="19"/>
      <c r="P87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87" s="7"/>
      <c r="R87" s="102"/>
    </row>
    <row r="88" spans="1:18" x14ac:dyDescent="0.2">
      <c r="A88" s="11" t="str">
        <f>IF(AND(Include_study?="Yes",Sufficient_data="Yes"),COUNT(A$2:A87)+1,"")</f>
        <v/>
      </c>
      <c r="B88" s="96"/>
      <c r="C88" s="7" t="s">
        <v>1</v>
      </c>
      <c r="D88" s="19"/>
      <c r="E88" s="19"/>
      <c r="F88" s="19"/>
      <c r="G88" s="19"/>
      <c r="H88" s="19"/>
      <c r="I88" s="19"/>
      <c r="J88" s="48"/>
      <c r="K88" s="19"/>
      <c r="L88" s="19"/>
      <c r="M88" s="19"/>
      <c r="N88" s="19"/>
      <c r="O88" s="19"/>
      <c r="P88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88" s="7"/>
      <c r="R88" s="102"/>
    </row>
    <row r="89" spans="1:18" x14ac:dyDescent="0.2">
      <c r="A89" s="11" t="str">
        <f>IF(AND(Include_study?="Yes",Sufficient_data="Yes"),COUNT(A$2:A88)+1,"")</f>
        <v/>
      </c>
      <c r="B89" s="96"/>
      <c r="C89" s="7" t="s">
        <v>1</v>
      </c>
      <c r="D89" s="19"/>
      <c r="E89" s="19"/>
      <c r="F89" s="19"/>
      <c r="G89" s="19"/>
      <c r="H89" s="19"/>
      <c r="I89" s="19"/>
      <c r="J89" s="48"/>
      <c r="K89" s="19"/>
      <c r="L89" s="19"/>
      <c r="M89" s="19"/>
      <c r="N89" s="19"/>
      <c r="O89" s="19"/>
      <c r="P89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89" s="7"/>
      <c r="R89" s="102"/>
    </row>
    <row r="90" spans="1:18" x14ac:dyDescent="0.2">
      <c r="A90" s="11" t="str">
        <f>IF(AND(Include_study?="Yes",Sufficient_data="Yes"),COUNT(A$2:A89)+1,"")</f>
        <v/>
      </c>
      <c r="B90" s="96"/>
      <c r="C90" s="7" t="s">
        <v>1</v>
      </c>
      <c r="D90" s="19"/>
      <c r="E90" s="19"/>
      <c r="F90" s="19"/>
      <c r="G90" s="19"/>
      <c r="H90" s="19"/>
      <c r="I90" s="19"/>
      <c r="J90" s="48"/>
      <c r="K90" s="19"/>
      <c r="L90" s="19"/>
      <c r="M90" s="19"/>
      <c r="N90" s="19"/>
      <c r="O90" s="19"/>
      <c r="P90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90" s="7"/>
      <c r="R90" s="102"/>
    </row>
    <row r="91" spans="1:18" x14ac:dyDescent="0.2">
      <c r="A91" s="11" t="str">
        <f>IF(AND(Include_study?="Yes",Sufficient_data="Yes"),COUNT(A$2:A90)+1,"")</f>
        <v/>
      </c>
      <c r="B91" s="96"/>
      <c r="C91" s="7" t="s">
        <v>1</v>
      </c>
      <c r="D91" s="19"/>
      <c r="E91" s="19"/>
      <c r="F91" s="19"/>
      <c r="G91" s="19"/>
      <c r="H91" s="19"/>
      <c r="I91" s="19"/>
      <c r="J91" s="48"/>
      <c r="K91" s="19"/>
      <c r="L91" s="19"/>
      <c r="M91" s="19"/>
      <c r="N91" s="19"/>
      <c r="O91" s="19"/>
      <c r="P91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91" s="7"/>
      <c r="R91" s="102"/>
    </row>
    <row r="92" spans="1:18" x14ac:dyDescent="0.2">
      <c r="A92" s="11" t="str">
        <f>IF(AND(Include_study?="Yes",Sufficient_data="Yes"),COUNT(A$2:A91)+1,"")</f>
        <v/>
      </c>
      <c r="B92" s="96"/>
      <c r="C92" s="7" t="s">
        <v>1</v>
      </c>
      <c r="D92" s="19"/>
      <c r="E92" s="19"/>
      <c r="F92" s="19"/>
      <c r="G92" s="19"/>
      <c r="H92" s="19"/>
      <c r="I92" s="19"/>
      <c r="J92" s="48"/>
      <c r="K92" s="19"/>
      <c r="L92" s="19"/>
      <c r="M92" s="19"/>
      <c r="N92" s="19"/>
      <c r="O92" s="19"/>
      <c r="P92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92" s="7"/>
      <c r="R92" s="102"/>
    </row>
    <row r="93" spans="1:18" x14ac:dyDescent="0.2">
      <c r="A93" s="11" t="str">
        <f>IF(AND(Include_study?="Yes",Sufficient_data="Yes"),COUNT(A$2:A92)+1,"")</f>
        <v/>
      </c>
      <c r="B93" s="96"/>
      <c r="C93" s="7" t="s">
        <v>1</v>
      </c>
      <c r="D93" s="19"/>
      <c r="E93" s="19"/>
      <c r="F93" s="19"/>
      <c r="G93" s="19"/>
      <c r="H93" s="19"/>
      <c r="I93" s="19"/>
      <c r="J93" s="48"/>
      <c r="K93" s="19"/>
      <c r="L93" s="19"/>
      <c r="M93" s="19"/>
      <c r="N93" s="19"/>
      <c r="O93" s="19"/>
      <c r="P93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93" s="7"/>
      <c r="R93" s="102"/>
    </row>
    <row r="94" spans="1:18" x14ac:dyDescent="0.2">
      <c r="A94" s="11" t="str">
        <f>IF(AND(Include_study?="Yes",Sufficient_data="Yes"),COUNT(A$2:A93)+1,"")</f>
        <v/>
      </c>
      <c r="B94" s="96"/>
      <c r="C94" s="7" t="s">
        <v>1</v>
      </c>
      <c r="D94" s="19"/>
      <c r="E94" s="19"/>
      <c r="F94" s="19"/>
      <c r="G94" s="19"/>
      <c r="H94" s="19"/>
      <c r="I94" s="19"/>
      <c r="J94" s="48"/>
      <c r="K94" s="19"/>
      <c r="L94" s="19"/>
      <c r="M94" s="19"/>
      <c r="N94" s="19"/>
      <c r="O94" s="19"/>
      <c r="P94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94" s="7"/>
      <c r="R94" s="102"/>
    </row>
    <row r="95" spans="1:18" x14ac:dyDescent="0.2">
      <c r="A95" s="11" t="str">
        <f>IF(AND(Include_study?="Yes",Sufficient_data="Yes"),COUNT(A$2:A94)+1,"")</f>
        <v/>
      </c>
      <c r="B95" s="96"/>
      <c r="C95" s="7" t="s">
        <v>1</v>
      </c>
      <c r="D95" s="19"/>
      <c r="E95" s="19"/>
      <c r="F95" s="19"/>
      <c r="G95" s="19"/>
      <c r="H95" s="19"/>
      <c r="I95" s="19"/>
      <c r="J95" s="48"/>
      <c r="K95" s="19"/>
      <c r="L95" s="19"/>
      <c r="M95" s="19"/>
      <c r="N95" s="19"/>
      <c r="O95" s="19"/>
      <c r="P95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95" s="7"/>
      <c r="R95" s="102"/>
    </row>
    <row r="96" spans="1:18" x14ac:dyDescent="0.2">
      <c r="A96" s="11" t="str">
        <f>IF(AND(Include_study?="Yes",Sufficient_data="Yes"),COUNT(A$2:A95)+1,"")</f>
        <v/>
      </c>
      <c r="B96" s="96"/>
      <c r="C96" s="7" t="s">
        <v>1</v>
      </c>
      <c r="D96" s="19"/>
      <c r="E96" s="19"/>
      <c r="F96" s="19"/>
      <c r="G96" s="19"/>
      <c r="H96" s="19"/>
      <c r="I96" s="19"/>
      <c r="J96" s="48"/>
      <c r="K96" s="19"/>
      <c r="L96" s="19"/>
      <c r="M96" s="19"/>
      <c r="N96" s="19"/>
      <c r="O96" s="19"/>
      <c r="P96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96" s="7"/>
      <c r="R96" s="102"/>
    </row>
    <row r="97" spans="1:18" x14ac:dyDescent="0.2">
      <c r="A97" s="11" t="str">
        <f>IF(AND(Include_study?="Yes",Sufficient_data="Yes"),COUNT(A$2:A96)+1,"")</f>
        <v/>
      </c>
      <c r="B97" s="96"/>
      <c r="C97" s="7" t="s">
        <v>1</v>
      </c>
      <c r="D97" s="19"/>
      <c r="E97" s="19"/>
      <c r="F97" s="19"/>
      <c r="G97" s="19"/>
      <c r="H97" s="19"/>
      <c r="I97" s="19"/>
      <c r="J97" s="48"/>
      <c r="K97" s="19"/>
      <c r="L97" s="19"/>
      <c r="M97" s="19"/>
      <c r="N97" s="19"/>
      <c r="O97" s="19"/>
      <c r="P97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97" s="7"/>
      <c r="R97" s="102"/>
    </row>
    <row r="98" spans="1:18" x14ac:dyDescent="0.2">
      <c r="A98" s="11" t="str">
        <f>IF(AND(Include_study?="Yes",Sufficient_data="Yes"),COUNT(A$2:A97)+1,"")</f>
        <v/>
      </c>
      <c r="B98" s="96"/>
      <c r="C98" s="7" t="s">
        <v>1</v>
      </c>
      <c r="D98" s="19"/>
      <c r="E98" s="19"/>
      <c r="F98" s="19"/>
      <c r="G98" s="19"/>
      <c r="H98" s="19"/>
      <c r="I98" s="19"/>
      <c r="J98" s="48"/>
      <c r="K98" s="19"/>
      <c r="L98" s="19"/>
      <c r="M98" s="19"/>
      <c r="N98" s="19"/>
      <c r="O98" s="19"/>
      <c r="P98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98" s="7"/>
      <c r="R98" s="102"/>
    </row>
    <row r="99" spans="1:18" x14ac:dyDescent="0.2">
      <c r="A99" s="11" t="str">
        <f>IF(AND(Include_study?="Yes",Sufficient_data="Yes"),COUNT(A$2:A98)+1,"")</f>
        <v/>
      </c>
      <c r="B99" s="96"/>
      <c r="C99" s="7" t="s">
        <v>1</v>
      </c>
      <c r="D99" s="19"/>
      <c r="E99" s="19"/>
      <c r="F99" s="19"/>
      <c r="G99" s="19"/>
      <c r="H99" s="19"/>
      <c r="I99" s="19"/>
      <c r="J99" s="48"/>
      <c r="K99" s="19"/>
      <c r="L99" s="19"/>
      <c r="M99" s="19"/>
      <c r="N99" s="19"/>
      <c r="O99" s="19"/>
      <c r="P99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99" s="7"/>
      <c r="R99" s="102"/>
    </row>
    <row r="100" spans="1:18" x14ac:dyDescent="0.2">
      <c r="A100" s="11" t="str">
        <f>IF(AND(Include_study?="Yes",Sufficient_data="Yes"),COUNT(A$2:A99)+1,"")</f>
        <v/>
      </c>
      <c r="B100" s="96"/>
      <c r="C100" s="7" t="s">
        <v>1</v>
      </c>
      <c r="D100" s="19"/>
      <c r="E100" s="19"/>
      <c r="F100" s="19"/>
      <c r="G100" s="19"/>
      <c r="H100" s="19"/>
      <c r="I100" s="19"/>
      <c r="J100" s="48"/>
      <c r="K100" s="19"/>
      <c r="L100" s="19"/>
      <c r="M100" s="19"/>
      <c r="N100" s="19"/>
      <c r="O100" s="19"/>
      <c r="P100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00" s="7"/>
      <c r="R100" s="102"/>
    </row>
    <row r="101" spans="1:18" x14ac:dyDescent="0.2">
      <c r="A101" s="11" t="str">
        <f>IF(AND(Include_study?="Yes",Sufficient_data="Yes"),COUNT(A$2:A100)+1,"")</f>
        <v/>
      </c>
      <c r="B101" s="96"/>
      <c r="C101" s="7" t="s">
        <v>1</v>
      </c>
      <c r="D101" s="19"/>
      <c r="E101" s="19"/>
      <c r="F101" s="19"/>
      <c r="G101" s="19"/>
      <c r="H101" s="19"/>
      <c r="I101" s="19"/>
      <c r="J101" s="48"/>
      <c r="K101" s="19"/>
      <c r="L101" s="19"/>
      <c r="M101" s="19"/>
      <c r="N101" s="19"/>
      <c r="O101" s="19"/>
      <c r="P101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01" s="7"/>
      <c r="R101" s="102"/>
    </row>
    <row r="102" spans="1:18" x14ac:dyDescent="0.2">
      <c r="A102" s="11" t="str">
        <f>IF(AND(Include_study?="Yes",Sufficient_data="Yes"),COUNT(A$2:A101)+1,"")</f>
        <v/>
      </c>
      <c r="B102" s="96"/>
      <c r="C102" s="7" t="s">
        <v>1</v>
      </c>
      <c r="D102" s="19"/>
      <c r="E102" s="19"/>
      <c r="F102" s="19"/>
      <c r="G102" s="19"/>
      <c r="H102" s="19"/>
      <c r="I102" s="19"/>
      <c r="J102" s="48"/>
      <c r="K102" s="19"/>
      <c r="L102" s="19"/>
      <c r="M102" s="19"/>
      <c r="N102" s="19"/>
      <c r="O102" s="19"/>
      <c r="P102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02" s="7"/>
      <c r="R102" s="102"/>
    </row>
    <row r="103" spans="1:18" x14ac:dyDescent="0.2">
      <c r="A103" s="11" t="str">
        <f>IF(AND(Include_study?="Yes",Sufficient_data="Yes"),COUNT(A$2:A102)+1,"")</f>
        <v/>
      </c>
      <c r="B103" s="96"/>
      <c r="C103" s="7" t="s">
        <v>1</v>
      </c>
      <c r="D103" s="19"/>
      <c r="E103" s="19"/>
      <c r="F103" s="19"/>
      <c r="G103" s="19"/>
      <c r="H103" s="19"/>
      <c r="I103" s="19"/>
      <c r="J103" s="48"/>
      <c r="K103" s="19"/>
      <c r="L103" s="19"/>
      <c r="M103" s="19"/>
      <c r="N103" s="19"/>
      <c r="O103" s="19"/>
      <c r="P103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03" s="7"/>
      <c r="R103" s="102"/>
    </row>
    <row r="104" spans="1:18" x14ac:dyDescent="0.2">
      <c r="A104" s="11" t="str">
        <f>IF(AND(Include_study?="Yes",Sufficient_data="Yes"),COUNT(A$2:A103)+1,"")</f>
        <v/>
      </c>
      <c r="B104" s="96"/>
      <c r="C104" s="7" t="s">
        <v>1</v>
      </c>
      <c r="D104" s="19"/>
      <c r="E104" s="19"/>
      <c r="F104" s="19"/>
      <c r="G104" s="19"/>
      <c r="H104" s="19"/>
      <c r="I104" s="19"/>
      <c r="J104" s="48"/>
      <c r="K104" s="19"/>
      <c r="L104" s="19"/>
      <c r="M104" s="19"/>
      <c r="N104" s="19"/>
      <c r="O104" s="19"/>
      <c r="P104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04" s="7"/>
      <c r="R104" s="102"/>
    </row>
    <row r="105" spans="1:18" x14ac:dyDescent="0.2">
      <c r="A105" s="11" t="str">
        <f>IF(AND(Include_study?="Yes",Sufficient_data="Yes"),COUNT(A$2:A104)+1,"")</f>
        <v/>
      </c>
      <c r="B105" s="96"/>
      <c r="C105" s="7" t="s">
        <v>1</v>
      </c>
      <c r="D105" s="19"/>
      <c r="E105" s="19"/>
      <c r="F105" s="19"/>
      <c r="G105" s="19"/>
      <c r="H105" s="19"/>
      <c r="I105" s="19"/>
      <c r="J105" s="48"/>
      <c r="K105" s="19"/>
      <c r="L105" s="19"/>
      <c r="M105" s="19"/>
      <c r="N105" s="19"/>
      <c r="O105" s="19"/>
      <c r="P105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05" s="7"/>
      <c r="R105" s="102"/>
    </row>
    <row r="106" spans="1:18" x14ac:dyDescent="0.2">
      <c r="A106" s="11" t="str">
        <f>IF(AND(Include_study?="Yes",Sufficient_data="Yes"),COUNT(A$2:A105)+1,"")</f>
        <v/>
      </c>
      <c r="B106" s="96"/>
      <c r="C106" s="7" t="s">
        <v>1</v>
      </c>
      <c r="D106" s="19"/>
      <c r="E106" s="19"/>
      <c r="F106" s="19"/>
      <c r="G106" s="19"/>
      <c r="H106" s="19"/>
      <c r="I106" s="19"/>
      <c r="J106" s="48"/>
      <c r="K106" s="19"/>
      <c r="L106" s="19"/>
      <c r="M106" s="19"/>
      <c r="N106" s="19"/>
      <c r="O106" s="19"/>
      <c r="P106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06" s="7"/>
      <c r="R106" s="102"/>
    </row>
    <row r="107" spans="1:18" x14ac:dyDescent="0.2">
      <c r="A107" s="11" t="str">
        <f>IF(AND(Include_study?="Yes",Sufficient_data="Yes"),COUNT(A$2:A106)+1,"")</f>
        <v/>
      </c>
      <c r="B107" s="96"/>
      <c r="C107" s="7" t="s">
        <v>1</v>
      </c>
      <c r="D107" s="19"/>
      <c r="E107" s="19"/>
      <c r="F107" s="19"/>
      <c r="G107" s="19"/>
      <c r="H107" s="19"/>
      <c r="I107" s="19"/>
      <c r="J107" s="48"/>
      <c r="K107" s="19"/>
      <c r="L107" s="19"/>
      <c r="M107" s="19"/>
      <c r="N107" s="19"/>
      <c r="O107" s="19"/>
      <c r="P107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07" s="7"/>
      <c r="R107" s="102"/>
    </row>
    <row r="108" spans="1:18" x14ac:dyDescent="0.2">
      <c r="A108" s="11" t="str">
        <f>IF(AND(Include_study?="Yes",Sufficient_data="Yes"),COUNT(A$2:A107)+1,"")</f>
        <v/>
      </c>
      <c r="B108" s="96"/>
      <c r="C108" s="7" t="s">
        <v>1</v>
      </c>
      <c r="D108" s="19"/>
      <c r="E108" s="19"/>
      <c r="F108" s="19"/>
      <c r="G108" s="19"/>
      <c r="H108" s="19"/>
      <c r="I108" s="19"/>
      <c r="J108" s="48"/>
      <c r="K108" s="19"/>
      <c r="L108" s="19"/>
      <c r="M108" s="19"/>
      <c r="N108" s="19"/>
      <c r="O108" s="19"/>
      <c r="P108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08" s="7"/>
      <c r="R108" s="102"/>
    </row>
    <row r="109" spans="1:18" x14ac:dyDescent="0.2">
      <c r="A109" s="11" t="str">
        <f>IF(AND(Include_study?="Yes",Sufficient_data="Yes"),COUNT(A$2:A108)+1,"")</f>
        <v/>
      </c>
      <c r="B109" s="96"/>
      <c r="C109" s="7" t="s">
        <v>1</v>
      </c>
      <c r="D109" s="19"/>
      <c r="E109" s="19"/>
      <c r="F109" s="19"/>
      <c r="G109" s="19"/>
      <c r="H109" s="19"/>
      <c r="I109" s="19"/>
      <c r="J109" s="48"/>
      <c r="K109" s="19"/>
      <c r="L109" s="19"/>
      <c r="M109" s="19"/>
      <c r="N109" s="19"/>
      <c r="O109" s="19"/>
      <c r="P109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09" s="7"/>
      <c r="R109" s="102"/>
    </row>
    <row r="110" spans="1:18" x14ac:dyDescent="0.2">
      <c r="A110" s="11" t="str">
        <f>IF(AND(Include_study?="Yes",Sufficient_data="Yes"),COUNT(A$2:A109)+1,"")</f>
        <v/>
      </c>
      <c r="B110" s="96"/>
      <c r="C110" s="7" t="s">
        <v>1</v>
      </c>
      <c r="D110" s="19"/>
      <c r="E110" s="19"/>
      <c r="F110" s="19"/>
      <c r="G110" s="19"/>
      <c r="H110" s="19"/>
      <c r="I110" s="19"/>
      <c r="J110" s="48"/>
      <c r="K110" s="19"/>
      <c r="L110" s="19"/>
      <c r="M110" s="19"/>
      <c r="N110" s="19"/>
      <c r="O110" s="19"/>
      <c r="P110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10" s="7"/>
      <c r="R110" s="102"/>
    </row>
    <row r="111" spans="1:18" x14ac:dyDescent="0.2">
      <c r="A111" s="11" t="str">
        <f>IF(AND(Include_study?="Yes",Sufficient_data="Yes"),COUNT(A$2:A110)+1,"")</f>
        <v/>
      </c>
      <c r="B111" s="96"/>
      <c r="C111" s="7" t="s">
        <v>1</v>
      </c>
      <c r="D111" s="19"/>
      <c r="E111" s="19"/>
      <c r="F111" s="19"/>
      <c r="G111" s="19"/>
      <c r="H111" s="19"/>
      <c r="I111" s="19"/>
      <c r="J111" s="48"/>
      <c r="K111" s="19"/>
      <c r="L111" s="19"/>
      <c r="M111" s="19"/>
      <c r="N111" s="19"/>
      <c r="O111" s="19"/>
      <c r="P111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11" s="7"/>
      <c r="R111" s="102"/>
    </row>
    <row r="112" spans="1:18" x14ac:dyDescent="0.2">
      <c r="A112" s="11" t="str">
        <f>IF(AND(Include_study?="Yes",Sufficient_data="Yes"),COUNT(A$2:A111)+1,"")</f>
        <v/>
      </c>
      <c r="B112" s="96"/>
      <c r="C112" s="7" t="s">
        <v>1</v>
      </c>
      <c r="D112" s="19"/>
      <c r="E112" s="19"/>
      <c r="F112" s="19"/>
      <c r="G112" s="19"/>
      <c r="H112" s="19"/>
      <c r="I112" s="19"/>
      <c r="J112" s="48"/>
      <c r="K112" s="19"/>
      <c r="L112" s="19"/>
      <c r="M112" s="19"/>
      <c r="N112" s="19"/>
      <c r="O112" s="19"/>
      <c r="P112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12" s="7"/>
      <c r="R112" s="102"/>
    </row>
    <row r="113" spans="1:18" x14ac:dyDescent="0.2">
      <c r="A113" s="11" t="str">
        <f>IF(AND(Include_study?="Yes",Sufficient_data="Yes"),COUNT(A$2:A112)+1,"")</f>
        <v/>
      </c>
      <c r="B113" s="96"/>
      <c r="C113" s="7" t="s">
        <v>1</v>
      </c>
      <c r="D113" s="19"/>
      <c r="E113" s="19"/>
      <c r="F113" s="19"/>
      <c r="G113" s="19"/>
      <c r="H113" s="19"/>
      <c r="I113" s="19"/>
      <c r="J113" s="48"/>
      <c r="K113" s="19"/>
      <c r="L113" s="19"/>
      <c r="M113" s="19"/>
      <c r="N113" s="19"/>
      <c r="O113" s="19"/>
      <c r="P113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13" s="7"/>
      <c r="R113" s="102"/>
    </row>
    <row r="114" spans="1:18" x14ac:dyDescent="0.2">
      <c r="A114" s="11" t="str">
        <f>IF(AND(Include_study?="Yes",Sufficient_data="Yes"),COUNT(A$2:A113)+1,"")</f>
        <v/>
      </c>
      <c r="B114" s="96"/>
      <c r="C114" s="7" t="s">
        <v>1</v>
      </c>
      <c r="D114" s="19"/>
      <c r="E114" s="19"/>
      <c r="F114" s="19"/>
      <c r="G114" s="19"/>
      <c r="H114" s="19"/>
      <c r="I114" s="19"/>
      <c r="J114" s="48"/>
      <c r="K114" s="19"/>
      <c r="L114" s="19"/>
      <c r="M114" s="19"/>
      <c r="N114" s="19"/>
      <c r="O114" s="19"/>
      <c r="P114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14" s="7"/>
      <c r="R114" s="102"/>
    </row>
    <row r="115" spans="1:18" x14ac:dyDescent="0.2">
      <c r="A115" s="11" t="str">
        <f>IF(AND(Include_study?="Yes",Sufficient_data="Yes"),COUNT(A$2:A114)+1,"")</f>
        <v/>
      </c>
      <c r="B115" s="96"/>
      <c r="C115" s="7" t="s">
        <v>1</v>
      </c>
      <c r="D115" s="19"/>
      <c r="E115" s="19"/>
      <c r="F115" s="19"/>
      <c r="G115" s="19"/>
      <c r="H115" s="19"/>
      <c r="I115" s="19"/>
      <c r="J115" s="48"/>
      <c r="K115" s="19"/>
      <c r="L115" s="19"/>
      <c r="M115" s="19"/>
      <c r="N115" s="19"/>
      <c r="O115" s="19"/>
      <c r="P115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15" s="7"/>
      <c r="R115" s="102"/>
    </row>
    <row r="116" spans="1:18" x14ac:dyDescent="0.2">
      <c r="A116" s="11" t="str">
        <f>IF(AND(Include_study?="Yes",Sufficient_data="Yes"),COUNT(A$2:A115)+1,"")</f>
        <v/>
      </c>
      <c r="B116" s="96"/>
      <c r="C116" s="7" t="s">
        <v>1</v>
      </c>
      <c r="D116" s="19"/>
      <c r="E116" s="19"/>
      <c r="F116" s="19"/>
      <c r="G116" s="19"/>
      <c r="H116" s="19"/>
      <c r="I116" s="19"/>
      <c r="J116" s="48"/>
      <c r="K116" s="19"/>
      <c r="L116" s="19"/>
      <c r="M116" s="19"/>
      <c r="N116" s="19"/>
      <c r="O116" s="19"/>
      <c r="P116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16" s="7"/>
      <c r="R116" s="102"/>
    </row>
    <row r="117" spans="1:18" x14ac:dyDescent="0.2">
      <c r="A117" s="11" t="str">
        <f>IF(AND(Include_study?="Yes",Sufficient_data="Yes"),COUNT(A$2:A116)+1,"")</f>
        <v/>
      </c>
      <c r="B117" s="96"/>
      <c r="C117" s="7" t="s">
        <v>1</v>
      </c>
      <c r="D117" s="19"/>
      <c r="E117" s="19"/>
      <c r="F117" s="19"/>
      <c r="G117" s="19"/>
      <c r="H117" s="19"/>
      <c r="I117" s="19"/>
      <c r="J117" s="48"/>
      <c r="K117" s="19"/>
      <c r="L117" s="19"/>
      <c r="M117" s="19"/>
      <c r="N117" s="19"/>
      <c r="O117" s="19"/>
      <c r="P117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17" s="7"/>
      <c r="R117" s="102"/>
    </row>
    <row r="118" spans="1:18" x14ac:dyDescent="0.2">
      <c r="A118" s="11" t="str">
        <f>IF(AND(Include_study?="Yes",Sufficient_data="Yes"),COUNT(A$2:A117)+1,"")</f>
        <v/>
      </c>
      <c r="B118" s="96"/>
      <c r="C118" s="7" t="s">
        <v>1</v>
      </c>
      <c r="D118" s="19"/>
      <c r="E118" s="19"/>
      <c r="F118" s="19"/>
      <c r="G118" s="19"/>
      <c r="H118" s="19"/>
      <c r="I118" s="19"/>
      <c r="J118" s="48"/>
      <c r="K118" s="19"/>
      <c r="L118" s="19"/>
      <c r="M118" s="19"/>
      <c r="N118" s="19"/>
      <c r="O118" s="19"/>
      <c r="P118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18" s="7"/>
      <c r="R118" s="102"/>
    </row>
    <row r="119" spans="1:18" x14ac:dyDescent="0.2">
      <c r="A119" s="11" t="str">
        <f>IF(AND(Include_study?="Yes",Sufficient_data="Yes"),COUNT(A$2:A118)+1,"")</f>
        <v/>
      </c>
      <c r="B119" s="96"/>
      <c r="C119" s="7" t="s">
        <v>1</v>
      </c>
      <c r="D119" s="19"/>
      <c r="E119" s="19"/>
      <c r="F119" s="19"/>
      <c r="G119" s="19"/>
      <c r="H119" s="19"/>
      <c r="I119" s="19"/>
      <c r="J119" s="48"/>
      <c r="K119" s="19"/>
      <c r="L119" s="19"/>
      <c r="M119" s="19"/>
      <c r="N119" s="19"/>
      <c r="O119" s="19"/>
      <c r="P119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19" s="7"/>
      <c r="R119" s="102"/>
    </row>
    <row r="120" spans="1:18" x14ac:dyDescent="0.2">
      <c r="A120" s="11" t="str">
        <f>IF(AND(Include_study?="Yes",Sufficient_data="Yes"),COUNT(A$2:A119)+1,"")</f>
        <v/>
      </c>
      <c r="B120" s="96"/>
      <c r="C120" s="7" t="s">
        <v>1</v>
      </c>
      <c r="D120" s="19"/>
      <c r="E120" s="19"/>
      <c r="F120" s="19"/>
      <c r="G120" s="19"/>
      <c r="H120" s="19"/>
      <c r="I120" s="19"/>
      <c r="J120" s="48"/>
      <c r="K120" s="19"/>
      <c r="L120" s="19"/>
      <c r="M120" s="19"/>
      <c r="N120" s="19"/>
      <c r="O120" s="19"/>
      <c r="P120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20" s="7"/>
      <c r="R120" s="102"/>
    </row>
    <row r="121" spans="1:18" x14ac:dyDescent="0.2">
      <c r="A121" s="11" t="str">
        <f>IF(AND(Include_study?="Yes",Sufficient_data="Yes"),COUNT(A$2:A120)+1,"")</f>
        <v/>
      </c>
      <c r="B121" s="96"/>
      <c r="C121" s="7" t="s">
        <v>1</v>
      </c>
      <c r="D121" s="19"/>
      <c r="E121" s="19"/>
      <c r="F121" s="19"/>
      <c r="G121" s="19"/>
      <c r="H121" s="19"/>
      <c r="I121" s="19"/>
      <c r="J121" s="48"/>
      <c r="K121" s="19"/>
      <c r="L121" s="19"/>
      <c r="M121" s="19"/>
      <c r="N121" s="19"/>
      <c r="O121" s="19"/>
      <c r="P121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21" s="7"/>
      <c r="R121" s="102"/>
    </row>
    <row r="122" spans="1:18" x14ac:dyDescent="0.2">
      <c r="A122" s="11" t="str">
        <f>IF(AND(Include_study?="Yes",Sufficient_data="Yes"),COUNT(A$2:A121)+1,"")</f>
        <v/>
      </c>
      <c r="B122" s="96"/>
      <c r="C122" s="7" t="s">
        <v>1</v>
      </c>
      <c r="D122" s="19"/>
      <c r="E122" s="19"/>
      <c r="F122" s="19"/>
      <c r="G122" s="19"/>
      <c r="H122" s="19"/>
      <c r="I122" s="19"/>
      <c r="J122" s="48"/>
      <c r="K122" s="19"/>
      <c r="L122" s="19"/>
      <c r="M122" s="19"/>
      <c r="N122" s="19"/>
      <c r="O122" s="19"/>
      <c r="P122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22" s="7"/>
      <c r="R122" s="102"/>
    </row>
    <row r="123" spans="1:18" x14ac:dyDescent="0.2">
      <c r="A123" s="11" t="str">
        <f>IF(AND(Include_study?="Yes",Sufficient_data="Yes"),COUNT(A$2:A122)+1,"")</f>
        <v/>
      </c>
      <c r="B123" s="96"/>
      <c r="C123" s="7" t="s">
        <v>1</v>
      </c>
      <c r="D123" s="19"/>
      <c r="E123" s="19"/>
      <c r="F123" s="19"/>
      <c r="G123" s="19"/>
      <c r="H123" s="19"/>
      <c r="I123" s="19"/>
      <c r="J123" s="48"/>
      <c r="K123" s="19"/>
      <c r="L123" s="19"/>
      <c r="M123" s="19"/>
      <c r="N123" s="19"/>
      <c r="O123" s="19"/>
      <c r="P123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23" s="7"/>
      <c r="R123" s="102"/>
    </row>
    <row r="124" spans="1:18" x14ac:dyDescent="0.2">
      <c r="A124" s="11" t="str">
        <f>IF(AND(Include_study?="Yes",Sufficient_data="Yes"),COUNT(A$2:A123)+1,"")</f>
        <v/>
      </c>
      <c r="B124" s="96"/>
      <c r="C124" s="7" t="s">
        <v>1</v>
      </c>
      <c r="D124" s="19"/>
      <c r="E124" s="19"/>
      <c r="F124" s="19"/>
      <c r="G124" s="19"/>
      <c r="H124" s="19"/>
      <c r="I124" s="19"/>
      <c r="J124" s="48"/>
      <c r="K124" s="19"/>
      <c r="L124" s="19"/>
      <c r="M124" s="19"/>
      <c r="N124" s="19"/>
      <c r="O124" s="19"/>
      <c r="P124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24" s="7"/>
      <c r="R124" s="102"/>
    </row>
    <row r="125" spans="1:18" x14ac:dyDescent="0.2">
      <c r="A125" s="11" t="str">
        <f>IF(AND(Include_study?="Yes",Sufficient_data="Yes"),COUNT(A$2:A124)+1,"")</f>
        <v/>
      </c>
      <c r="B125" s="96"/>
      <c r="C125" s="7" t="s">
        <v>1</v>
      </c>
      <c r="D125" s="19"/>
      <c r="E125" s="19"/>
      <c r="F125" s="19"/>
      <c r="G125" s="19"/>
      <c r="H125" s="19"/>
      <c r="I125" s="19"/>
      <c r="J125" s="48"/>
      <c r="K125" s="19"/>
      <c r="L125" s="19"/>
      <c r="M125" s="19"/>
      <c r="N125" s="19"/>
      <c r="O125" s="19"/>
      <c r="P125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25" s="7"/>
      <c r="R125" s="102"/>
    </row>
    <row r="126" spans="1:18" x14ac:dyDescent="0.2">
      <c r="A126" s="11" t="str">
        <f>IF(AND(Include_study?="Yes",Sufficient_data="Yes"),COUNT(A$2:A125)+1,"")</f>
        <v/>
      </c>
      <c r="B126" s="96"/>
      <c r="C126" s="7" t="s">
        <v>1</v>
      </c>
      <c r="D126" s="19"/>
      <c r="E126" s="19"/>
      <c r="F126" s="19"/>
      <c r="G126" s="19"/>
      <c r="H126" s="19"/>
      <c r="I126" s="19"/>
      <c r="J126" s="48"/>
      <c r="K126" s="19"/>
      <c r="L126" s="19"/>
      <c r="M126" s="19"/>
      <c r="N126" s="19"/>
      <c r="O126" s="19"/>
      <c r="P126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26" s="7"/>
      <c r="R126" s="102"/>
    </row>
    <row r="127" spans="1:18" x14ac:dyDescent="0.2">
      <c r="A127" s="11" t="str">
        <f>IF(AND(Include_study?="Yes",Sufficient_data="Yes"),COUNT(A$2:A126)+1,"")</f>
        <v/>
      </c>
      <c r="B127" s="96"/>
      <c r="C127" s="7" t="s">
        <v>1</v>
      </c>
      <c r="D127" s="19"/>
      <c r="E127" s="19"/>
      <c r="F127" s="19"/>
      <c r="G127" s="19"/>
      <c r="H127" s="19"/>
      <c r="I127" s="19"/>
      <c r="J127" s="48"/>
      <c r="K127" s="19"/>
      <c r="L127" s="19"/>
      <c r="M127" s="19"/>
      <c r="N127" s="19"/>
      <c r="O127" s="19"/>
      <c r="P127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27" s="7"/>
      <c r="R127" s="102"/>
    </row>
    <row r="128" spans="1:18" x14ac:dyDescent="0.2">
      <c r="A128" s="11" t="str">
        <f>IF(AND(Include_study?="Yes",Sufficient_data="Yes"),COUNT(A$2:A127)+1,"")</f>
        <v/>
      </c>
      <c r="B128" s="96"/>
      <c r="C128" s="7" t="s">
        <v>1</v>
      </c>
      <c r="D128" s="19"/>
      <c r="E128" s="19"/>
      <c r="F128" s="19"/>
      <c r="G128" s="19"/>
      <c r="H128" s="19"/>
      <c r="I128" s="19"/>
      <c r="J128" s="48"/>
      <c r="K128" s="19"/>
      <c r="L128" s="19"/>
      <c r="M128" s="19"/>
      <c r="N128" s="19"/>
      <c r="O128" s="19"/>
      <c r="P128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28" s="7"/>
      <c r="R128" s="102"/>
    </row>
    <row r="129" spans="1:18" x14ac:dyDescent="0.2">
      <c r="A129" s="11" t="str">
        <f>IF(AND(Include_study?="Yes",Sufficient_data="Yes"),COUNT(A$2:A128)+1,"")</f>
        <v/>
      </c>
      <c r="B129" s="96"/>
      <c r="C129" s="7" t="s">
        <v>1</v>
      </c>
      <c r="D129" s="19"/>
      <c r="E129" s="19"/>
      <c r="F129" s="19"/>
      <c r="G129" s="19"/>
      <c r="H129" s="19"/>
      <c r="I129" s="19"/>
      <c r="J129" s="48"/>
      <c r="K129" s="19"/>
      <c r="L129" s="19"/>
      <c r="M129" s="19"/>
      <c r="N129" s="19"/>
      <c r="O129" s="19"/>
      <c r="P129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29" s="7"/>
      <c r="R129" s="102"/>
    </row>
    <row r="130" spans="1:18" x14ac:dyDescent="0.2">
      <c r="A130" s="11" t="str">
        <f>IF(AND(Include_study?="Yes",Sufficient_data="Yes"),COUNT(A$2:A129)+1,"")</f>
        <v/>
      </c>
      <c r="B130" s="96"/>
      <c r="C130" s="7" t="s">
        <v>1</v>
      </c>
      <c r="D130" s="19"/>
      <c r="E130" s="19"/>
      <c r="F130" s="19"/>
      <c r="G130" s="19"/>
      <c r="H130" s="19"/>
      <c r="I130" s="19"/>
      <c r="J130" s="48"/>
      <c r="K130" s="19"/>
      <c r="L130" s="19"/>
      <c r="M130" s="19"/>
      <c r="N130" s="19"/>
      <c r="O130" s="19"/>
      <c r="P130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30" s="7"/>
      <c r="R130" s="102"/>
    </row>
    <row r="131" spans="1:18" x14ac:dyDescent="0.2">
      <c r="A131" s="11" t="str">
        <f>IF(AND(Include_study?="Yes",Sufficient_data="Yes"),COUNT(A$2:A130)+1,"")</f>
        <v/>
      </c>
      <c r="B131" s="96"/>
      <c r="C131" s="7" t="s">
        <v>1</v>
      </c>
      <c r="D131" s="19"/>
      <c r="E131" s="19"/>
      <c r="F131" s="19"/>
      <c r="G131" s="19"/>
      <c r="H131" s="19"/>
      <c r="I131" s="19"/>
      <c r="J131" s="48"/>
      <c r="K131" s="19"/>
      <c r="L131" s="19"/>
      <c r="M131" s="19"/>
      <c r="N131" s="19"/>
      <c r="O131" s="19"/>
      <c r="P131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31" s="7"/>
      <c r="R131" s="102"/>
    </row>
    <row r="132" spans="1:18" x14ac:dyDescent="0.2">
      <c r="A132" s="11" t="str">
        <f>IF(AND(Include_study?="Yes",Sufficient_data="Yes"),COUNT(A$2:A131)+1,"")</f>
        <v/>
      </c>
      <c r="B132" s="96"/>
      <c r="C132" s="7" t="s">
        <v>1</v>
      </c>
      <c r="D132" s="19"/>
      <c r="E132" s="19"/>
      <c r="F132" s="19"/>
      <c r="G132" s="19"/>
      <c r="H132" s="19"/>
      <c r="I132" s="19"/>
      <c r="J132" s="48"/>
      <c r="K132" s="19"/>
      <c r="L132" s="19"/>
      <c r="M132" s="19"/>
      <c r="N132" s="19"/>
      <c r="O132" s="19"/>
      <c r="P132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32" s="7"/>
      <c r="R132" s="102"/>
    </row>
    <row r="133" spans="1:18" x14ac:dyDescent="0.2">
      <c r="A133" s="11" t="str">
        <f>IF(AND(Include_study?="Yes",Sufficient_data="Yes"),COUNT(A$2:A132)+1,"")</f>
        <v/>
      </c>
      <c r="B133" s="96"/>
      <c r="C133" s="7" t="s">
        <v>1</v>
      </c>
      <c r="D133" s="19"/>
      <c r="E133" s="19"/>
      <c r="F133" s="19"/>
      <c r="G133" s="19"/>
      <c r="H133" s="19"/>
      <c r="I133" s="19"/>
      <c r="J133" s="48"/>
      <c r="K133" s="19"/>
      <c r="L133" s="19"/>
      <c r="M133" s="19"/>
      <c r="N133" s="19"/>
      <c r="O133" s="19"/>
      <c r="P133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33" s="7"/>
      <c r="R133" s="102"/>
    </row>
    <row r="134" spans="1:18" x14ac:dyDescent="0.2">
      <c r="A134" s="11" t="str">
        <f>IF(AND(Include_study?="Yes",Sufficient_data="Yes"),COUNT(A$2:A133)+1,"")</f>
        <v/>
      </c>
      <c r="B134" s="96"/>
      <c r="C134" s="7" t="s">
        <v>1</v>
      </c>
      <c r="D134" s="19"/>
      <c r="E134" s="19"/>
      <c r="F134" s="19"/>
      <c r="G134" s="19"/>
      <c r="H134" s="19"/>
      <c r="I134" s="19"/>
      <c r="J134" s="48"/>
      <c r="K134" s="19"/>
      <c r="L134" s="19"/>
      <c r="M134" s="19"/>
      <c r="N134" s="19"/>
      <c r="O134" s="19"/>
      <c r="P134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34" s="7"/>
      <c r="R134" s="102"/>
    </row>
    <row r="135" spans="1:18" x14ac:dyDescent="0.2">
      <c r="A135" s="11" t="str">
        <f>IF(AND(Include_study?="Yes",Sufficient_data="Yes"),COUNT(A$2:A134)+1,"")</f>
        <v/>
      </c>
      <c r="B135" s="96"/>
      <c r="C135" s="7" t="s">
        <v>1</v>
      </c>
      <c r="D135" s="19"/>
      <c r="E135" s="19"/>
      <c r="F135" s="19"/>
      <c r="G135" s="19"/>
      <c r="H135" s="19"/>
      <c r="I135" s="19"/>
      <c r="J135" s="48"/>
      <c r="K135" s="19"/>
      <c r="L135" s="19"/>
      <c r="M135" s="19"/>
      <c r="N135" s="19"/>
      <c r="O135" s="19"/>
      <c r="P135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35" s="7"/>
      <c r="R135" s="102"/>
    </row>
    <row r="136" spans="1:18" x14ac:dyDescent="0.2">
      <c r="A136" s="11" t="str">
        <f>IF(AND(Include_study?="Yes",Sufficient_data="Yes"),COUNT(A$2:A135)+1,"")</f>
        <v/>
      </c>
      <c r="B136" s="96"/>
      <c r="C136" s="7" t="s">
        <v>1</v>
      </c>
      <c r="D136" s="19"/>
      <c r="E136" s="19"/>
      <c r="F136" s="19"/>
      <c r="G136" s="19"/>
      <c r="H136" s="19"/>
      <c r="I136" s="19"/>
      <c r="J136" s="48"/>
      <c r="K136" s="19"/>
      <c r="L136" s="19"/>
      <c r="M136" s="19"/>
      <c r="N136" s="19"/>
      <c r="O136" s="19"/>
      <c r="P136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36" s="7"/>
      <c r="R136" s="102"/>
    </row>
    <row r="137" spans="1:18" x14ac:dyDescent="0.2">
      <c r="A137" s="11" t="str">
        <f>IF(AND(Include_study?="Yes",Sufficient_data="Yes"),COUNT(A$2:A136)+1,"")</f>
        <v/>
      </c>
      <c r="B137" s="96"/>
      <c r="C137" s="7" t="s">
        <v>1</v>
      </c>
      <c r="D137" s="19"/>
      <c r="E137" s="19"/>
      <c r="F137" s="19"/>
      <c r="G137" s="19"/>
      <c r="H137" s="19"/>
      <c r="I137" s="19"/>
      <c r="J137" s="48"/>
      <c r="K137" s="19"/>
      <c r="L137" s="19"/>
      <c r="M137" s="19"/>
      <c r="N137" s="19"/>
      <c r="O137" s="19"/>
      <c r="P137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37" s="7"/>
      <c r="R137" s="102"/>
    </row>
    <row r="138" spans="1:18" x14ac:dyDescent="0.2">
      <c r="A138" s="11" t="str">
        <f>IF(AND(Include_study?="Yes",Sufficient_data="Yes"),COUNT(A$2:A137)+1,"")</f>
        <v/>
      </c>
      <c r="B138" s="96"/>
      <c r="C138" s="7" t="s">
        <v>1</v>
      </c>
      <c r="D138" s="19"/>
      <c r="E138" s="19"/>
      <c r="F138" s="19"/>
      <c r="G138" s="19"/>
      <c r="H138" s="19"/>
      <c r="I138" s="19"/>
      <c r="J138" s="48"/>
      <c r="K138" s="19"/>
      <c r="L138" s="19"/>
      <c r="M138" s="19"/>
      <c r="N138" s="19"/>
      <c r="O138" s="19"/>
      <c r="P138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38" s="7"/>
      <c r="R138" s="102"/>
    </row>
    <row r="139" spans="1:18" x14ac:dyDescent="0.2">
      <c r="A139" s="11" t="str">
        <f>IF(AND(Include_study?="Yes",Sufficient_data="Yes"),COUNT(A$2:A138)+1,"")</f>
        <v/>
      </c>
      <c r="B139" s="96"/>
      <c r="C139" s="7" t="s">
        <v>1</v>
      </c>
      <c r="D139" s="19"/>
      <c r="E139" s="19"/>
      <c r="F139" s="19"/>
      <c r="G139" s="19"/>
      <c r="H139" s="19"/>
      <c r="I139" s="19"/>
      <c r="J139" s="48"/>
      <c r="K139" s="19"/>
      <c r="L139" s="19"/>
      <c r="M139" s="19"/>
      <c r="N139" s="19"/>
      <c r="O139" s="19"/>
      <c r="P139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39" s="7"/>
      <c r="R139" s="102"/>
    </row>
    <row r="140" spans="1:18" x14ac:dyDescent="0.2">
      <c r="A140" s="11" t="str">
        <f>IF(AND(Include_study?="Yes",Sufficient_data="Yes"),COUNT(A$2:A139)+1,"")</f>
        <v/>
      </c>
      <c r="B140" s="96"/>
      <c r="C140" s="7" t="s">
        <v>1</v>
      </c>
      <c r="D140" s="19"/>
      <c r="E140" s="19"/>
      <c r="F140" s="19"/>
      <c r="G140" s="19"/>
      <c r="H140" s="19"/>
      <c r="I140" s="19"/>
      <c r="J140" s="48"/>
      <c r="K140" s="19"/>
      <c r="L140" s="19"/>
      <c r="M140" s="19"/>
      <c r="N140" s="19"/>
      <c r="O140" s="19"/>
      <c r="P140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40" s="7"/>
      <c r="R140" s="102"/>
    </row>
    <row r="141" spans="1:18" x14ac:dyDescent="0.2">
      <c r="A141" s="11" t="str">
        <f>IF(AND(Include_study?="Yes",Sufficient_data="Yes"),COUNT(A$2:A140)+1,"")</f>
        <v/>
      </c>
      <c r="B141" s="96"/>
      <c r="C141" s="7" t="s">
        <v>1</v>
      </c>
      <c r="D141" s="19"/>
      <c r="E141" s="19"/>
      <c r="F141" s="19"/>
      <c r="G141" s="19"/>
      <c r="H141" s="19"/>
      <c r="I141" s="19"/>
      <c r="J141" s="48"/>
      <c r="K141" s="19"/>
      <c r="L141" s="19"/>
      <c r="M141" s="19"/>
      <c r="N141" s="19"/>
      <c r="O141" s="19"/>
      <c r="P141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41" s="7"/>
      <c r="R141" s="102"/>
    </row>
    <row r="142" spans="1:18" x14ac:dyDescent="0.2">
      <c r="A142" s="11" t="str">
        <f>IF(AND(Include_study?="Yes",Sufficient_data="Yes"),COUNT(A$2:A141)+1,"")</f>
        <v/>
      </c>
      <c r="B142" s="96"/>
      <c r="C142" s="7" t="s">
        <v>1</v>
      </c>
      <c r="D142" s="19"/>
      <c r="E142" s="19"/>
      <c r="F142" s="19"/>
      <c r="G142" s="19"/>
      <c r="H142" s="19"/>
      <c r="I142" s="19"/>
      <c r="J142" s="48"/>
      <c r="K142" s="19"/>
      <c r="L142" s="19"/>
      <c r="M142" s="19"/>
      <c r="N142" s="19"/>
      <c r="O142" s="19"/>
      <c r="P142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42" s="7"/>
      <c r="R142" s="102"/>
    </row>
    <row r="143" spans="1:18" x14ac:dyDescent="0.2">
      <c r="A143" s="11" t="str">
        <f>IF(AND(Include_study?="Yes",Sufficient_data="Yes"),COUNT(A$2:A142)+1,"")</f>
        <v/>
      </c>
      <c r="B143" s="96"/>
      <c r="C143" s="7" t="s">
        <v>1</v>
      </c>
      <c r="D143" s="19"/>
      <c r="E143" s="19"/>
      <c r="F143" s="19"/>
      <c r="G143" s="19"/>
      <c r="H143" s="19"/>
      <c r="I143" s="19"/>
      <c r="J143" s="48"/>
      <c r="K143" s="19"/>
      <c r="L143" s="19"/>
      <c r="M143" s="19"/>
      <c r="N143" s="19"/>
      <c r="O143" s="19"/>
      <c r="P143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43" s="7"/>
      <c r="R143" s="102"/>
    </row>
    <row r="144" spans="1:18" x14ac:dyDescent="0.2">
      <c r="A144" s="11" t="str">
        <f>IF(AND(Include_study?="Yes",Sufficient_data="Yes"),COUNT(A$2:A143)+1,"")</f>
        <v/>
      </c>
      <c r="B144" s="96"/>
      <c r="C144" s="7" t="s">
        <v>1</v>
      </c>
      <c r="D144" s="19"/>
      <c r="E144" s="19"/>
      <c r="F144" s="19"/>
      <c r="G144" s="19"/>
      <c r="H144" s="19"/>
      <c r="I144" s="19"/>
      <c r="J144" s="48"/>
      <c r="K144" s="19"/>
      <c r="L144" s="19"/>
      <c r="M144" s="19"/>
      <c r="N144" s="19"/>
      <c r="O144" s="19"/>
      <c r="P144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44" s="7"/>
      <c r="R144" s="102"/>
    </row>
    <row r="145" spans="1:18" x14ac:dyDescent="0.2">
      <c r="A145" s="11" t="str">
        <f>IF(AND(Include_study?="Yes",Sufficient_data="Yes"),COUNT(A$2:A144)+1,"")</f>
        <v/>
      </c>
      <c r="B145" s="96"/>
      <c r="C145" s="7" t="s">
        <v>1</v>
      </c>
      <c r="D145" s="19"/>
      <c r="E145" s="19"/>
      <c r="F145" s="19"/>
      <c r="G145" s="19"/>
      <c r="H145" s="19"/>
      <c r="I145" s="19"/>
      <c r="J145" s="48"/>
      <c r="K145" s="19"/>
      <c r="L145" s="19"/>
      <c r="M145" s="19"/>
      <c r="N145" s="19"/>
      <c r="O145" s="19"/>
      <c r="P145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45" s="7"/>
      <c r="R145" s="102"/>
    </row>
    <row r="146" spans="1:18" x14ac:dyDescent="0.2">
      <c r="A146" s="11" t="str">
        <f>IF(AND(Include_study?="Yes",Sufficient_data="Yes"),COUNT(A$2:A145)+1,"")</f>
        <v/>
      </c>
      <c r="B146" s="96"/>
      <c r="C146" s="7" t="s">
        <v>1</v>
      </c>
      <c r="D146" s="19"/>
      <c r="E146" s="19"/>
      <c r="F146" s="19"/>
      <c r="G146" s="19"/>
      <c r="H146" s="19"/>
      <c r="I146" s="19"/>
      <c r="J146" s="48"/>
      <c r="K146" s="19"/>
      <c r="L146" s="19"/>
      <c r="M146" s="19"/>
      <c r="N146" s="19"/>
      <c r="O146" s="19"/>
      <c r="P146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46" s="7"/>
      <c r="R146" s="102"/>
    </row>
    <row r="147" spans="1:18" x14ac:dyDescent="0.2">
      <c r="A147" s="11" t="str">
        <f>IF(AND(Include_study?="Yes",Sufficient_data="Yes"),COUNT(A$2:A146)+1,"")</f>
        <v/>
      </c>
      <c r="B147" s="96"/>
      <c r="C147" s="7" t="s">
        <v>1</v>
      </c>
      <c r="D147" s="19"/>
      <c r="E147" s="19"/>
      <c r="F147" s="19"/>
      <c r="G147" s="19"/>
      <c r="H147" s="19"/>
      <c r="I147" s="19"/>
      <c r="J147" s="48"/>
      <c r="K147" s="19"/>
      <c r="L147" s="19"/>
      <c r="M147" s="19"/>
      <c r="N147" s="19"/>
      <c r="O147" s="19"/>
      <c r="P147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47" s="7"/>
      <c r="R147" s="102"/>
    </row>
    <row r="148" spans="1:18" x14ac:dyDescent="0.2">
      <c r="A148" s="11" t="str">
        <f>IF(AND(Include_study?="Yes",Sufficient_data="Yes"),COUNT(A$2:A147)+1,"")</f>
        <v/>
      </c>
      <c r="B148" s="96"/>
      <c r="C148" s="7" t="s">
        <v>1</v>
      </c>
      <c r="D148" s="19"/>
      <c r="E148" s="19"/>
      <c r="F148" s="19"/>
      <c r="G148" s="19"/>
      <c r="H148" s="19"/>
      <c r="I148" s="19"/>
      <c r="J148" s="48"/>
      <c r="K148" s="19"/>
      <c r="L148" s="19"/>
      <c r="M148" s="19"/>
      <c r="N148" s="19"/>
      <c r="O148" s="19"/>
      <c r="P148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48" s="7"/>
      <c r="R148" s="102"/>
    </row>
    <row r="149" spans="1:18" x14ac:dyDescent="0.2">
      <c r="A149" s="11" t="str">
        <f>IF(AND(Include_study?="Yes",Sufficient_data="Yes"),COUNT(A$2:A148)+1,"")</f>
        <v/>
      </c>
      <c r="B149" s="96"/>
      <c r="C149" s="7" t="s">
        <v>1</v>
      </c>
      <c r="D149" s="19"/>
      <c r="E149" s="19"/>
      <c r="F149" s="19"/>
      <c r="G149" s="19"/>
      <c r="H149" s="19"/>
      <c r="I149" s="19"/>
      <c r="J149" s="48"/>
      <c r="K149" s="19"/>
      <c r="L149" s="19"/>
      <c r="M149" s="19"/>
      <c r="N149" s="19"/>
      <c r="O149" s="19"/>
      <c r="P149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49" s="7"/>
      <c r="R149" s="102"/>
    </row>
    <row r="150" spans="1:18" x14ac:dyDescent="0.2">
      <c r="A150" s="11" t="str">
        <f>IF(AND(Include_study?="Yes",Sufficient_data="Yes"),COUNT(A$2:A149)+1,"")</f>
        <v/>
      </c>
      <c r="B150" s="96"/>
      <c r="C150" s="7" t="s">
        <v>1</v>
      </c>
      <c r="D150" s="19"/>
      <c r="E150" s="19"/>
      <c r="F150" s="19"/>
      <c r="G150" s="19"/>
      <c r="H150" s="19"/>
      <c r="I150" s="19"/>
      <c r="J150" s="48"/>
      <c r="K150" s="19"/>
      <c r="L150" s="19"/>
      <c r="M150" s="19"/>
      <c r="N150" s="19"/>
      <c r="O150" s="19"/>
      <c r="P150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50" s="7"/>
      <c r="R150" s="102"/>
    </row>
    <row r="151" spans="1:18" x14ac:dyDescent="0.2">
      <c r="A151" s="11" t="str">
        <f>IF(AND(Include_study?="Yes",Sufficient_data="Yes"),COUNT(A$2:A150)+1,"")</f>
        <v/>
      </c>
      <c r="B151" s="96"/>
      <c r="C151" s="7" t="s">
        <v>1</v>
      </c>
      <c r="D151" s="19"/>
      <c r="E151" s="19"/>
      <c r="F151" s="19"/>
      <c r="G151" s="19"/>
      <c r="H151" s="19"/>
      <c r="I151" s="19"/>
      <c r="J151" s="48"/>
      <c r="K151" s="19"/>
      <c r="L151" s="19"/>
      <c r="M151" s="19"/>
      <c r="N151" s="19"/>
      <c r="O151" s="19"/>
      <c r="P151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51" s="7"/>
      <c r="R151" s="102"/>
    </row>
    <row r="152" spans="1:18" x14ac:dyDescent="0.2">
      <c r="A152" s="11" t="str">
        <f>IF(AND(Include_study?="Yes",Sufficient_data="Yes"),COUNT(A$2:A151)+1,"")</f>
        <v/>
      </c>
      <c r="B152" s="96"/>
      <c r="C152" s="7" t="s">
        <v>1</v>
      </c>
      <c r="D152" s="19"/>
      <c r="E152" s="19"/>
      <c r="F152" s="19"/>
      <c r="G152" s="19"/>
      <c r="H152" s="19"/>
      <c r="I152" s="19"/>
      <c r="J152" s="48"/>
      <c r="K152" s="19"/>
      <c r="L152" s="19"/>
      <c r="M152" s="19"/>
      <c r="N152" s="19"/>
      <c r="O152" s="19"/>
      <c r="P152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52" s="7"/>
      <c r="R152" s="102"/>
    </row>
    <row r="153" spans="1:18" x14ac:dyDescent="0.2">
      <c r="A153" s="11" t="str">
        <f>IF(AND(Include_study?="Yes",Sufficient_data="Yes"),COUNT(A$2:A152)+1,"")</f>
        <v/>
      </c>
      <c r="B153" s="96"/>
      <c r="C153" s="7" t="s">
        <v>1</v>
      </c>
      <c r="D153" s="19"/>
      <c r="E153" s="19"/>
      <c r="F153" s="19"/>
      <c r="G153" s="19"/>
      <c r="H153" s="19"/>
      <c r="I153" s="19"/>
      <c r="J153" s="48"/>
      <c r="K153" s="19"/>
      <c r="L153" s="19"/>
      <c r="M153" s="19"/>
      <c r="N153" s="19"/>
      <c r="O153" s="19"/>
      <c r="P153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53" s="7"/>
      <c r="R153" s="102"/>
    </row>
    <row r="154" spans="1:18" x14ac:dyDescent="0.2">
      <c r="A154" s="11" t="str">
        <f>IF(AND(Include_study?="Yes",Sufficient_data="Yes"),COUNT(A$2:A153)+1,"")</f>
        <v/>
      </c>
      <c r="B154" s="96"/>
      <c r="C154" s="7" t="s">
        <v>1</v>
      </c>
      <c r="D154" s="19"/>
      <c r="E154" s="19"/>
      <c r="F154" s="19"/>
      <c r="G154" s="19"/>
      <c r="H154" s="19"/>
      <c r="I154" s="19"/>
      <c r="J154" s="48"/>
      <c r="K154" s="19"/>
      <c r="L154" s="19"/>
      <c r="M154" s="19"/>
      <c r="N154" s="19"/>
      <c r="O154" s="19"/>
      <c r="P154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54" s="7"/>
      <c r="R154" s="102"/>
    </row>
    <row r="155" spans="1:18" x14ac:dyDescent="0.2">
      <c r="A155" s="11" t="str">
        <f>IF(AND(Include_study?="Yes",Sufficient_data="Yes"),COUNT(A$2:A154)+1,"")</f>
        <v/>
      </c>
      <c r="B155" s="96"/>
      <c r="C155" s="7" t="s">
        <v>1</v>
      </c>
      <c r="D155" s="19"/>
      <c r="E155" s="19"/>
      <c r="F155" s="19"/>
      <c r="G155" s="19"/>
      <c r="H155" s="19"/>
      <c r="I155" s="19"/>
      <c r="J155" s="48"/>
      <c r="K155" s="19"/>
      <c r="L155" s="19"/>
      <c r="M155" s="19"/>
      <c r="N155" s="19"/>
      <c r="O155" s="19"/>
      <c r="P155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55" s="7"/>
      <c r="R155" s="102"/>
    </row>
    <row r="156" spans="1:18" x14ac:dyDescent="0.2">
      <c r="A156" s="11" t="str">
        <f>IF(AND(Include_study?="Yes",Sufficient_data="Yes"),COUNT(A$2:A155)+1,"")</f>
        <v/>
      </c>
      <c r="B156" s="96"/>
      <c r="C156" s="7" t="s">
        <v>1</v>
      </c>
      <c r="D156" s="19"/>
      <c r="E156" s="19"/>
      <c r="F156" s="19"/>
      <c r="G156" s="19"/>
      <c r="H156" s="19"/>
      <c r="I156" s="19"/>
      <c r="J156" s="48"/>
      <c r="K156" s="19"/>
      <c r="L156" s="19"/>
      <c r="M156" s="19"/>
      <c r="N156" s="19"/>
      <c r="O156" s="19"/>
      <c r="P156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56" s="7"/>
      <c r="R156" s="102"/>
    </row>
    <row r="157" spans="1:18" x14ac:dyDescent="0.2">
      <c r="A157" s="11" t="str">
        <f>IF(AND(Include_study?="Yes",Sufficient_data="Yes"),COUNT(A$2:A156)+1,"")</f>
        <v/>
      </c>
      <c r="B157" s="96"/>
      <c r="C157" s="7" t="s">
        <v>1</v>
      </c>
      <c r="D157" s="19"/>
      <c r="E157" s="19"/>
      <c r="F157" s="19"/>
      <c r="G157" s="19"/>
      <c r="H157" s="19"/>
      <c r="I157" s="19"/>
      <c r="J157" s="48"/>
      <c r="K157" s="19"/>
      <c r="L157" s="19"/>
      <c r="M157" s="19"/>
      <c r="N157" s="19"/>
      <c r="O157" s="19"/>
      <c r="P157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57" s="7"/>
      <c r="R157" s="102"/>
    </row>
    <row r="158" spans="1:18" x14ac:dyDescent="0.2">
      <c r="A158" s="11" t="str">
        <f>IF(AND(Include_study?="Yes",Sufficient_data="Yes"),COUNT(A$2:A157)+1,"")</f>
        <v/>
      </c>
      <c r="B158" s="96"/>
      <c r="C158" s="7" t="s">
        <v>1</v>
      </c>
      <c r="D158" s="19"/>
      <c r="E158" s="19"/>
      <c r="F158" s="19"/>
      <c r="G158" s="19"/>
      <c r="H158" s="19"/>
      <c r="I158" s="19"/>
      <c r="J158" s="48"/>
      <c r="K158" s="19"/>
      <c r="L158" s="19"/>
      <c r="M158" s="19"/>
      <c r="N158" s="19"/>
      <c r="O158" s="19"/>
      <c r="P158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58" s="7"/>
      <c r="R158" s="102"/>
    </row>
    <row r="159" spans="1:18" x14ac:dyDescent="0.2">
      <c r="A159" s="11" t="str">
        <f>IF(AND(Include_study?="Yes",Sufficient_data="Yes"),COUNT(A$2:A158)+1,"")</f>
        <v/>
      </c>
      <c r="B159" s="96"/>
      <c r="C159" s="7" t="s">
        <v>1</v>
      </c>
      <c r="D159" s="19"/>
      <c r="E159" s="19"/>
      <c r="F159" s="19"/>
      <c r="G159" s="19"/>
      <c r="H159" s="19"/>
      <c r="I159" s="19"/>
      <c r="J159" s="48"/>
      <c r="K159" s="19"/>
      <c r="L159" s="19"/>
      <c r="M159" s="19"/>
      <c r="N159" s="19"/>
      <c r="O159" s="19"/>
      <c r="P159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59" s="7"/>
      <c r="R159" s="102"/>
    </row>
    <row r="160" spans="1:18" x14ac:dyDescent="0.2">
      <c r="A160" s="11" t="str">
        <f>IF(AND(Include_study?="Yes",Sufficient_data="Yes"),COUNT(A$2:A159)+1,"")</f>
        <v/>
      </c>
      <c r="B160" s="96"/>
      <c r="C160" s="7" t="s">
        <v>1</v>
      </c>
      <c r="D160" s="19"/>
      <c r="E160" s="19"/>
      <c r="F160" s="19"/>
      <c r="G160" s="19"/>
      <c r="H160" s="19"/>
      <c r="I160" s="19"/>
      <c r="J160" s="48"/>
      <c r="K160" s="19"/>
      <c r="L160" s="19"/>
      <c r="M160" s="19"/>
      <c r="N160" s="19"/>
      <c r="O160" s="19"/>
      <c r="P160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60" s="7"/>
      <c r="R160" s="102"/>
    </row>
    <row r="161" spans="1:18" x14ac:dyDescent="0.2">
      <c r="A161" s="11" t="str">
        <f>IF(AND(Include_study?="Yes",Sufficient_data="Yes"),COUNT(A$2:A160)+1,"")</f>
        <v/>
      </c>
      <c r="B161" s="96"/>
      <c r="C161" s="7" t="s">
        <v>1</v>
      </c>
      <c r="D161" s="19"/>
      <c r="E161" s="19"/>
      <c r="F161" s="19"/>
      <c r="G161" s="19"/>
      <c r="H161" s="19"/>
      <c r="I161" s="19"/>
      <c r="J161" s="48"/>
      <c r="K161" s="19"/>
      <c r="L161" s="19"/>
      <c r="M161" s="19"/>
      <c r="N161" s="19"/>
      <c r="O161" s="19"/>
      <c r="P161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61" s="7"/>
      <c r="R161" s="102"/>
    </row>
    <row r="162" spans="1:18" x14ac:dyDescent="0.2">
      <c r="A162" s="11" t="str">
        <f>IF(AND(Include_study?="Yes",Sufficient_data="Yes"),COUNT(A$2:A161)+1,"")</f>
        <v/>
      </c>
      <c r="B162" s="96"/>
      <c r="C162" s="7" t="s">
        <v>1</v>
      </c>
      <c r="D162" s="19"/>
      <c r="E162" s="19"/>
      <c r="F162" s="19"/>
      <c r="G162" s="19"/>
      <c r="H162" s="19"/>
      <c r="I162" s="19"/>
      <c r="J162" s="48"/>
      <c r="K162" s="19"/>
      <c r="L162" s="19"/>
      <c r="M162" s="19"/>
      <c r="N162" s="19"/>
      <c r="O162" s="19"/>
      <c r="P162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62" s="7"/>
      <c r="R162" s="102"/>
    </row>
    <row r="163" spans="1:18" x14ac:dyDescent="0.2">
      <c r="A163" s="11" t="str">
        <f>IF(AND(Include_study?="Yes",Sufficient_data="Yes"),COUNT(A$2:A162)+1,"")</f>
        <v/>
      </c>
      <c r="B163" s="96"/>
      <c r="C163" s="7" t="s">
        <v>1</v>
      </c>
      <c r="D163" s="19"/>
      <c r="E163" s="19"/>
      <c r="F163" s="19"/>
      <c r="G163" s="19"/>
      <c r="H163" s="19"/>
      <c r="I163" s="19"/>
      <c r="J163" s="48"/>
      <c r="K163" s="19"/>
      <c r="L163" s="19"/>
      <c r="M163" s="19"/>
      <c r="N163" s="19"/>
      <c r="O163" s="19"/>
      <c r="P163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63" s="7"/>
      <c r="R163" s="102"/>
    </row>
    <row r="164" spans="1:18" x14ac:dyDescent="0.2">
      <c r="A164" s="11" t="str">
        <f>IF(AND(Include_study?="Yes",Sufficient_data="Yes"),COUNT(A$2:A163)+1,"")</f>
        <v/>
      </c>
      <c r="B164" s="96"/>
      <c r="C164" s="7" t="s">
        <v>1</v>
      </c>
      <c r="D164" s="19"/>
      <c r="E164" s="19"/>
      <c r="F164" s="19"/>
      <c r="G164" s="19"/>
      <c r="H164" s="19"/>
      <c r="I164" s="19"/>
      <c r="J164" s="48"/>
      <c r="K164" s="19"/>
      <c r="L164" s="19"/>
      <c r="M164" s="19"/>
      <c r="N164" s="19"/>
      <c r="O164" s="19"/>
      <c r="P164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64" s="7"/>
      <c r="R164" s="102"/>
    </row>
    <row r="165" spans="1:18" x14ac:dyDescent="0.2">
      <c r="A165" s="11" t="str">
        <f>IF(AND(Include_study?="Yes",Sufficient_data="Yes"),COUNT(A$2:A164)+1,"")</f>
        <v/>
      </c>
      <c r="B165" s="96"/>
      <c r="C165" s="7" t="s">
        <v>1</v>
      </c>
      <c r="D165" s="19"/>
      <c r="E165" s="19"/>
      <c r="F165" s="19"/>
      <c r="G165" s="19"/>
      <c r="H165" s="19"/>
      <c r="I165" s="19"/>
      <c r="J165" s="48"/>
      <c r="K165" s="19"/>
      <c r="L165" s="19"/>
      <c r="M165" s="19"/>
      <c r="N165" s="19"/>
      <c r="O165" s="19"/>
      <c r="P165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65" s="7"/>
      <c r="R165" s="102"/>
    </row>
    <row r="166" spans="1:18" x14ac:dyDescent="0.2">
      <c r="A166" s="11" t="str">
        <f>IF(AND(Include_study?="Yes",Sufficient_data="Yes"),COUNT(A$2:A165)+1,"")</f>
        <v/>
      </c>
      <c r="B166" s="96"/>
      <c r="C166" s="7" t="s">
        <v>1</v>
      </c>
      <c r="D166" s="19"/>
      <c r="E166" s="19"/>
      <c r="F166" s="19"/>
      <c r="G166" s="19"/>
      <c r="H166" s="19"/>
      <c r="I166" s="19"/>
      <c r="J166" s="48"/>
      <c r="K166" s="19"/>
      <c r="L166" s="19"/>
      <c r="M166" s="19"/>
      <c r="N166" s="19"/>
      <c r="O166" s="19"/>
      <c r="P166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66" s="7"/>
      <c r="R166" s="102"/>
    </row>
    <row r="167" spans="1:18" x14ac:dyDescent="0.2">
      <c r="A167" s="11" t="str">
        <f>IF(AND(Include_study?="Yes",Sufficient_data="Yes"),COUNT(A$2:A166)+1,"")</f>
        <v/>
      </c>
      <c r="B167" s="96"/>
      <c r="C167" s="7" t="s">
        <v>1</v>
      </c>
      <c r="D167" s="19"/>
      <c r="E167" s="19"/>
      <c r="F167" s="19"/>
      <c r="G167" s="19"/>
      <c r="H167" s="19"/>
      <c r="I167" s="19"/>
      <c r="J167" s="48"/>
      <c r="K167" s="19"/>
      <c r="L167" s="19"/>
      <c r="M167" s="19"/>
      <c r="N167" s="19"/>
      <c r="O167" s="19"/>
      <c r="P167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67" s="7"/>
      <c r="R167" s="102"/>
    </row>
    <row r="168" spans="1:18" x14ac:dyDescent="0.2">
      <c r="A168" s="11" t="str">
        <f>IF(AND(Include_study?="Yes",Sufficient_data="Yes"),COUNT(A$2:A167)+1,"")</f>
        <v/>
      </c>
      <c r="B168" s="96"/>
      <c r="C168" s="7" t="s">
        <v>1</v>
      </c>
      <c r="D168" s="19"/>
      <c r="E168" s="19"/>
      <c r="F168" s="19"/>
      <c r="G168" s="19"/>
      <c r="H168" s="19"/>
      <c r="I168" s="19"/>
      <c r="J168" s="48"/>
      <c r="K168" s="19"/>
      <c r="L168" s="19"/>
      <c r="M168" s="19"/>
      <c r="N168" s="19"/>
      <c r="O168" s="19"/>
      <c r="P168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68" s="7"/>
      <c r="R168" s="102"/>
    </row>
    <row r="169" spans="1:18" x14ac:dyDescent="0.2">
      <c r="A169" s="11" t="str">
        <f>IF(AND(Include_study?="Yes",Sufficient_data="Yes"),COUNT(A$2:A168)+1,"")</f>
        <v/>
      </c>
      <c r="B169" s="96"/>
      <c r="C169" s="7" t="s">
        <v>1</v>
      </c>
      <c r="D169" s="19"/>
      <c r="E169" s="19"/>
      <c r="F169" s="19"/>
      <c r="G169" s="19"/>
      <c r="H169" s="19"/>
      <c r="I169" s="19"/>
      <c r="J169" s="48"/>
      <c r="K169" s="19"/>
      <c r="L169" s="19"/>
      <c r="M169" s="19"/>
      <c r="N169" s="19"/>
      <c r="O169" s="19"/>
      <c r="P169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69" s="7"/>
      <c r="R169" s="102"/>
    </row>
    <row r="170" spans="1:18" x14ac:dyDescent="0.2">
      <c r="A170" s="11" t="str">
        <f>IF(AND(Include_study?="Yes",Sufficient_data="Yes"),COUNT(A$2:A169)+1,"")</f>
        <v/>
      </c>
      <c r="B170" s="96"/>
      <c r="C170" s="7" t="s">
        <v>1</v>
      </c>
      <c r="D170" s="19"/>
      <c r="E170" s="19"/>
      <c r="F170" s="19"/>
      <c r="G170" s="19"/>
      <c r="H170" s="19"/>
      <c r="I170" s="19"/>
      <c r="J170" s="48"/>
      <c r="K170" s="19"/>
      <c r="L170" s="19"/>
      <c r="M170" s="19"/>
      <c r="N170" s="19"/>
      <c r="O170" s="19"/>
      <c r="P170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70" s="7"/>
      <c r="R170" s="102"/>
    </row>
    <row r="171" spans="1:18" x14ac:dyDescent="0.2">
      <c r="A171" s="11" t="str">
        <f>IF(AND(Include_study?="Yes",Sufficient_data="Yes"),COUNT(A$2:A170)+1,"")</f>
        <v/>
      </c>
      <c r="B171" s="96"/>
      <c r="C171" s="7" t="s">
        <v>1</v>
      </c>
      <c r="D171" s="19"/>
      <c r="E171" s="19"/>
      <c r="F171" s="19"/>
      <c r="G171" s="19"/>
      <c r="H171" s="19"/>
      <c r="I171" s="19"/>
      <c r="J171" s="48"/>
      <c r="K171" s="19"/>
      <c r="L171" s="19"/>
      <c r="M171" s="19"/>
      <c r="N171" s="19"/>
      <c r="O171" s="19"/>
      <c r="P171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71" s="7"/>
      <c r="R171" s="102"/>
    </row>
    <row r="172" spans="1:18" x14ac:dyDescent="0.2">
      <c r="A172" s="11" t="str">
        <f>IF(AND(Include_study?="Yes",Sufficient_data="Yes"),COUNT(A$2:A171)+1,"")</f>
        <v/>
      </c>
      <c r="B172" s="96"/>
      <c r="C172" s="7" t="s">
        <v>1</v>
      </c>
      <c r="D172" s="19"/>
      <c r="E172" s="19"/>
      <c r="F172" s="19"/>
      <c r="G172" s="19"/>
      <c r="H172" s="19"/>
      <c r="I172" s="19"/>
      <c r="J172" s="48"/>
      <c r="K172" s="19"/>
      <c r="L172" s="19"/>
      <c r="M172" s="19"/>
      <c r="N172" s="19"/>
      <c r="O172" s="19"/>
      <c r="P172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72" s="7"/>
      <c r="R172" s="102"/>
    </row>
    <row r="173" spans="1:18" x14ac:dyDescent="0.2">
      <c r="A173" s="11" t="str">
        <f>IF(AND(Include_study?="Yes",Sufficient_data="Yes"),COUNT(A$2:A172)+1,"")</f>
        <v/>
      </c>
      <c r="B173" s="96"/>
      <c r="C173" s="7" t="s">
        <v>1</v>
      </c>
      <c r="D173" s="19"/>
      <c r="E173" s="19"/>
      <c r="F173" s="19"/>
      <c r="G173" s="19"/>
      <c r="H173" s="19"/>
      <c r="I173" s="19"/>
      <c r="J173" s="48"/>
      <c r="K173" s="19"/>
      <c r="L173" s="19"/>
      <c r="M173" s="19"/>
      <c r="N173" s="19"/>
      <c r="O173" s="19"/>
      <c r="P173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73" s="7"/>
      <c r="R173" s="102"/>
    </row>
    <row r="174" spans="1:18" x14ac:dyDescent="0.2">
      <c r="A174" s="11" t="str">
        <f>IF(AND(Include_study?="Yes",Sufficient_data="Yes"),COUNT(A$2:A173)+1,"")</f>
        <v/>
      </c>
      <c r="B174" s="96"/>
      <c r="C174" s="7" t="s">
        <v>1</v>
      </c>
      <c r="D174" s="19"/>
      <c r="E174" s="19"/>
      <c r="F174" s="19"/>
      <c r="G174" s="19"/>
      <c r="H174" s="19"/>
      <c r="I174" s="19"/>
      <c r="J174" s="48"/>
      <c r="K174" s="19"/>
      <c r="L174" s="19"/>
      <c r="M174" s="19"/>
      <c r="N174" s="19"/>
      <c r="O174" s="19"/>
      <c r="P174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74" s="7"/>
      <c r="R174" s="102"/>
    </row>
    <row r="175" spans="1:18" x14ac:dyDescent="0.2">
      <c r="A175" s="11" t="str">
        <f>IF(AND(Include_study?="Yes",Sufficient_data="Yes"),COUNT(A$2:A174)+1,"")</f>
        <v/>
      </c>
      <c r="B175" s="96"/>
      <c r="C175" s="7" t="s">
        <v>1</v>
      </c>
      <c r="D175" s="19"/>
      <c r="E175" s="19"/>
      <c r="F175" s="19"/>
      <c r="G175" s="19"/>
      <c r="H175" s="19"/>
      <c r="I175" s="19"/>
      <c r="J175" s="48"/>
      <c r="K175" s="19"/>
      <c r="L175" s="19"/>
      <c r="M175" s="19"/>
      <c r="N175" s="19"/>
      <c r="O175" s="19"/>
      <c r="P175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75" s="7"/>
      <c r="R175" s="102"/>
    </row>
    <row r="176" spans="1:18" x14ac:dyDescent="0.2">
      <c r="A176" s="11" t="str">
        <f>IF(AND(Include_study?="Yes",Sufficient_data="Yes"),COUNT(A$2:A175)+1,"")</f>
        <v/>
      </c>
      <c r="B176" s="96"/>
      <c r="C176" s="7" t="s">
        <v>1</v>
      </c>
      <c r="D176" s="19"/>
      <c r="E176" s="19"/>
      <c r="F176" s="19"/>
      <c r="G176" s="19"/>
      <c r="H176" s="19"/>
      <c r="I176" s="19"/>
      <c r="J176" s="48"/>
      <c r="K176" s="19"/>
      <c r="L176" s="19"/>
      <c r="M176" s="19"/>
      <c r="N176" s="19"/>
      <c r="O176" s="19"/>
      <c r="P176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76" s="7"/>
      <c r="R176" s="102"/>
    </row>
    <row r="177" spans="1:18" x14ac:dyDescent="0.2">
      <c r="A177" s="11" t="str">
        <f>IF(AND(Include_study?="Yes",Sufficient_data="Yes"),COUNT(A$2:A176)+1,"")</f>
        <v/>
      </c>
      <c r="B177" s="96"/>
      <c r="C177" s="7" t="s">
        <v>1</v>
      </c>
      <c r="D177" s="19"/>
      <c r="E177" s="19"/>
      <c r="F177" s="19"/>
      <c r="G177" s="19"/>
      <c r="H177" s="19"/>
      <c r="I177" s="19"/>
      <c r="J177" s="48"/>
      <c r="K177" s="19"/>
      <c r="L177" s="19"/>
      <c r="M177" s="19"/>
      <c r="N177" s="19"/>
      <c r="O177" s="19"/>
      <c r="P177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77" s="7"/>
      <c r="R177" s="102"/>
    </row>
    <row r="178" spans="1:18" x14ac:dyDescent="0.2">
      <c r="A178" s="11" t="str">
        <f>IF(AND(Include_study?="Yes",Sufficient_data="Yes"),COUNT(A$2:A177)+1,"")</f>
        <v/>
      </c>
      <c r="B178" s="96"/>
      <c r="C178" s="7" t="s">
        <v>1</v>
      </c>
      <c r="D178" s="19"/>
      <c r="E178" s="19"/>
      <c r="F178" s="19"/>
      <c r="G178" s="19"/>
      <c r="H178" s="19"/>
      <c r="I178" s="19"/>
      <c r="J178" s="48"/>
      <c r="K178" s="19"/>
      <c r="L178" s="19"/>
      <c r="M178" s="19"/>
      <c r="N178" s="19"/>
      <c r="O178" s="19"/>
      <c r="P178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78" s="7"/>
      <c r="R178" s="102"/>
    </row>
    <row r="179" spans="1:18" x14ac:dyDescent="0.2">
      <c r="A179" s="11" t="str">
        <f>IF(AND(Include_study?="Yes",Sufficient_data="Yes"),COUNT(A$2:A178)+1,"")</f>
        <v/>
      </c>
      <c r="B179" s="96"/>
      <c r="C179" s="7" t="s">
        <v>1</v>
      </c>
      <c r="D179" s="19"/>
      <c r="E179" s="19"/>
      <c r="F179" s="19"/>
      <c r="G179" s="19"/>
      <c r="H179" s="19"/>
      <c r="I179" s="19"/>
      <c r="J179" s="48"/>
      <c r="K179" s="19"/>
      <c r="L179" s="19"/>
      <c r="M179" s="19"/>
      <c r="N179" s="19"/>
      <c r="O179" s="19"/>
      <c r="P179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79" s="7"/>
      <c r="R179" s="102"/>
    </row>
    <row r="180" spans="1:18" x14ac:dyDescent="0.2">
      <c r="A180" s="11" t="str">
        <f>IF(AND(Include_study?="Yes",Sufficient_data="Yes"),COUNT(A$2:A179)+1,"")</f>
        <v/>
      </c>
      <c r="B180" s="96"/>
      <c r="C180" s="7" t="s">
        <v>1</v>
      </c>
      <c r="D180" s="19"/>
      <c r="E180" s="19"/>
      <c r="F180" s="19"/>
      <c r="G180" s="19"/>
      <c r="H180" s="19"/>
      <c r="I180" s="19"/>
      <c r="J180" s="48"/>
      <c r="K180" s="19"/>
      <c r="L180" s="19"/>
      <c r="M180" s="19"/>
      <c r="N180" s="19"/>
      <c r="O180" s="19"/>
      <c r="P180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80" s="7"/>
      <c r="R180" s="102"/>
    </row>
    <row r="181" spans="1:18" x14ac:dyDescent="0.2">
      <c r="A181" s="11" t="str">
        <f>IF(AND(Include_study?="Yes",Sufficient_data="Yes"),COUNT(A$2:A180)+1,"")</f>
        <v/>
      </c>
      <c r="B181" s="96"/>
      <c r="C181" s="7" t="s">
        <v>1</v>
      </c>
      <c r="D181" s="19"/>
      <c r="E181" s="19"/>
      <c r="F181" s="19"/>
      <c r="G181" s="19"/>
      <c r="H181" s="19"/>
      <c r="I181" s="19"/>
      <c r="J181" s="48"/>
      <c r="K181" s="19"/>
      <c r="L181" s="19"/>
      <c r="M181" s="19"/>
      <c r="N181" s="19"/>
      <c r="O181" s="19"/>
      <c r="P181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81" s="7"/>
      <c r="R181" s="102"/>
    </row>
    <row r="182" spans="1:18" x14ac:dyDescent="0.2">
      <c r="A182" s="11" t="str">
        <f>IF(AND(Include_study?="Yes",Sufficient_data="Yes"),COUNT(A$2:A181)+1,"")</f>
        <v/>
      </c>
      <c r="B182" s="96"/>
      <c r="C182" s="7" t="s">
        <v>1</v>
      </c>
      <c r="D182" s="19"/>
      <c r="E182" s="19"/>
      <c r="F182" s="19"/>
      <c r="G182" s="19"/>
      <c r="H182" s="19"/>
      <c r="I182" s="19"/>
      <c r="J182" s="48"/>
      <c r="K182" s="19"/>
      <c r="L182" s="19"/>
      <c r="M182" s="19"/>
      <c r="N182" s="19"/>
      <c r="O182" s="19"/>
      <c r="P182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82" s="7"/>
      <c r="R182" s="102"/>
    </row>
    <row r="183" spans="1:18" x14ac:dyDescent="0.2">
      <c r="A183" s="11" t="str">
        <f>IF(AND(Include_study?="Yes",Sufficient_data="Yes"),COUNT(A$2:A182)+1,"")</f>
        <v/>
      </c>
      <c r="B183" s="96"/>
      <c r="C183" s="7" t="s">
        <v>1</v>
      </c>
      <c r="D183" s="19"/>
      <c r="E183" s="19"/>
      <c r="F183" s="19"/>
      <c r="G183" s="19"/>
      <c r="H183" s="19"/>
      <c r="I183" s="19"/>
      <c r="J183" s="48"/>
      <c r="K183" s="19"/>
      <c r="L183" s="19"/>
      <c r="M183" s="19"/>
      <c r="N183" s="19"/>
      <c r="O183" s="19"/>
      <c r="P183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83" s="7"/>
      <c r="R183" s="102"/>
    </row>
    <row r="184" spans="1:18" x14ac:dyDescent="0.2">
      <c r="A184" s="11" t="str">
        <f>IF(AND(Include_study?="Yes",Sufficient_data="Yes"),COUNT(A$2:A183)+1,"")</f>
        <v/>
      </c>
      <c r="B184" s="96"/>
      <c r="C184" s="7" t="s">
        <v>1</v>
      </c>
      <c r="D184" s="19"/>
      <c r="E184" s="19"/>
      <c r="F184" s="19"/>
      <c r="G184" s="19"/>
      <c r="H184" s="19"/>
      <c r="I184" s="19"/>
      <c r="J184" s="48"/>
      <c r="K184" s="19"/>
      <c r="L184" s="19"/>
      <c r="M184" s="19"/>
      <c r="N184" s="19"/>
      <c r="O184" s="19"/>
      <c r="P184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84" s="7"/>
      <c r="R184" s="102"/>
    </row>
    <row r="185" spans="1:18" x14ac:dyDescent="0.2">
      <c r="A185" s="11" t="str">
        <f>IF(AND(Include_study?="Yes",Sufficient_data="Yes"),COUNT(A$2:A184)+1,"")</f>
        <v/>
      </c>
      <c r="B185" s="96"/>
      <c r="C185" s="7" t="s">
        <v>1</v>
      </c>
      <c r="D185" s="19"/>
      <c r="E185" s="19"/>
      <c r="F185" s="19"/>
      <c r="G185" s="19"/>
      <c r="H185" s="19"/>
      <c r="I185" s="19"/>
      <c r="J185" s="48"/>
      <c r="K185" s="19"/>
      <c r="L185" s="19"/>
      <c r="M185" s="19"/>
      <c r="N185" s="19"/>
      <c r="O185" s="19"/>
      <c r="P185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85" s="7"/>
      <c r="R185" s="102"/>
    </row>
    <row r="186" spans="1:18" x14ac:dyDescent="0.2">
      <c r="A186" s="11" t="str">
        <f>IF(AND(Include_study?="Yes",Sufficient_data="Yes"),COUNT(A$2:A185)+1,"")</f>
        <v/>
      </c>
      <c r="B186" s="96"/>
      <c r="C186" s="7" t="s">
        <v>1</v>
      </c>
      <c r="D186" s="19"/>
      <c r="E186" s="19"/>
      <c r="F186" s="19"/>
      <c r="G186" s="19"/>
      <c r="H186" s="19"/>
      <c r="I186" s="19"/>
      <c r="J186" s="48"/>
      <c r="K186" s="19"/>
      <c r="L186" s="19"/>
      <c r="M186" s="19"/>
      <c r="N186" s="19"/>
      <c r="O186" s="19"/>
      <c r="P186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86" s="7"/>
      <c r="R186" s="102"/>
    </row>
    <row r="187" spans="1:18" x14ac:dyDescent="0.2">
      <c r="A187" s="11" t="str">
        <f>IF(AND(Include_study?="Yes",Sufficient_data="Yes"),COUNT(A$2:A186)+1,"")</f>
        <v/>
      </c>
      <c r="B187" s="96"/>
      <c r="C187" s="7" t="s">
        <v>1</v>
      </c>
      <c r="D187" s="19"/>
      <c r="E187" s="19"/>
      <c r="F187" s="19"/>
      <c r="G187" s="19"/>
      <c r="H187" s="19"/>
      <c r="I187" s="19"/>
      <c r="J187" s="48"/>
      <c r="K187" s="19"/>
      <c r="L187" s="19"/>
      <c r="M187" s="19"/>
      <c r="N187" s="19"/>
      <c r="O187" s="19"/>
      <c r="P187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87" s="7"/>
      <c r="R187" s="102"/>
    </row>
    <row r="188" spans="1:18" x14ac:dyDescent="0.2">
      <c r="A188" s="11" t="str">
        <f>IF(AND(Include_study?="Yes",Sufficient_data="Yes"),COUNT(A$2:A187)+1,"")</f>
        <v/>
      </c>
      <c r="B188" s="96"/>
      <c r="C188" s="7" t="s">
        <v>1</v>
      </c>
      <c r="D188" s="19"/>
      <c r="E188" s="19"/>
      <c r="F188" s="19"/>
      <c r="G188" s="19"/>
      <c r="H188" s="19"/>
      <c r="I188" s="19"/>
      <c r="J188" s="48"/>
      <c r="K188" s="19"/>
      <c r="L188" s="19"/>
      <c r="M188" s="19"/>
      <c r="N188" s="19"/>
      <c r="O188" s="19"/>
      <c r="P188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88" s="7"/>
      <c r="R188" s="102"/>
    </row>
    <row r="189" spans="1:18" x14ac:dyDescent="0.2">
      <c r="A189" s="11" t="str">
        <f>IF(AND(Include_study?="Yes",Sufficient_data="Yes"),COUNT(A$2:A188)+1,"")</f>
        <v/>
      </c>
      <c r="B189" s="96"/>
      <c r="C189" s="7" t="s">
        <v>1</v>
      </c>
      <c r="D189" s="19"/>
      <c r="E189" s="19"/>
      <c r="F189" s="19"/>
      <c r="G189" s="19"/>
      <c r="H189" s="19"/>
      <c r="I189" s="19"/>
      <c r="J189" s="48"/>
      <c r="K189" s="19"/>
      <c r="L189" s="19"/>
      <c r="M189" s="19"/>
      <c r="N189" s="19"/>
      <c r="O189" s="19"/>
      <c r="P189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89" s="7"/>
      <c r="R189" s="102"/>
    </row>
    <row r="190" spans="1:18" x14ac:dyDescent="0.2">
      <c r="A190" s="11" t="str">
        <f>IF(AND(Include_study?="Yes",Sufficient_data="Yes"),COUNT(A$2:A189)+1,"")</f>
        <v/>
      </c>
      <c r="B190" s="96"/>
      <c r="C190" s="7" t="s">
        <v>1</v>
      </c>
      <c r="D190" s="19"/>
      <c r="E190" s="19"/>
      <c r="F190" s="19"/>
      <c r="G190" s="19"/>
      <c r="H190" s="19"/>
      <c r="I190" s="19"/>
      <c r="J190" s="48"/>
      <c r="K190" s="19"/>
      <c r="L190" s="19"/>
      <c r="M190" s="19"/>
      <c r="N190" s="19"/>
      <c r="O190" s="19"/>
      <c r="P190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90" s="7"/>
      <c r="R190" s="102"/>
    </row>
    <row r="191" spans="1:18" x14ac:dyDescent="0.2">
      <c r="A191" s="11" t="str">
        <f>IF(AND(Include_study?="Yes",Sufficient_data="Yes"),COUNT(A$2:A190)+1,"")</f>
        <v/>
      </c>
      <c r="B191" s="96"/>
      <c r="C191" s="7" t="s">
        <v>1</v>
      </c>
      <c r="D191" s="19"/>
      <c r="E191" s="19"/>
      <c r="F191" s="19"/>
      <c r="G191" s="19"/>
      <c r="H191" s="19"/>
      <c r="I191" s="19"/>
      <c r="J191" s="48"/>
      <c r="K191" s="19"/>
      <c r="L191" s="19"/>
      <c r="M191" s="19"/>
      <c r="N191" s="19"/>
      <c r="O191" s="19"/>
      <c r="P191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91" s="7"/>
      <c r="R191" s="102"/>
    </row>
    <row r="192" spans="1:18" x14ac:dyDescent="0.2">
      <c r="A192" s="11" t="str">
        <f>IF(AND(Include_study?="Yes",Sufficient_data="Yes"),COUNT(A$2:A191)+1,"")</f>
        <v/>
      </c>
      <c r="B192" s="96"/>
      <c r="C192" s="7" t="s">
        <v>1</v>
      </c>
      <c r="D192" s="19"/>
      <c r="E192" s="19"/>
      <c r="F192" s="19"/>
      <c r="G192" s="19"/>
      <c r="H192" s="19"/>
      <c r="I192" s="19"/>
      <c r="J192" s="48"/>
      <c r="K192" s="19"/>
      <c r="L192" s="19"/>
      <c r="M192" s="19"/>
      <c r="N192" s="19"/>
      <c r="O192" s="19"/>
      <c r="P192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92" s="7"/>
      <c r="R192" s="102"/>
    </row>
    <row r="193" spans="1:18" x14ac:dyDescent="0.2">
      <c r="A193" s="11" t="str">
        <f>IF(AND(Include_study?="Yes",Sufficient_data="Yes"),COUNT(A$2:A192)+1,"")</f>
        <v/>
      </c>
      <c r="B193" s="96"/>
      <c r="C193" s="7" t="s">
        <v>1</v>
      </c>
      <c r="D193" s="19"/>
      <c r="E193" s="19"/>
      <c r="F193" s="19"/>
      <c r="G193" s="19"/>
      <c r="H193" s="19"/>
      <c r="I193" s="19"/>
      <c r="J193" s="48"/>
      <c r="K193" s="19"/>
      <c r="L193" s="19"/>
      <c r="M193" s="19"/>
      <c r="N193" s="19"/>
      <c r="O193" s="19"/>
      <c r="P193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93" s="7"/>
      <c r="R193" s="102"/>
    </row>
    <row r="194" spans="1:18" x14ac:dyDescent="0.2">
      <c r="A194" s="11" t="str">
        <f>IF(AND(Include_study?="Yes",Sufficient_data="Yes"),COUNT(A$2:A193)+1,"")</f>
        <v/>
      </c>
      <c r="B194" s="96"/>
      <c r="C194" s="7" t="s">
        <v>1</v>
      </c>
      <c r="D194" s="19"/>
      <c r="E194" s="19"/>
      <c r="F194" s="19"/>
      <c r="G194" s="19"/>
      <c r="H194" s="19"/>
      <c r="I194" s="19"/>
      <c r="J194" s="48"/>
      <c r="K194" s="19"/>
      <c r="L194" s="19"/>
      <c r="M194" s="19"/>
      <c r="N194" s="19"/>
      <c r="O194" s="19"/>
      <c r="P194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94" s="7"/>
      <c r="R194" s="102"/>
    </row>
    <row r="195" spans="1:18" x14ac:dyDescent="0.2">
      <c r="A195" s="11" t="str">
        <f>IF(AND(Include_study?="Yes",Sufficient_data="Yes"),COUNT(A$2:A194)+1,"")</f>
        <v/>
      </c>
      <c r="B195" s="96"/>
      <c r="C195" s="7" t="s">
        <v>1</v>
      </c>
      <c r="D195" s="19"/>
      <c r="E195" s="19"/>
      <c r="F195" s="19"/>
      <c r="G195" s="19"/>
      <c r="H195" s="19"/>
      <c r="I195" s="19"/>
      <c r="J195" s="48"/>
      <c r="K195" s="19"/>
      <c r="L195" s="19"/>
      <c r="M195" s="19"/>
      <c r="N195" s="19"/>
      <c r="O195" s="19"/>
      <c r="P195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95" s="7"/>
      <c r="R195" s="102"/>
    </row>
    <row r="196" spans="1:18" x14ac:dyDescent="0.2">
      <c r="A196" s="11" t="str">
        <f>IF(AND(Include_study?="Yes",Sufficient_data="Yes"),COUNT(A$2:A195)+1,"")</f>
        <v/>
      </c>
      <c r="B196" s="96"/>
      <c r="C196" s="7" t="s">
        <v>1</v>
      </c>
      <c r="D196" s="19"/>
      <c r="E196" s="19"/>
      <c r="F196" s="19"/>
      <c r="G196" s="19"/>
      <c r="H196" s="19"/>
      <c r="I196" s="19"/>
      <c r="J196" s="48"/>
      <c r="K196" s="19"/>
      <c r="L196" s="19"/>
      <c r="M196" s="19"/>
      <c r="N196" s="19"/>
      <c r="O196" s="19"/>
      <c r="P196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96" s="7"/>
      <c r="R196" s="102"/>
    </row>
    <row r="197" spans="1:18" x14ac:dyDescent="0.2">
      <c r="A197" s="11" t="str">
        <f>IF(AND(Include_study?="Yes",Sufficient_data="Yes"),COUNT(A$2:A196)+1,"")</f>
        <v/>
      </c>
      <c r="B197" s="96"/>
      <c r="C197" s="7" t="s">
        <v>1</v>
      </c>
      <c r="D197" s="19"/>
      <c r="E197" s="19"/>
      <c r="F197" s="19"/>
      <c r="G197" s="19"/>
      <c r="H197" s="19"/>
      <c r="I197" s="19"/>
      <c r="J197" s="48"/>
      <c r="K197" s="19"/>
      <c r="L197" s="19"/>
      <c r="M197" s="19"/>
      <c r="N197" s="19"/>
      <c r="O197" s="19"/>
      <c r="P197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97" s="7"/>
      <c r="R197" s="102"/>
    </row>
    <row r="198" spans="1:18" x14ac:dyDescent="0.2">
      <c r="A198" s="11" t="str">
        <f>IF(AND(Include_study?="Yes",Sufficient_data="Yes"),COUNT(A$2:A197)+1,"")</f>
        <v/>
      </c>
      <c r="B198" s="96"/>
      <c r="C198" s="7" t="s">
        <v>1</v>
      </c>
      <c r="D198" s="19"/>
      <c r="E198" s="19"/>
      <c r="F198" s="19"/>
      <c r="G198" s="19"/>
      <c r="H198" s="19"/>
      <c r="I198" s="19"/>
      <c r="J198" s="48"/>
      <c r="K198" s="19"/>
      <c r="L198" s="19"/>
      <c r="M198" s="19"/>
      <c r="N198" s="19"/>
      <c r="O198" s="19"/>
      <c r="P198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98" s="7"/>
      <c r="R198" s="102"/>
    </row>
    <row r="199" spans="1:18" x14ac:dyDescent="0.2">
      <c r="A199" s="11" t="str">
        <f>IF(AND(Include_study?="Yes",Sufficient_data="Yes"),COUNT(A$2:A198)+1,"")</f>
        <v/>
      </c>
      <c r="B199" s="96"/>
      <c r="C199" s="7" t="s">
        <v>1</v>
      </c>
      <c r="D199" s="19"/>
      <c r="E199" s="19"/>
      <c r="F199" s="19"/>
      <c r="G199" s="19"/>
      <c r="H199" s="19"/>
      <c r="I199" s="19"/>
      <c r="J199" s="48"/>
      <c r="K199" s="19"/>
      <c r="L199" s="19"/>
      <c r="M199" s="19"/>
      <c r="N199" s="19"/>
      <c r="O199" s="19"/>
      <c r="P199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199" s="7"/>
      <c r="R199" s="102"/>
    </row>
    <row r="200" spans="1:18" x14ac:dyDescent="0.2">
      <c r="A200" s="11" t="str">
        <f>IF(AND(Include_study?="Yes",Sufficient_data="Yes"),COUNT(A$2:A199)+1,"")</f>
        <v/>
      </c>
      <c r="B200" s="96"/>
      <c r="C200" s="7" t="s">
        <v>1</v>
      </c>
      <c r="D200" s="19"/>
      <c r="E200" s="19"/>
      <c r="F200" s="19"/>
      <c r="G200" s="19"/>
      <c r="H200" s="19"/>
      <c r="I200" s="19"/>
      <c r="J200" s="48"/>
      <c r="K200" s="19"/>
      <c r="L200" s="19"/>
      <c r="M200" s="19"/>
      <c r="N200" s="19"/>
      <c r="O200" s="19"/>
      <c r="P200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200" s="7"/>
      <c r="R200" s="102"/>
    </row>
    <row r="201" spans="1:18" x14ac:dyDescent="0.2">
      <c r="A201" s="54" t="str">
        <f>IF(AND(Include_study?="Yes",Sufficient_data="Yes"),COUNT(A$2:A200)+1,"")</f>
        <v/>
      </c>
      <c r="B201" s="97"/>
      <c r="C201" s="55" t="s">
        <v>1</v>
      </c>
      <c r="D201" s="56"/>
      <c r="E201" s="56"/>
      <c r="F201" s="56"/>
      <c r="G201" s="56"/>
      <c r="H201" s="56"/>
      <c r="I201" s="56"/>
      <c r="J201" s="57"/>
      <c r="K201" s="56"/>
      <c r="L201" s="56"/>
      <c r="M201" s="56"/>
      <c r="N201" s="56"/>
      <c r="O201" s="56"/>
      <c r="P201" s="41" t="str">
        <f>IF(OR(AND(M2_M1&lt;&gt;"",SD1_&lt;&gt;"",SD2_&lt;&gt;"",N_&lt;&gt;"",r_&lt;&gt;""),AND(M1_&lt;&gt;"",M2_&lt;&gt;"",Sdiff&lt;&gt;"",N_&lt;&gt;"",r_&lt;&gt;""),AND(M1_&lt;&gt;"",M2_&lt;&gt;"",SD1_&lt;&gt;"",SD2_&lt;&gt;"",N_&lt;&gt;"",r_&lt;&gt;""),AND(Input!M2_M1&lt;&gt;"",Input!Sdiff&lt;&gt;"",N_&lt;&gt;"",r_&lt;&gt;""),AND(N_&lt;&gt;"",t_value&lt;&gt;"",r_&lt;&gt;""),AND(N_&lt;&gt;"",F_value&lt;&gt;"",r_&lt;&gt;""),AND(N_&lt;&gt;"",Input!Cohens_d&lt;&gt;"",r_&lt;&gt;""),AND(N_&lt;&gt;"",Input!Hedges_g&lt;&gt;"",r_&lt;&gt;"")),"Yes","No")</f>
        <v>No</v>
      </c>
      <c r="Q201" s="55"/>
      <c r="R201" s="103"/>
    </row>
  </sheetData>
  <dataValidations count="1">
    <dataValidation type="list" allowBlank="1" showInputMessage="1" showErrorMessage="1" sqref="C2:C201" xr:uid="{00000000-0002-0000-0000-000000000000}">
      <formula1>"Yes,No"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1"/>
  <sheetViews>
    <sheetView showGridLines="0" zoomScaleNormal="100" workbookViewId="0">
      <pane ySplit="1" topLeftCell="A2" activePane="bottomLeft" state="frozen"/>
      <selection pane="bottomLeft" activeCell="D43" sqref="D43"/>
    </sheetView>
  </sheetViews>
  <sheetFormatPr defaultRowHeight="12" x14ac:dyDescent="0.2"/>
  <cols>
    <col min="1" max="1" width="23.5" bestFit="1" customWidth="1"/>
    <col min="2" max="2" width="22.1640625" customWidth="1"/>
    <col min="3" max="3" width="3.33203125" customWidth="1"/>
    <col min="4" max="4" width="4.1640625" style="6" bestFit="1" customWidth="1"/>
    <col min="5" max="5" width="18.33203125" customWidth="1"/>
    <col min="6" max="6" width="11.33203125" bestFit="1" customWidth="1"/>
    <col min="7" max="8" width="12.5" bestFit="1" customWidth="1"/>
    <col min="9" max="9" width="9.1640625" bestFit="1" customWidth="1"/>
    <col min="10" max="10" width="8.83203125" style="16" customWidth="1"/>
    <col min="11" max="11" width="37.33203125" customWidth="1"/>
    <col min="12" max="12" width="100.83203125" customWidth="1"/>
  </cols>
  <sheetData>
    <row r="1" spans="1:11" s="4" customFormat="1" ht="37.5" customHeight="1" x14ac:dyDescent="0.2">
      <c r="A1" s="119" t="s">
        <v>151</v>
      </c>
      <c r="B1" s="119"/>
      <c r="D1" s="10" t="s">
        <v>0</v>
      </c>
      <c r="E1" s="10" t="s">
        <v>12</v>
      </c>
      <c r="F1" s="10" t="str">
        <f>Effect_size_measure</f>
        <v>Hedges' g</v>
      </c>
      <c r="G1" s="10" t="s">
        <v>16</v>
      </c>
      <c r="H1" s="10" t="s">
        <v>17</v>
      </c>
      <c r="I1" s="10" t="s">
        <v>13</v>
      </c>
      <c r="J1" s="15" t="str">
        <f>IF(OR(Sort_By=K4,Sort_By=K5,Sort_By=K6,Sort_By=K7,,Sort_By=K9,Sort_By=K10,AND(Sort_By=K11,Meta_analysis_model="Random effects model"),AND(Sort_By=K12,Meta_analysis_model="Fixed effect model")),Sort_By,"")</f>
        <v/>
      </c>
    </row>
    <row r="2" spans="1:11" x14ac:dyDescent="0.2">
      <c r="A2" s="9" t="s">
        <v>145</v>
      </c>
      <c r="B2" s="33" t="s">
        <v>253</v>
      </c>
      <c r="D2" s="58">
        <v>1</v>
      </c>
      <c r="E2" s="8" t="str">
        <f>IF(Number&lt;=COUNT(Weightr),INDEX(Calculations!C:Q,MATCH(Number,Calculations!C:C,0),3),"")</f>
        <v>aaaa</v>
      </c>
      <c r="F2" s="8">
        <f>IF(Number&lt;=COUNT(Weightr),IF(Effect_size_measure=Calculations!L$1,INDEX(Calculations!C:Q,MATCH(Number,Calculations!C:C,0),10),INDEX(Calculations!C:Q,MATCH(Number,Calculations!C:C,0),8)),"")</f>
        <v>-1.7848857303369603</v>
      </c>
      <c r="G2" s="8">
        <f>IF(Number&lt;=COUNT(Weightr),INDEX(Calculations!C:T,MATCH(Number,Calculations!C:C,0),16),"")</f>
        <v>-2.1189996554287776</v>
      </c>
      <c r="H2" s="8">
        <f>IF(Number&lt;=COUNT(Weightr),INDEX(Calculations!C:T,MATCH(Number,Calculations!C:C,0),17),"")</f>
        <v>-1.4507718052451433</v>
      </c>
      <c r="I2" s="106">
        <f>IF(Number&lt;=COUNT(Weightr),INDEX(Calculations!C:T,MATCH(Number,Calculations!C:C,0),18),"")</f>
        <v>8.2353483171534458E-2</v>
      </c>
      <c r="J2" s="63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  <c r="K2" s="41" t="s">
        <v>41</v>
      </c>
    </row>
    <row r="3" spans="1:11" x14ac:dyDescent="0.2">
      <c r="A3" s="9" t="s">
        <v>167</v>
      </c>
      <c r="B3" s="7" t="s">
        <v>186</v>
      </c>
      <c r="D3" s="59">
        <v>2</v>
      </c>
      <c r="E3" s="8" t="str">
        <f>IF(Number&lt;=COUNT(Weightr),INDEX(Calculations!C:Q,MATCH(Number,Calculations!C:C,0),3),"")</f>
        <v>bbbb</v>
      </c>
      <c r="F3" s="8">
        <f>IF(Number&lt;=COUNT(Weightr),IF(Effect_size_measure=Calculations!L$1,INDEX(Calculations!C:Q,MATCH(Number,Calculations!C:C,0),10),INDEX(Calculations!C:Q,MATCH(Number,Calculations!C:C,0),8)),"")</f>
        <v>-2.4853181003524041</v>
      </c>
      <c r="G3" s="8">
        <f>IF(Number&lt;=COUNT(Weightr),INDEX(Calculations!C:T,MATCH(Number,Calculations!C:C,0),16),"")</f>
        <v>-2.8356855121577014</v>
      </c>
      <c r="H3" s="8">
        <f>IF(Number&lt;=COUNT(Weightr),INDEX(Calculations!C:T,MATCH(Number,Calculations!C:C,0),17),"")</f>
        <v>-2.1349506885471068</v>
      </c>
      <c r="I3" s="13">
        <f>IF(Number&lt;=COUNT(Weightr),INDEX(Calculations!C:T,MATCH(Number,Calculations!C:C,0),18),"")</f>
        <v>8.2147669487502364E-2</v>
      </c>
      <c r="J3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  <c r="K3" s="41" t="s">
        <v>12</v>
      </c>
    </row>
    <row r="4" spans="1:11" x14ac:dyDescent="0.2">
      <c r="A4" s="9" t="s">
        <v>23</v>
      </c>
      <c r="B4" s="12">
        <v>0.95</v>
      </c>
      <c r="D4" s="59">
        <v>3</v>
      </c>
      <c r="E4" s="8" t="str">
        <f>IF(Number&lt;=COUNT(Weightr),INDEX(Calculations!C:Q,MATCH(Number,Calculations!C:C,0),3),"")</f>
        <v>cccc</v>
      </c>
      <c r="F4" s="8">
        <f>IF(Number&lt;=COUNT(Weightr),IF(Effect_size_measure=Calculations!L$1,INDEX(Calculations!C:Q,MATCH(Number,Calculations!C:C,0),10),INDEX(Calculations!C:Q,MATCH(Number,Calculations!C:C,0),8)),"")</f>
        <v>3.180900403438567E-2</v>
      </c>
      <c r="G4" s="8">
        <f>IF(Number&lt;=COUNT(Weightr),INDEX(Calculations!C:T,MATCH(Number,Calculations!C:C,0),16),"")</f>
        <v>-0.19515620504915299</v>
      </c>
      <c r="H4" s="8">
        <f>IF(Number&lt;=COUNT(Weightr),INDEX(Calculations!C:T,MATCH(Number,Calculations!C:C,0),17),"")</f>
        <v>0.25877421311792431</v>
      </c>
      <c r="I4" s="13">
        <f>IF(Number&lt;=COUNT(Weightr),INDEX(Calculations!C:T,MATCH(Number,Calculations!C:C,0),18),"")</f>
        <v>8.3421078139808064E-2</v>
      </c>
      <c r="J4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  <c r="K4" s="41" t="s">
        <v>44</v>
      </c>
    </row>
    <row r="5" spans="1:11" x14ac:dyDescent="0.2">
      <c r="A5" s="6"/>
      <c r="B5" s="6"/>
      <c r="D5" s="59">
        <v>4</v>
      </c>
      <c r="E5" s="8" t="str">
        <f>IF(Number&lt;=COUNT(Weightr),INDEX(Calculations!C:Q,MATCH(Number,Calculations!C:C,0),3),"")</f>
        <v>dddd</v>
      </c>
      <c r="F5" s="8">
        <f>IF(Number&lt;=COUNT(Weightr),IF(Effect_size_measure=Calculations!L$1,INDEX(Calculations!C:Q,MATCH(Number,Calculations!C:C,0),10),INDEX(Calculations!C:Q,MATCH(Number,Calculations!C:C,0),8)),"")</f>
        <v>-2.3040491161389944</v>
      </c>
      <c r="G5" s="8">
        <f>IF(Number&lt;=COUNT(Weightr),INDEX(Calculations!C:T,MATCH(Number,Calculations!C:C,0),16),"")</f>
        <v>-2.5189139792055042</v>
      </c>
      <c r="H5" s="8">
        <f>IF(Number&lt;=COUNT(Weightr),INDEX(Calculations!C:T,MATCH(Number,Calculations!C:C,0),17),"")</f>
        <v>-2.0891842530724847</v>
      </c>
      <c r="I5" s="13">
        <f>IF(Number&lt;=COUNT(Weightr),INDEX(Calculations!C:T,MATCH(Number,Calculations!C:C,0),18),"")</f>
        <v>8.3497312375676008E-2</v>
      </c>
      <c r="J5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  <c r="K5" s="41" t="s">
        <v>182</v>
      </c>
    </row>
    <row r="6" spans="1:11" x14ac:dyDescent="0.2">
      <c r="A6" s="34" t="s">
        <v>161</v>
      </c>
      <c r="B6" s="34"/>
      <c r="D6" s="59">
        <v>5</v>
      </c>
      <c r="E6" s="8" t="str">
        <f>IF(Number&lt;=COUNT(Weightr),INDEX(Calculations!C:Q,MATCH(Number,Calculations!C:C,0),3),"")</f>
        <v>eeee</v>
      </c>
      <c r="F6" s="8">
        <f>IF(Number&lt;=COUNT(Weightr),IF(Effect_size_measure=Calculations!L$1,INDEX(Calculations!C:Q,MATCH(Number,Calculations!C:C,0),10),INDEX(Calculations!C:Q,MATCH(Number,Calculations!C:C,0),8)),"")</f>
        <v>-0.14744750250554894</v>
      </c>
      <c r="G6" s="8">
        <f>IF(Number&lt;=COUNT(Weightr),INDEX(Calculations!C:T,MATCH(Number,Calculations!C:C,0),16),"")</f>
        <v>-0.33143081537485658</v>
      </c>
      <c r="H6" s="8">
        <f>IF(Number&lt;=COUNT(Weightr),INDEX(Calculations!C:T,MATCH(Number,Calculations!C:C,0),17),"")</f>
        <v>3.6535810363758692E-2</v>
      </c>
      <c r="I6" s="13">
        <f>IF(Number&lt;=COUNT(Weightr),INDEX(Calculations!C:T,MATCH(Number,Calculations!C:C,0),18),"")</f>
        <v>8.3733315093347749E-2</v>
      </c>
      <c r="J6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  <c r="K6" s="41" t="s">
        <v>183</v>
      </c>
    </row>
    <row r="7" spans="1:11" x14ac:dyDescent="0.2">
      <c r="A7" s="9" t="s">
        <v>34</v>
      </c>
      <c r="B7" s="7" t="s">
        <v>41</v>
      </c>
      <c r="D7" s="59">
        <v>6</v>
      </c>
      <c r="E7" s="8" t="str">
        <f>IF(Number&lt;=COUNT(Weightr),INDEX(Calculations!C:Q,MATCH(Number,Calculations!C:C,0),3),"")</f>
        <v>ffff</v>
      </c>
      <c r="F7" s="8">
        <f>IF(Number&lt;=COUNT(Weightr),IF(Effect_size_measure=Calculations!L$1,INDEX(Calculations!C:Q,MATCH(Number,Calculations!C:C,0),10),INDEX(Calculations!C:Q,MATCH(Number,Calculations!C:C,0),8)),"")</f>
        <v>-3.0718921319502941E-2</v>
      </c>
      <c r="G7" s="8">
        <f>IF(Number&lt;=COUNT(Weightr),INDEX(Calculations!C:T,MATCH(Number,Calculations!C:C,0),16),"")</f>
        <v>-0.23422722018068187</v>
      </c>
      <c r="H7" s="8">
        <f>IF(Number&lt;=COUNT(Weightr),INDEX(Calculations!C:T,MATCH(Number,Calculations!C:C,0),17),"")</f>
        <v>0.172789377541676</v>
      </c>
      <c r="I7" s="13">
        <f>IF(Number&lt;=COUNT(Weightr),INDEX(Calculations!C:T,MATCH(Number,Calculations!C:C,0),18),"")</f>
        <v>8.3598418996344598E-2</v>
      </c>
      <c r="J7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  <c r="K7" s="41" t="s">
        <v>33</v>
      </c>
    </row>
    <row r="8" spans="1:11" x14ac:dyDescent="0.2">
      <c r="A8" s="9" t="s">
        <v>35</v>
      </c>
      <c r="B8" s="7" t="s">
        <v>238</v>
      </c>
      <c r="D8" s="59">
        <v>7</v>
      </c>
      <c r="E8" s="8" t="str">
        <f>IF(Number&lt;=COUNT(Weightr),INDEX(Calculations!C:Q,MATCH(Number,Calculations!C:C,0),3),"")</f>
        <v>gggg</v>
      </c>
      <c r="F8" s="8">
        <f>IF(Number&lt;=COUNT(Weightr),IF(Effect_size_measure=Calculations!L$1,INDEX(Calculations!C:Q,MATCH(Number,Calculations!C:C,0),10),INDEX(Calculations!C:Q,MATCH(Number,Calculations!C:C,0),8)),"")</f>
        <v>6.6654613692469222E-2</v>
      </c>
      <c r="G8" s="8">
        <f>IF(Number&lt;=COUNT(Weightr),INDEX(Calculations!C:T,MATCH(Number,Calculations!C:C,0),16),"")</f>
        <v>-0.12020710658529549</v>
      </c>
      <c r="H8" s="8">
        <f>IF(Number&lt;=COUNT(Weightr),INDEX(Calculations!C:T,MATCH(Number,Calculations!C:C,0),17),"")</f>
        <v>0.25351633397023393</v>
      </c>
      <c r="I8" s="13">
        <f>IF(Number&lt;=COUNT(Weightr),INDEX(Calculations!C:T,MATCH(Number,Calculations!C:C,0),18),"")</f>
        <v>8.3710655895339034E-2</v>
      </c>
      <c r="J8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  <c r="K8" s="41" t="s">
        <v>187</v>
      </c>
    </row>
    <row r="9" spans="1:11" x14ac:dyDescent="0.2">
      <c r="A9" s="6"/>
      <c r="B9" s="6"/>
      <c r="D9" s="59">
        <v>8</v>
      </c>
      <c r="E9" s="8" t="str">
        <f>IF(Number&lt;=COUNT(Weightr),INDEX(Calculations!C:Q,MATCH(Number,Calculations!C:C,0),3),"")</f>
        <v>hhhh</v>
      </c>
      <c r="F9" s="8">
        <f>IF(Number&lt;=COUNT(Weightr),IF(Effect_size_measure=Calculations!L$1,INDEX(Calculations!C:Q,MATCH(Number,Calculations!C:C,0),10),INDEX(Calculations!C:Q,MATCH(Number,Calculations!C:C,0),8)),"")</f>
        <v>7.2948995812838549E-2</v>
      </c>
      <c r="G9" s="8">
        <f>IF(Number&lt;=COUNT(Weightr),INDEX(Calculations!C:T,MATCH(Number,Calculations!C:C,0),16),"")</f>
        <v>-9.9792060169864402E-2</v>
      </c>
      <c r="H9" s="8">
        <f>IF(Number&lt;=COUNT(Weightr),INDEX(Calculations!C:T,MATCH(Number,Calculations!C:C,0),17),"")</f>
        <v>0.24569005179554149</v>
      </c>
      <c r="I9" s="13">
        <f>IF(Number&lt;=COUNT(Weightr),INDEX(Calculations!C:T,MATCH(Number,Calculations!C:C,0),18),"")</f>
        <v>8.3801762121067644E-2</v>
      </c>
      <c r="J9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  <c r="K9" s="41" t="s">
        <v>83</v>
      </c>
    </row>
    <row r="10" spans="1:11" x14ac:dyDescent="0.2">
      <c r="A10" s="34" t="s">
        <v>10</v>
      </c>
      <c r="B10" s="34"/>
      <c r="D10" s="59">
        <v>9</v>
      </c>
      <c r="E10" s="8" t="str">
        <f>IF(Number&lt;=COUNT(Weightr),INDEX(Calculations!C:Q,MATCH(Number,Calculations!C:C,0),3),"")</f>
        <v>iiii</v>
      </c>
      <c r="F10" s="8">
        <f>IF(Number&lt;=COUNT(Weightr),IF(Effect_size_measure=Calculations!L$1,INDEX(Calculations!C:Q,MATCH(Number,Calculations!C:C,0),10),INDEX(Calculations!C:Q,MATCH(Number,Calculations!C:C,0),8)),"")</f>
        <v>0.4</v>
      </c>
      <c r="G10" s="8">
        <f>IF(Number&lt;=COUNT(Weightr),INDEX(Calculations!C:T,MATCH(Number,Calculations!C:C,0),16),"")</f>
        <v>0.17542744177568859</v>
      </c>
      <c r="H10" s="8">
        <f>IF(Number&lt;=COUNT(Weightr),INDEX(Calculations!C:T,MATCH(Number,Calculations!C:C,0),17),"")</f>
        <v>0.62457255822431146</v>
      </c>
      <c r="I10" s="13">
        <f>IF(Number&lt;=COUNT(Weightr),INDEX(Calculations!C:T,MATCH(Number,Calculations!C:C,0),18),"")</f>
        <v>8.3440292128175594E-2</v>
      </c>
      <c r="J10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  <c r="K10" s="41" t="s">
        <v>15</v>
      </c>
    </row>
    <row r="11" spans="1:11" x14ac:dyDescent="0.2">
      <c r="A11" s="9" t="str">
        <f>Effect_size_measure</f>
        <v>Hedges' g</v>
      </c>
      <c r="B11" s="30">
        <f>IF(AND(Meta_analysis_model="Fixed effect model",Effect_size_measure="Hedges' g"),SUMPRODUCT(Weightf,Hedges_g)/SUM(Weightf),IF(AND(Meta_analysis_model="Random effects model",Effect_size_measure="Hedges' g"),SUMPRODUCT(Weightr,Hedges_g)/SUM(Weightr),IF(AND(Meta_analysis_model="Fixed effect model",Effect_size_measure="Cohen's d"),SUMPRODUCT(Weightf,Cohens_d)/SUM(Weightf),SUMPRODUCT(Weightr,Cohens_d)/SUM(Weightr))))</f>
        <v>-0.41080311240816547</v>
      </c>
      <c r="C11" s="100"/>
      <c r="D11" s="59">
        <v>10</v>
      </c>
      <c r="E11" s="8" t="str">
        <f>IF(Number&lt;=COUNT(Weightr),INDEX(Calculations!C:Q,MATCH(Number,Calculations!C:C,0),3),"")</f>
        <v>jjjj</v>
      </c>
      <c r="F11" s="8">
        <f>IF(Number&lt;=COUNT(Weightr),IF(Effect_size_measure=Calculations!L$1,INDEX(Calculations!C:Q,MATCH(Number,Calculations!C:C,0),10),INDEX(Calculations!C:Q,MATCH(Number,Calculations!C:C,0),8)),"")</f>
        <v>2.1</v>
      </c>
      <c r="G11" s="8">
        <f>IF(Number&lt;=COUNT(Weightr),INDEX(Calculations!C:T,MATCH(Number,Calculations!C:C,0),16),"")</f>
        <v>1.8680740334922405</v>
      </c>
      <c r="H11" s="8">
        <f>IF(Number&lt;=COUNT(Weightr),INDEX(Calculations!C:T,MATCH(Number,Calculations!C:C,0),17),"")</f>
        <v>2.3319259665077596</v>
      </c>
      <c r="I11" s="13">
        <f>IF(Number&lt;=COUNT(Weightr),INDEX(Calculations!C:T,MATCH(Number,Calculations!C:C,0),18),"")</f>
        <v>8.336062588042456E-2</v>
      </c>
      <c r="J11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  <c r="K11" s="41" t="s">
        <v>152</v>
      </c>
    </row>
    <row r="12" spans="1:11" x14ac:dyDescent="0.2">
      <c r="A12" s="9" t="s">
        <v>15</v>
      </c>
      <c r="B12" s="8">
        <f>IF(Meta_analysis_model="Fixed effect model",1/SQRT(SUM(Weightf)),SQRT(SUMPRODUCT(Weightr,Residual,Residual)/((k_-1)*SUM(Weightr))))</f>
        <v>0.36460137525397002</v>
      </c>
      <c r="C12" s="100"/>
      <c r="D12" s="59">
        <v>11</v>
      </c>
      <c r="E12" s="8" t="str">
        <f>IF(Number&lt;=COUNT(Weightr),INDEX(Calculations!C:Q,MATCH(Number,Calculations!C:C,0),3),"")</f>
        <v>kkkk</v>
      </c>
      <c r="F12" s="8">
        <f>IF(Number&lt;=COUNT(Weightr),IF(Effect_size_measure=Calculations!L$1,INDEX(Calculations!C:Q,MATCH(Number,Calculations!C:C,0),10),INDEX(Calculations!C:Q,MATCH(Number,Calculations!C:C,0),8)),"")</f>
        <v>-0.4</v>
      </c>
      <c r="G12" s="8">
        <f>IF(Number&lt;=COUNT(Weightr),INDEX(Calculations!C:T,MATCH(Number,Calculations!C:C,0),16),"")</f>
        <v>-0.63457064472556168</v>
      </c>
      <c r="H12" s="8">
        <f>IF(Number&lt;=COUNT(Weightr),INDEX(Calculations!C:T,MATCH(Number,Calculations!C:C,0),17),"")</f>
        <v>-0.16542935527443833</v>
      </c>
      <c r="I12" s="13">
        <f>IF(Number&lt;=COUNT(Weightr),INDEX(Calculations!C:T,MATCH(Number,Calculations!C:C,0),18),"")</f>
        <v>8.3355295684745506E-2</v>
      </c>
      <c r="J12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  <c r="K12" s="41" t="s">
        <v>153</v>
      </c>
    </row>
    <row r="13" spans="1:11" x14ac:dyDescent="0.2">
      <c r="A13" s="9" t="s">
        <v>16</v>
      </c>
      <c r="B13" s="8">
        <f>Combined_Effect_Size-ABS(TINV((1-Confidence_level),k_-1))*SECES</f>
        <v>-1.213285328691156</v>
      </c>
      <c r="D13" s="59">
        <v>12</v>
      </c>
      <c r="E13" s="8" t="str">
        <f>IF(Number&lt;=COUNT(Weightr),INDEX(Calculations!C:Q,MATCH(Number,Calculations!C:C,0),3),"")</f>
        <v>llll</v>
      </c>
      <c r="F13" s="8">
        <f>IF(Number&lt;=COUNT(Weightr),IF(Effect_size_measure=Calculations!L$1,INDEX(Calculations!C:Q,MATCH(Number,Calculations!C:C,0),10),INDEX(Calculations!C:Q,MATCH(Number,Calculations!C:C,0),8)),"")</f>
        <v>-0.5</v>
      </c>
      <c r="G13" s="8">
        <f>IF(Number&lt;=COUNT(Weightr),INDEX(Calculations!C:T,MATCH(Number,Calculations!C:C,0),16),"")</f>
        <v>-0.7057997696078675</v>
      </c>
      <c r="H13" s="8">
        <f>IF(Number&lt;=COUNT(Weightr),INDEX(Calculations!C:T,MATCH(Number,Calculations!C:C,0),17),"")</f>
        <v>-0.2942002303921325</v>
      </c>
      <c r="I13" s="13">
        <f>IF(Number&lt;=COUNT(Weightr),INDEX(Calculations!C:T,MATCH(Number,Calculations!C:C,0),18),"")</f>
        <v>8.3580091026034448E-2</v>
      </c>
      <c r="J13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4" spans="1:11" x14ac:dyDescent="0.2">
      <c r="A14" s="9" t="s">
        <v>17</v>
      </c>
      <c r="B14" s="8">
        <f>Combined_Effect_Size+ABS(TINV((1-Confidence_level),k_-1))*SECES</f>
        <v>0.39167910387482519</v>
      </c>
      <c r="D14" s="59">
        <v>13</v>
      </c>
      <c r="E14" s="8" t="str">
        <f>IF(Number&lt;=COUNT(Weightr),INDEX(Calculations!C:Q,MATCH(Number,Calculations!C:C,0),3),"")</f>
        <v/>
      </c>
      <c r="F14" s="8" t="str">
        <f>IF(Number&lt;=COUNT(Weightr),IF(Effect_size_measure=Calculations!L$1,INDEX(Calculations!C:Q,MATCH(Number,Calculations!C:C,0),10),INDEX(Calculations!C:Q,MATCH(Number,Calculations!C:C,0),8)),"")</f>
        <v/>
      </c>
      <c r="G14" s="8" t="str">
        <f>IF(Number&lt;=COUNT(Weightr),INDEX(Calculations!C:T,MATCH(Number,Calculations!C:C,0),16),"")</f>
        <v/>
      </c>
      <c r="H14" s="8" t="str">
        <f>IF(Number&lt;=COUNT(Weightr),INDEX(Calculations!C:T,MATCH(Number,Calculations!C:C,0),17),"")</f>
        <v/>
      </c>
      <c r="I14" s="13" t="str">
        <f>IF(Number&lt;=COUNT(Weightr),INDEX(Calculations!C:T,MATCH(Number,Calculations!C:C,0),18),"")</f>
        <v/>
      </c>
      <c r="J14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5" spans="1:11" x14ac:dyDescent="0.2">
      <c r="A15" s="9" t="s">
        <v>18</v>
      </c>
      <c r="B15" s="8">
        <f>Combined_Effect_Size-ABS(TINV((1-Confidence_level),k_-1))*SQRT(T2_+SECES^2)</f>
        <v>-2.9243078552482076</v>
      </c>
      <c r="D15" s="59">
        <v>14</v>
      </c>
      <c r="E15" s="8" t="str">
        <f>IF(Number&lt;=COUNT(Weightr),INDEX(Calculations!C:Q,MATCH(Number,Calculations!C:C,0),3),"")</f>
        <v/>
      </c>
      <c r="F15" s="8" t="str">
        <f>IF(Number&lt;=COUNT(Weightr),IF(Effect_size_measure=Calculations!L$1,INDEX(Calculations!C:Q,MATCH(Number,Calculations!C:C,0),10),INDEX(Calculations!C:Q,MATCH(Number,Calculations!C:C,0),8)),"")</f>
        <v/>
      </c>
      <c r="G15" s="8" t="str">
        <f>IF(Number&lt;=COUNT(Weightr),INDEX(Calculations!C:T,MATCH(Number,Calculations!C:C,0),16),"")</f>
        <v/>
      </c>
      <c r="H15" s="8" t="str">
        <f>IF(Number&lt;=COUNT(Weightr),INDEX(Calculations!C:T,MATCH(Number,Calculations!C:C,0),17),"")</f>
        <v/>
      </c>
      <c r="I15" s="13" t="str">
        <f>IF(Number&lt;=COUNT(Weightr),INDEX(Calculations!C:T,MATCH(Number,Calculations!C:C,0),18),"")</f>
        <v/>
      </c>
      <c r="J15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6" spans="1:11" x14ac:dyDescent="0.2">
      <c r="A16" s="9" t="s">
        <v>19</v>
      </c>
      <c r="B16" s="8">
        <f>Combined_Effect_Size+ABS(TINV((1-Confidence_level),k_-1))*SQRT(T2_+SECES^2)</f>
        <v>2.1027016304318766</v>
      </c>
      <c r="D16" s="59">
        <v>15</v>
      </c>
      <c r="E16" s="8" t="str">
        <f>IF(Number&lt;=COUNT(Weightr),INDEX(Calculations!C:Q,MATCH(Number,Calculations!C:C,0),3),"")</f>
        <v/>
      </c>
      <c r="F16" s="8" t="str">
        <f>IF(Number&lt;=COUNT(Weightr),IF(Effect_size_measure=Calculations!L$1,INDEX(Calculations!C:Q,MATCH(Number,Calculations!C:C,0),10),INDEX(Calculations!C:Q,MATCH(Number,Calculations!C:C,0),8)),"")</f>
        <v/>
      </c>
      <c r="G16" s="8" t="str">
        <f>IF(Number&lt;=COUNT(Weightr),INDEX(Calculations!C:T,MATCH(Number,Calculations!C:C,0),16),"")</f>
        <v/>
      </c>
      <c r="H16" s="8" t="str">
        <f>IF(Number&lt;=COUNT(Weightr),INDEX(Calculations!C:T,MATCH(Number,Calculations!C:C,0),17),"")</f>
        <v/>
      </c>
      <c r="I16" s="13" t="str">
        <f>IF(Number&lt;=COUNT(Weightr),INDEX(Calculations!C:T,MATCH(Number,Calculations!C:C,0),18),"")</f>
        <v/>
      </c>
      <c r="J16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7" spans="1:10" x14ac:dyDescent="0.2">
      <c r="A17" s="6"/>
      <c r="B17" s="1"/>
      <c r="D17" s="59">
        <v>16</v>
      </c>
      <c r="E17" s="8" t="str">
        <f>IF(Number&lt;=COUNT(Weightr),INDEX(Calculations!C:Q,MATCH(Number,Calculations!C:C,0),3),"")</f>
        <v/>
      </c>
      <c r="F17" s="8" t="str">
        <f>IF(Number&lt;=COUNT(Weightr),IF(Effect_size_measure=Calculations!L$1,INDEX(Calculations!C:Q,MATCH(Number,Calculations!C:C,0),10),INDEX(Calculations!C:Q,MATCH(Number,Calculations!C:C,0),8)),"")</f>
        <v/>
      </c>
      <c r="G17" s="8" t="str">
        <f>IF(Number&lt;=COUNT(Weightr),INDEX(Calculations!C:T,MATCH(Number,Calculations!C:C,0),16),"")</f>
        <v/>
      </c>
      <c r="H17" s="8" t="str">
        <f>IF(Number&lt;=COUNT(Weightr),INDEX(Calculations!C:T,MATCH(Number,Calculations!C:C,0),17),"")</f>
        <v/>
      </c>
      <c r="I17" s="13" t="str">
        <f>IF(Number&lt;=COUNT(Weightr),INDEX(Calculations!C:T,MATCH(Number,Calculations!C:C,0),18),"")</f>
        <v/>
      </c>
      <c r="J17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8" spans="1:10" x14ac:dyDescent="0.2">
      <c r="A18" s="9" t="s">
        <v>20</v>
      </c>
      <c r="B18" s="8">
        <f>Combined_Effect_Size/SECES</f>
        <v>-1.1267184939223358</v>
      </c>
      <c r="D18" s="59">
        <v>17</v>
      </c>
      <c r="E18" s="8" t="str">
        <f>IF(Number&lt;=COUNT(Weightr),INDEX(Calculations!C:Q,MATCH(Number,Calculations!C:C,0),3),"")</f>
        <v/>
      </c>
      <c r="F18" s="8" t="str">
        <f>IF(Number&lt;=COUNT(Weightr),IF(Effect_size_measure=Calculations!L$1,INDEX(Calculations!C:Q,MATCH(Number,Calculations!C:C,0),10),INDEX(Calculations!C:Q,MATCH(Number,Calculations!C:C,0),8)),"")</f>
        <v/>
      </c>
      <c r="G18" s="8" t="str">
        <f>IF(Number&lt;=COUNT(Weightr),INDEX(Calculations!C:T,MATCH(Number,Calculations!C:C,0),16),"")</f>
        <v/>
      </c>
      <c r="H18" s="8" t="str">
        <f>IF(Number&lt;=COUNT(Weightr),INDEX(Calculations!C:T,MATCH(Number,Calculations!C:C,0),17),"")</f>
        <v/>
      </c>
      <c r="I18" s="13" t="str">
        <f>IF(Number&lt;=COUNT(Weightr),INDEX(Calculations!C:T,MATCH(Number,Calculations!C:C,0),18),"")</f>
        <v/>
      </c>
      <c r="J18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9" spans="1:10" x14ac:dyDescent="0.2">
      <c r="A19" s="9" t="s">
        <v>21</v>
      </c>
      <c r="B19" s="46">
        <f>1-NORMSDIST(ABS(Z_value))</f>
        <v>0.12993076032773698</v>
      </c>
      <c r="D19" s="59">
        <v>18</v>
      </c>
      <c r="E19" s="8" t="str">
        <f>IF(Number&lt;=COUNT(Weightr),INDEX(Calculations!C:Q,MATCH(Number,Calculations!C:C,0),3),"")</f>
        <v/>
      </c>
      <c r="F19" s="8" t="str">
        <f>IF(Number&lt;=COUNT(Weightr),IF(Effect_size_measure=Calculations!L$1,INDEX(Calculations!C:Q,MATCH(Number,Calculations!C:C,0),10),INDEX(Calculations!C:Q,MATCH(Number,Calculations!C:C,0),8)),"")</f>
        <v/>
      </c>
      <c r="G19" s="8" t="str">
        <f>IF(Number&lt;=COUNT(Weightr),INDEX(Calculations!C:T,MATCH(Number,Calculations!C:C,0),16),"")</f>
        <v/>
      </c>
      <c r="H19" s="8" t="str">
        <f>IF(Number&lt;=COUNT(Weightr),INDEX(Calculations!C:T,MATCH(Number,Calculations!C:C,0),17),"")</f>
        <v/>
      </c>
      <c r="I19" s="13" t="str">
        <f>IF(Number&lt;=COUNT(Weightr),INDEX(Calculations!C:T,MATCH(Number,Calculations!C:C,0),18),"")</f>
        <v/>
      </c>
      <c r="J19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20" spans="1:10" x14ac:dyDescent="0.2">
      <c r="A20" s="9" t="s">
        <v>22</v>
      </c>
      <c r="B20" s="46">
        <f>2*(1-NORMSDIST(ABS(Z_value)))</f>
        <v>0.25986152065547397</v>
      </c>
      <c r="D20" s="59">
        <v>19</v>
      </c>
      <c r="E20" s="8" t="str">
        <f>IF(Number&lt;=COUNT(Weightr),INDEX(Calculations!C:Q,MATCH(Number,Calculations!C:C,0),3),"")</f>
        <v/>
      </c>
      <c r="F20" s="8" t="str">
        <f>IF(Number&lt;=COUNT(Weightr),IF(Effect_size_measure=Calculations!L$1,INDEX(Calculations!C:Q,MATCH(Number,Calculations!C:C,0),10),INDEX(Calculations!C:Q,MATCH(Number,Calculations!C:C,0),8)),"")</f>
        <v/>
      </c>
      <c r="G20" s="8" t="str">
        <f>IF(Number&lt;=COUNT(Weightr),INDEX(Calculations!C:T,MATCH(Number,Calculations!C:C,0),16),"")</f>
        <v/>
      </c>
      <c r="H20" s="8" t="str">
        <f>IF(Number&lt;=COUNT(Weightr),INDEX(Calculations!C:T,MATCH(Number,Calculations!C:C,0),17),"")</f>
        <v/>
      </c>
      <c r="I20" s="13" t="str">
        <f>IF(Number&lt;=COUNT(Weightr),INDEX(Calculations!C:T,MATCH(Number,Calculations!C:C,0),18),"")</f>
        <v/>
      </c>
      <c r="J20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21" spans="1:10" x14ac:dyDescent="0.2">
      <c r="A21" s="3"/>
      <c r="B21" s="3"/>
      <c r="D21" s="59">
        <v>20</v>
      </c>
      <c r="E21" s="8" t="str">
        <f>IF(Number&lt;=COUNT(Weightr),INDEX(Calculations!C:Q,MATCH(Number,Calculations!C:C,0),3),"")</f>
        <v/>
      </c>
      <c r="F21" s="8" t="str">
        <f>IF(Number&lt;=COUNT(Weightr),IF(Effect_size_measure=Calculations!L$1,INDEX(Calculations!C:Q,MATCH(Number,Calculations!C:C,0),10),INDEX(Calculations!C:Q,MATCH(Number,Calculations!C:C,0),8)),"")</f>
        <v/>
      </c>
      <c r="G21" s="8" t="str">
        <f>IF(Number&lt;=COUNT(Weightr),INDEX(Calculations!C:T,MATCH(Number,Calculations!C:C,0),16),"")</f>
        <v/>
      </c>
      <c r="H21" s="8" t="str">
        <f>IF(Number&lt;=COUNT(Weightr),INDEX(Calculations!C:T,MATCH(Number,Calculations!C:C,0),17),"")</f>
        <v/>
      </c>
      <c r="I21" s="13" t="str">
        <f>IF(Number&lt;=COUNT(Weightr),INDEX(Calculations!C:T,MATCH(Number,Calculations!C:C,0),18),"")</f>
        <v/>
      </c>
      <c r="J21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22" spans="1:10" x14ac:dyDescent="0.2">
      <c r="A22" s="9" t="s">
        <v>26</v>
      </c>
      <c r="B22" s="17">
        <f>SUMIFS(N_,Sufficient_data,"Yes",Include_study?,"Yes")</f>
        <v>1552</v>
      </c>
      <c r="D22" s="59">
        <v>21</v>
      </c>
      <c r="E22" s="8" t="str">
        <f>IF(Number&lt;=COUNT(Weightr),INDEX(Calculations!C:Q,MATCH(Number,Calculations!C:C,0),3),"")</f>
        <v/>
      </c>
      <c r="F22" s="8" t="str">
        <f>IF(Number&lt;=COUNT(Weightr),IF(Effect_size_measure=Calculations!L$1,INDEX(Calculations!C:Q,MATCH(Number,Calculations!C:C,0),10),INDEX(Calculations!C:Q,MATCH(Number,Calculations!C:C,0),8)),"")</f>
        <v/>
      </c>
      <c r="G22" s="8" t="str">
        <f>IF(Number&lt;=COUNT(Weightr),INDEX(Calculations!C:T,MATCH(Number,Calculations!C:C,0),16),"")</f>
        <v/>
      </c>
      <c r="H22" s="8" t="str">
        <f>IF(Number&lt;=COUNT(Weightr),INDEX(Calculations!C:T,MATCH(Number,Calculations!C:C,0),17),"")</f>
        <v/>
      </c>
      <c r="I22" s="13" t="str">
        <f>IF(Number&lt;=COUNT(Weightr),INDEX(Calculations!C:T,MATCH(Number,Calculations!C:C,0),18),"")</f>
        <v/>
      </c>
      <c r="J22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23" spans="1:10" x14ac:dyDescent="0.2">
      <c r="A23" s="9" t="s">
        <v>27</v>
      </c>
      <c r="B23" s="17">
        <f>COUNT(Weightf)</f>
        <v>12</v>
      </c>
      <c r="C23" s="42"/>
      <c r="D23" s="59">
        <v>22</v>
      </c>
      <c r="E23" s="8" t="str">
        <f>IF(Number&lt;=COUNT(Weightr),INDEX(Calculations!C:Q,MATCH(Number,Calculations!C:C,0),3),"")</f>
        <v/>
      </c>
      <c r="F23" s="8" t="str">
        <f>IF(Number&lt;=COUNT(Weightr),IF(Effect_size_measure=Calculations!L$1,INDEX(Calculations!C:Q,MATCH(Number,Calculations!C:C,0),10),INDEX(Calculations!C:Q,MATCH(Number,Calculations!C:C,0),8)),"")</f>
        <v/>
      </c>
      <c r="G23" s="8" t="str">
        <f>IF(Number&lt;=COUNT(Weightr),INDEX(Calculations!C:T,MATCH(Number,Calculations!C:C,0),16),"")</f>
        <v/>
      </c>
      <c r="H23" s="8" t="str">
        <f>IF(Number&lt;=COUNT(Weightr),INDEX(Calculations!C:T,MATCH(Number,Calculations!C:C,0),17),"")</f>
        <v/>
      </c>
      <c r="I23" s="13" t="str">
        <f>IF(Number&lt;=COUNT(Weightr),INDEX(Calculations!C:T,MATCH(Number,Calculations!C:C,0),18),"")</f>
        <v/>
      </c>
      <c r="J23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24" spans="1:10" x14ac:dyDescent="0.2">
      <c r="A24" s="6"/>
      <c r="B24" s="6"/>
      <c r="D24" s="59">
        <v>23</v>
      </c>
      <c r="E24" s="8" t="str">
        <f>IF(Number&lt;=COUNT(Weightr),INDEX(Calculations!C:Q,MATCH(Number,Calculations!C:C,0),3),"")</f>
        <v/>
      </c>
      <c r="F24" s="8" t="str">
        <f>IF(Number&lt;=COUNT(Weightr),IF(Effect_size_measure=Calculations!L$1,INDEX(Calculations!C:Q,MATCH(Number,Calculations!C:C,0),10),INDEX(Calculations!C:Q,MATCH(Number,Calculations!C:C,0),8)),"")</f>
        <v/>
      </c>
      <c r="G24" s="8" t="str">
        <f>IF(Number&lt;=COUNT(Weightr),INDEX(Calculations!C:T,MATCH(Number,Calculations!C:C,0),16),"")</f>
        <v/>
      </c>
      <c r="H24" s="8" t="str">
        <f>IF(Number&lt;=COUNT(Weightr),INDEX(Calculations!C:T,MATCH(Number,Calculations!C:C,0),17),"")</f>
        <v/>
      </c>
      <c r="I24" s="13" t="str">
        <f>IF(Number&lt;=COUNT(Weightr),INDEX(Calculations!C:T,MATCH(Number,Calculations!C:C,0),18),"")</f>
        <v/>
      </c>
      <c r="J24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25" spans="1:10" x14ac:dyDescent="0.2">
      <c r="A25" s="34" t="s">
        <v>8</v>
      </c>
      <c r="B25" s="34"/>
      <c r="D25" s="59">
        <v>24</v>
      </c>
      <c r="E25" s="8" t="str">
        <f>IF(Number&lt;=COUNT(Weightr),INDEX(Calculations!C:Q,MATCH(Number,Calculations!C:C,0),3),"")</f>
        <v/>
      </c>
      <c r="F25" s="8" t="str">
        <f>IF(Number&lt;=COUNT(Weightr),IF(Effect_size_measure=Calculations!L$1,INDEX(Calculations!C:Q,MATCH(Number,Calculations!C:C,0),10),INDEX(Calculations!C:Q,MATCH(Number,Calculations!C:C,0),8)),"")</f>
        <v/>
      </c>
      <c r="G25" s="8" t="str">
        <f>IF(Number&lt;=COUNT(Weightr),INDEX(Calculations!C:T,MATCH(Number,Calculations!C:C,0),16),"")</f>
        <v/>
      </c>
      <c r="H25" s="8" t="str">
        <f>IF(Number&lt;=COUNT(Weightr),INDEX(Calculations!C:T,MATCH(Number,Calculations!C:C,0),17),"")</f>
        <v/>
      </c>
      <c r="I25" s="13" t="str">
        <f>IF(Number&lt;=COUNT(Weightr),INDEX(Calculations!C:T,MATCH(Number,Calculations!C:C,0),18),"")</f>
        <v/>
      </c>
      <c r="J25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26" spans="1:10" x14ac:dyDescent="0.2">
      <c r="A26" s="9" t="s">
        <v>6</v>
      </c>
      <c r="B26" s="8">
        <f>SUMPRODUCT(Weightf,IF(Effect_size_measure=Calculations!L1,Hedges_g,Cohens_d),IF(Effect_size_measure=Calculations!L1,Hedges_g,Cohens_d))-SUMPRODUCT(Weightf,IF(Effect_size_measure=Calculations!L1,Hedges_g,Cohens_d))^2/SUM(Weightf)</f>
        <v>1071.7929881507525</v>
      </c>
      <c r="D26" s="59">
        <v>25</v>
      </c>
      <c r="E26" s="8" t="str">
        <f>IF(Number&lt;=COUNT(Weightr),INDEX(Calculations!C:Q,MATCH(Number,Calculations!C:C,0),3),"")</f>
        <v/>
      </c>
      <c r="F26" s="8" t="str">
        <f>IF(Number&lt;=COUNT(Weightr),IF(Effect_size_measure=Calculations!L$1,INDEX(Calculations!C:Q,MATCH(Number,Calculations!C:C,0),10),INDEX(Calculations!C:Q,MATCH(Number,Calculations!C:C,0),8)),"")</f>
        <v/>
      </c>
      <c r="G26" s="8" t="str">
        <f>IF(Number&lt;=COUNT(Weightr),INDEX(Calculations!C:T,MATCH(Number,Calculations!C:C,0),16),"")</f>
        <v/>
      </c>
      <c r="H26" s="8" t="str">
        <f>IF(Number&lt;=COUNT(Weightr),INDEX(Calculations!C:T,MATCH(Number,Calculations!C:C,0),17),"")</f>
        <v/>
      </c>
      <c r="I26" s="13" t="str">
        <f>IF(Number&lt;=COUNT(Weightr),INDEX(Calculations!C:T,MATCH(Number,Calculations!C:C,0),18),"")</f>
        <v/>
      </c>
      <c r="J26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27" spans="1:10" ht="13.5" x14ac:dyDescent="0.25">
      <c r="A27" s="9" t="s">
        <v>30</v>
      </c>
      <c r="B27" s="46">
        <f>CHIDIST(Q_,k_-1)</f>
        <v>6.741746879447942E-223</v>
      </c>
      <c r="D27" s="59">
        <v>26</v>
      </c>
      <c r="E27" s="8" t="str">
        <f>IF(Number&lt;=COUNT(Weightr),INDEX(Calculations!C:Q,MATCH(Number,Calculations!C:C,0),3),"")</f>
        <v/>
      </c>
      <c r="F27" s="8" t="str">
        <f>IF(Number&lt;=COUNT(Weightr),IF(Effect_size_measure=Calculations!L$1,INDEX(Calculations!C:Q,MATCH(Number,Calculations!C:C,0),10),INDEX(Calculations!C:Q,MATCH(Number,Calculations!C:C,0),8)),"")</f>
        <v/>
      </c>
      <c r="G27" s="8" t="str">
        <f>IF(Number&lt;=COUNT(Weightr),INDEX(Calculations!C:T,MATCH(Number,Calculations!C:C,0),16),"")</f>
        <v/>
      </c>
      <c r="H27" s="8" t="str">
        <f>IF(Number&lt;=COUNT(Weightr),INDEX(Calculations!C:T,MATCH(Number,Calculations!C:C,0),17),"")</f>
        <v/>
      </c>
      <c r="I27" s="13" t="str">
        <f>IF(Number&lt;=COUNT(Weightr),INDEX(Calculations!C:T,MATCH(Number,Calculations!C:C,0),18),"")</f>
        <v/>
      </c>
      <c r="J27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28" spans="1:10" ht="14.25" x14ac:dyDescent="0.2">
      <c r="A28" s="9" t="s">
        <v>31</v>
      </c>
      <c r="B28" s="13">
        <f>IF(Q_-(k_-1)&lt;=0,0,(Q_-(k_-1))/Q_)</f>
        <v>0.98973682406807018</v>
      </c>
      <c r="D28" s="59">
        <v>27</v>
      </c>
      <c r="E28" s="8" t="str">
        <f>IF(Number&lt;=COUNT(Weightr),INDEX(Calculations!C:Q,MATCH(Number,Calculations!C:C,0),3),"")</f>
        <v/>
      </c>
      <c r="F28" s="8" t="str">
        <f>IF(Number&lt;=COUNT(Weightr),IF(Effect_size_measure=Calculations!L$1,INDEX(Calculations!C:Q,MATCH(Number,Calculations!C:C,0),10),INDEX(Calculations!C:Q,MATCH(Number,Calculations!C:C,0),8)),"")</f>
        <v/>
      </c>
      <c r="G28" s="8" t="str">
        <f>IF(Number&lt;=COUNT(Weightr),INDEX(Calculations!C:T,MATCH(Number,Calculations!C:C,0),16),"")</f>
        <v/>
      </c>
      <c r="H28" s="8" t="str">
        <f>IF(Number&lt;=COUNT(Weightr),INDEX(Calculations!C:T,MATCH(Number,Calculations!C:C,0),17),"")</f>
        <v/>
      </c>
      <c r="I28" s="13" t="str">
        <f>IF(Number&lt;=COUNT(Weightr),INDEX(Calculations!C:T,MATCH(Number,Calculations!C:C,0),18),"")</f>
        <v/>
      </c>
      <c r="J28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29" spans="1:10" ht="14.25" x14ac:dyDescent="0.2">
      <c r="A29" s="9" t="s">
        <v>32</v>
      </c>
      <c r="B29" s="8">
        <f>MAX(0,(Q_-(k_-1))/(SUM(Weightf)-SUMPRODUCT(Weightf,Weightf)/SUM(Weightf)))</f>
        <v>1.1712087612291573</v>
      </c>
      <c r="D29" s="59">
        <v>28</v>
      </c>
      <c r="E29" s="8" t="str">
        <f>IF(Number&lt;=COUNT(Weightr),INDEX(Calculations!C:Q,MATCH(Number,Calculations!C:C,0),3),"")</f>
        <v/>
      </c>
      <c r="F29" s="8" t="str">
        <f>IF(Number&lt;=COUNT(Weightr),IF(Effect_size_measure=Calculations!L$1,INDEX(Calculations!C:Q,MATCH(Number,Calculations!C:C,0),10),INDEX(Calculations!C:Q,MATCH(Number,Calculations!C:C,0),8)),"")</f>
        <v/>
      </c>
      <c r="G29" s="8" t="str">
        <f>IF(Number&lt;=COUNT(Weightr),INDEX(Calculations!C:T,MATCH(Number,Calculations!C:C,0),16),"")</f>
        <v/>
      </c>
      <c r="H29" s="8" t="str">
        <f>IF(Number&lt;=COUNT(Weightr),INDEX(Calculations!C:T,MATCH(Number,Calculations!C:C,0),17),"")</f>
        <v/>
      </c>
      <c r="I29" s="13" t="str">
        <f>IF(Number&lt;=COUNT(Weightr),INDEX(Calculations!C:T,MATCH(Number,Calculations!C:C,0),18),"")</f>
        <v/>
      </c>
      <c r="J29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30" spans="1:10" x14ac:dyDescent="0.2">
      <c r="A30" s="9" t="s">
        <v>9</v>
      </c>
      <c r="B30" s="8">
        <f>SQRT(T2_)</f>
        <v>1.0822239884742701</v>
      </c>
      <c r="D30" s="59">
        <v>29</v>
      </c>
      <c r="E30" s="8" t="str">
        <f>IF(Number&lt;=COUNT(Weightr),INDEX(Calculations!C:Q,MATCH(Number,Calculations!C:C,0),3),"")</f>
        <v/>
      </c>
      <c r="F30" s="8" t="str">
        <f>IF(Number&lt;=COUNT(Weightr),IF(Effect_size_measure=Calculations!L$1,INDEX(Calculations!C:Q,MATCH(Number,Calculations!C:C,0),10),INDEX(Calculations!C:Q,MATCH(Number,Calculations!C:C,0),8)),"")</f>
        <v/>
      </c>
      <c r="G30" s="8" t="str">
        <f>IF(Number&lt;=COUNT(Weightr),INDEX(Calculations!C:T,MATCH(Number,Calculations!C:C,0),16),"")</f>
        <v/>
      </c>
      <c r="H30" s="8" t="str">
        <f>IF(Number&lt;=COUNT(Weightr),INDEX(Calculations!C:T,MATCH(Number,Calculations!C:C,0),17),"")</f>
        <v/>
      </c>
      <c r="I30" s="13" t="str">
        <f>IF(Number&lt;=COUNT(Weightr),INDEX(Calculations!C:T,MATCH(Number,Calculations!C:C,0),18),"")</f>
        <v/>
      </c>
      <c r="J30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31" spans="1:10" x14ac:dyDescent="0.2">
      <c r="D31" s="59">
        <v>30</v>
      </c>
      <c r="E31" s="8" t="str">
        <f>IF(Number&lt;=COUNT(Weightr),INDEX(Calculations!C:Q,MATCH(Number,Calculations!C:C,0),3),"")</f>
        <v/>
      </c>
      <c r="F31" s="8" t="str">
        <f>IF(Number&lt;=COUNT(Weightr),IF(Effect_size_measure=Calculations!L$1,INDEX(Calculations!C:Q,MATCH(Number,Calculations!C:C,0),10),INDEX(Calculations!C:Q,MATCH(Number,Calculations!C:C,0),8)),"")</f>
        <v/>
      </c>
      <c r="G31" s="8" t="str">
        <f>IF(Number&lt;=COUNT(Weightr),INDEX(Calculations!C:T,MATCH(Number,Calculations!C:C,0),16),"")</f>
        <v/>
      </c>
      <c r="H31" s="8" t="str">
        <f>IF(Number&lt;=COUNT(Weightr),INDEX(Calculations!C:T,MATCH(Number,Calculations!C:C,0),17),"")</f>
        <v/>
      </c>
      <c r="I31" s="13" t="str">
        <f>IF(Number&lt;=COUNT(Weightr),INDEX(Calculations!C:T,MATCH(Number,Calculations!C:C,0),18),"")</f>
        <v/>
      </c>
      <c r="J31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32" spans="1:10" x14ac:dyDescent="0.2">
      <c r="D32" s="59">
        <v>31</v>
      </c>
      <c r="E32" s="8" t="str">
        <f>IF(Number&lt;=COUNT(Weightr),INDEX(Calculations!C:Q,MATCH(Number,Calculations!C:C,0),3),"")</f>
        <v/>
      </c>
      <c r="F32" s="8" t="str">
        <f>IF(Number&lt;=COUNT(Weightr),IF(Effect_size_measure=Calculations!L$1,INDEX(Calculations!C:Q,MATCH(Number,Calculations!C:C,0),10),INDEX(Calculations!C:Q,MATCH(Number,Calculations!C:C,0),8)),"")</f>
        <v/>
      </c>
      <c r="G32" s="8" t="str">
        <f>IF(Number&lt;=COUNT(Weightr),INDEX(Calculations!C:T,MATCH(Number,Calculations!C:C,0),16),"")</f>
        <v/>
      </c>
      <c r="H32" s="8" t="str">
        <f>IF(Number&lt;=COUNT(Weightr),INDEX(Calculations!C:T,MATCH(Number,Calculations!C:C,0),17),"")</f>
        <v/>
      </c>
      <c r="I32" s="13" t="str">
        <f>IF(Number&lt;=COUNT(Weightr),INDEX(Calculations!C:T,MATCH(Number,Calculations!C:C,0),18),"")</f>
        <v/>
      </c>
      <c r="J32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33" spans="4:10" x14ac:dyDescent="0.2">
      <c r="D33" s="59">
        <v>32</v>
      </c>
      <c r="E33" s="8" t="str">
        <f>IF(Number&lt;=COUNT(Weightr),INDEX(Calculations!C:Q,MATCH(Number,Calculations!C:C,0),3),"")</f>
        <v/>
      </c>
      <c r="F33" s="8" t="str">
        <f>IF(Number&lt;=COUNT(Weightr),IF(Effect_size_measure=Calculations!L$1,INDEX(Calculations!C:Q,MATCH(Number,Calculations!C:C,0),10),INDEX(Calculations!C:Q,MATCH(Number,Calculations!C:C,0),8)),"")</f>
        <v/>
      </c>
      <c r="G33" s="8" t="str">
        <f>IF(Number&lt;=COUNT(Weightr),INDEX(Calculations!C:T,MATCH(Number,Calculations!C:C,0),16),"")</f>
        <v/>
      </c>
      <c r="H33" s="8" t="str">
        <f>IF(Number&lt;=COUNT(Weightr),INDEX(Calculations!C:T,MATCH(Number,Calculations!C:C,0),17),"")</f>
        <v/>
      </c>
      <c r="I33" s="13" t="str">
        <f>IF(Number&lt;=COUNT(Weightr),INDEX(Calculations!C:T,MATCH(Number,Calculations!C:C,0),18),"")</f>
        <v/>
      </c>
      <c r="J33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34" spans="4:10" x14ac:dyDescent="0.2">
      <c r="D34" s="59">
        <v>33</v>
      </c>
      <c r="E34" s="8" t="str">
        <f>IF(Number&lt;=COUNT(Weightr),INDEX(Calculations!C:Q,MATCH(Number,Calculations!C:C,0),3),"")</f>
        <v/>
      </c>
      <c r="F34" s="8" t="str">
        <f>IF(Number&lt;=COUNT(Weightr),IF(Effect_size_measure=Calculations!L$1,INDEX(Calculations!C:Q,MATCH(Number,Calculations!C:C,0),10),INDEX(Calculations!C:Q,MATCH(Number,Calculations!C:C,0),8)),"")</f>
        <v/>
      </c>
      <c r="G34" s="8" t="str">
        <f>IF(Number&lt;=COUNT(Weightr),INDEX(Calculations!C:T,MATCH(Number,Calculations!C:C,0),16),"")</f>
        <v/>
      </c>
      <c r="H34" s="8" t="str">
        <f>IF(Number&lt;=COUNT(Weightr),INDEX(Calculations!C:T,MATCH(Number,Calculations!C:C,0),17),"")</f>
        <v/>
      </c>
      <c r="I34" s="13" t="str">
        <f>IF(Number&lt;=COUNT(Weightr),INDEX(Calculations!C:T,MATCH(Number,Calculations!C:C,0),18),"")</f>
        <v/>
      </c>
      <c r="J34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35" spans="4:10" x14ac:dyDescent="0.2">
      <c r="D35" s="59">
        <v>34</v>
      </c>
      <c r="E35" s="8" t="str">
        <f>IF(Number&lt;=COUNT(Weightr),INDEX(Calculations!C:Q,MATCH(Number,Calculations!C:C,0),3),"")</f>
        <v/>
      </c>
      <c r="F35" s="8" t="str">
        <f>IF(Number&lt;=COUNT(Weightr),IF(Effect_size_measure=Calculations!L$1,INDEX(Calculations!C:Q,MATCH(Number,Calculations!C:C,0),10),INDEX(Calculations!C:Q,MATCH(Number,Calculations!C:C,0),8)),"")</f>
        <v/>
      </c>
      <c r="G35" s="8" t="str">
        <f>IF(Number&lt;=COUNT(Weightr),INDEX(Calculations!C:T,MATCH(Number,Calculations!C:C,0),16),"")</f>
        <v/>
      </c>
      <c r="H35" s="8" t="str">
        <f>IF(Number&lt;=COUNT(Weightr),INDEX(Calculations!C:T,MATCH(Number,Calculations!C:C,0),17),"")</f>
        <v/>
      </c>
      <c r="I35" s="13" t="str">
        <f>IF(Number&lt;=COUNT(Weightr),INDEX(Calculations!C:T,MATCH(Number,Calculations!C:C,0),18),"")</f>
        <v/>
      </c>
      <c r="J35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36" spans="4:10" x14ac:dyDescent="0.2">
      <c r="D36" s="59">
        <v>35</v>
      </c>
      <c r="E36" s="8" t="str">
        <f>IF(Number&lt;=COUNT(Weightr),INDEX(Calculations!C:Q,MATCH(Number,Calculations!C:C,0),3),"")</f>
        <v/>
      </c>
      <c r="F36" s="8" t="str">
        <f>IF(Number&lt;=COUNT(Weightr),IF(Effect_size_measure=Calculations!L$1,INDEX(Calculations!C:Q,MATCH(Number,Calculations!C:C,0),10),INDEX(Calculations!C:Q,MATCH(Number,Calculations!C:C,0),8)),"")</f>
        <v/>
      </c>
      <c r="G36" s="8" t="str">
        <f>IF(Number&lt;=COUNT(Weightr),INDEX(Calculations!C:T,MATCH(Number,Calculations!C:C,0),16),"")</f>
        <v/>
      </c>
      <c r="H36" s="8" t="str">
        <f>IF(Number&lt;=COUNT(Weightr),INDEX(Calculations!C:T,MATCH(Number,Calculations!C:C,0),17),"")</f>
        <v/>
      </c>
      <c r="I36" s="13" t="str">
        <f>IF(Number&lt;=COUNT(Weightr),INDEX(Calculations!C:T,MATCH(Number,Calculations!C:C,0),18),"")</f>
        <v/>
      </c>
      <c r="J36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37" spans="4:10" x14ac:dyDescent="0.2">
      <c r="D37" s="59">
        <v>36</v>
      </c>
      <c r="E37" s="8" t="str">
        <f>IF(Number&lt;=COUNT(Weightr),INDEX(Calculations!C:Q,MATCH(Number,Calculations!C:C,0),3),"")</f>
        <v/>
      </c>
      <c r="F37" s="8" t="str">
        <f>IF(Number&lt;=COUNT(Weightr),IF(Effect_size_measure=Calculations!L$1,INDEX(Calculations!C:Q,MATCH(Number,Calculations!C:C,0),10),INDEX(Calculations!C:Q,MATCH(Number,Calculations!C:C,0),8)),"")</f>
        <v/>
      </c>
      <c r="G37" s="8" t="str">
        <f>IF(Number&lt;=COUNT(Weightr),INDEX(Calculations!C:T,MATCH(Number,Calculations!C:C,0),16),"")</f>
        <v/>
      </c>
      <c r="H37" s="8" t="str">
        <f>IF(Number&lt;=COUNT(Weightr),INDEX(Calculations!C:T,MATCH(Number,Calculations!C:C,0),17),"")</f>
        <v/>
      </c>
      <c r="I37" s="13" t="str">
        <f>IF(Number&lt;=COUNT(Weightr),INDEX(Calculations!C:T,MATCH(Number,Calculations!C:C,0),18),"")</f>
        <v/>
      </c>
      <c r="J37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38" spans="4:10" x14ac:dyDescent="0.2">
      <c r="D38" s="59">
        <v>37</v>
      </c>
      <c r="E38" s="8" t="str">
        <f>IF(Number&lt;=COUNT(Weightr),INDEX(Calculations!C:Q,MATCH(Number,Calculations!C:C,0),3),"")</f>
        <v/>
      </c>
      <c r="F38" s="8" t="str">
        <f>IF(Number&lt;=COUNT(Weightr),IF(Effect_size_measure=Calculations!L$1,INDEX(Calculations!C:Q,MATCH(Number,Calculations!C:C,0),10),INDEX(Calculations!C:Q,MATCH(Number,Calculations!C:C,0),8)),"")</f>
        <v/>
      </c>
      <c r="G38" s="8" t="str">
        <f>IF(Number&lt;=COUNT(Weightr),INDEX(Calculations!C:T,MATCH(Number,Calculations!C:C,0),16),"")</f>
        <v/>
      </c>
      <c r="H38" s="8" t="str">
        <f>IF(Number&lt;=COUNT(Weightr),INDEX(Calculations!C:T,MATCH(Number,Calculations!C:C,0),17),"")</f>
        <v/>
      </c>
      <c r="I38" s="13" t="str">
        <f>IF(Number&lt;=COUNT(Weightr),INDEX(Calculations!C:T,MATCH(Number,Calculations!C:C,0),18),"")</f>
        <v/>
      </c>
      <c r="J38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39" spans="4:10" x14ac:dyDescent="0.2">
      <c r="D39" s="59">
        <v>38</v>
      </c>
      <c r="E39" s="8" t="str">
        <f>IF(Number&lt;=COUNT(Weightr),INDEX(Calculations!C:Q,MATCH(Number,Calculations!C:C,0),3),"")</f>
        <v/>
      </c>
      <c r="F39" s="8" t="str">
        <f>IF(Number&lt;=COUNT(Weightr),IF(Effect_size_measure=Calculations!L$1,INDEX(Calculations!C:Q,MATCH(Number,Calculations!C:C,0),10),INDEX(Calculations!C:Q,MATCH(Number,Calculations!C:C,0),8)),"")</f>
        <v/>
      </c>
      <c r="G39" s="8" t="str">
        <f>IF(Number&lt;=COUNT(Weightr),INDEX(Calculations!C:T,MATCH(Number,Calculations!C:C,0),16),"")</f>
        <v/>
      </c>
      <c r="H39" s="8" t="str">
        <f>IF(Number&lt;=COUNT(Weightr),INDEX(Calculations!C:T,MATCH(Number,Calculations!C:C,0),17),"")</f>
        <v/>
      </c>
      <c r="I39" s="13" t="str">
        <f>IF(Number&lt;=COUNT(Weightr),INDEX(Calculations!C:T,MATCH(Number,Calculations!C:C,0),18),"")</f>
        <v/>
      </c>
      <c r="J39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40" spans="4:10" x14ac:dyDescent="0.2">
      <c r="D40" s="59">
        <v>39</v>
      </c>
      <c r="E40" s="8" t="str">
        <f>IF(Number&lt;=COUNT(Weightr),INDEX(Calculations!C:Q,MATCH(Number,Calculations!C:C,0),3),"")</f>
        <v/>
      </c>
      <c r="F40" s="8" t="str">
        <f>IF(Number&lt;=COUNT(Weightr),IF(Effect_size_measure=Calculations!L$1,INDEX(Calculations!C:Q,MATCH(Number,Calculations!C:C,0),10),INDEX(Calculations!C:Q,MATCH(Number,Calculations!C:C,0),8)),"")</f>
        <v/>
      </c>
      <c r="G40" s="8" t="str">
        <f>IF(Number&lt;=COUNT(Weightr),INDEX(Calculations!C:T,MATCH(Number,Calculations!C:C,0),16),"")</f>
        <v/>
      </c>
      <c r="H40" s="8" t="str">
        <f>IF(Number&lt;=COUNT(Weightr),INDEX(Calculations!C:T,MATCH(Number,Calculations!C:C,0),17),"")</f>
        <v/>
      </c>
      <c r="I40" s="13" t="str">
        <f>IF(Number&lt;=COUNT(Weightr),INDEX(Calculations!C:T,MATCH(Number,Calculations!C:C,0),18),"")</f>
        <v/>
      </c>
      <c r="J40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41" spans="4:10" x14ac:dyDescent="0.2">
      <c r="D41" s="59">
        <v>40</v>
      </c>
      <c r="E41" s="8" t="str">
        <f>IF(Number&lt;=COUNT(Weightr),INDEX(Calculations!C:Q,MATCH(Number,Calculations!C:C,0),3),"")</f>
        <v/>
      </c>
      <c r="F41" s="8" t="str">
        <f>IF(Number&lt;=COUNT(Weightr),IF(Effect_size_measure=Calculations!L$1,INDEX(Calculations!C:Q,MATCH(Number,Calculations!C:C,0),10),INDEX(Calculations!C:Q,MATCH(Number,Calculations!C:C,0),8)),"")</f>
        <v/>
      </c>
      <c r="G41" s="8" t="str">
        <f>IF(Number&lt;=COUNT(Weightr),INDEX(Calculations!C:T,MATCH(Number,Calculations!C:C,0),16),"")</f>
        <v/>
      </c>
      <c r="H41" s="8" t="str">
        <f>IF(Number&lt;=COUNT(Weightr),INDEX(Calculations!C:T,MATCH(Number,Calculations!C:C,0),17),"")</f>
        <v/>
      </c>
      <c r="I41" s="13" t="str">
        <f>IF(Number&lt;=COUNT(Weightr),INDEX(Calculations!C:T,MATCH(Number,Calculations!C:C,0),18),"")</f>
        <v/>
      </c>
      <c r="J41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42" spans="4:10" x14ac:dyDescent="0.2">
      <c r="D42" s="59">
        <v>41</v>
      </c>
      <c r="E42" s="8" t="str">
        <f>IF(Number&lt;=COUNT(Weightr),INDEX(Calculations!C:Q,MATCH(Number,Calculations!C:C,0),3),"")</f>
        <v/>
      </c>
      <c r="F42" s="8" t="str">
        <f>IF(Number&lt;=COUNT(Weightr),IF(Effect_size_measure=Calculations!L$1,INDEX(Calculations!C:Q,MATCH(Number,Calculations!C:C,0),10),INDEX(Calculations!C:Q,MATCH(Number,Calculations!C:C,0),8)),"")</f>
        <v/>
      </c>
      <c r="G42" s="8" t="str">
        <f>IF(Number&lt;=COUNT(Weightr),INDEX(Calculations!C:T,MATCH(Number,Calculations!C:C,0),16),"")</f>
        <v/>
      </c>
      <c r="H42" s="8" t="str">
        <f>IF(Number&lt;=COUNT(Weightr),INDEX(Calculations!C:T,MATCH(Number,Calculations!C:C,0),17),"")</f>
        <v/>
      </c>
      <c r="I42" s="13" t="str">
        <f>IF(Number&lt;=COUNT(Weightr),INDEX(Calculations!C:T,MATCH(Number,Calculations!C:C,0),18),"")</f>
        <v/>
      </c>
      <c r="J42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43" spans="4:10" x14ac:dyDescent="0.2">
      <c r="D43" s="59">
        <v>42</v>
      </c>
      <c r="E43" s="8" t="str">
        <f>IF(Number&lt;=COUNT(Weightr),INDEX(Calculations!C:Q,MATCH(Number,Calculations!C:C,0),3),"")</f>
        <v/>
      </c>
      <c r="F43" s="8" t="str">
        <f>IF(Number&lt;=COUNT(Weightr),IF(Effect_size_measure=Calculations!L$1,INDEX(Calculations!C:Q,MATCH(Number,Calculations!C:C,0),10),INDEX(Calculations!C:Q,MATCH(Number,Calculations!C:C,0),8)),"")</f>
        <v/>
      </c>
      <c r="G43" s="8" t="str">
        <f>IF(Number&lt;=COUNT(Weightr),INDEX(Calculations!C:T,MATCH(Number,Calculations!C:C,0),16),"")</f>
        <v/>
      </c>
      <c r="H43" s="8" t="str">
        <f>IF(Number&lt;=COUNT(Weightr),INDEX(Calculations!C:T,MATCH(Number,Calculations!C:C,0),17),"")</f>
        <v/>
      </c>
      <c r="I43" s="13" t="str">
        <f>IF(Number&lt;=COUNT(Weightr),INDEX(Calculations!C:T,MATCH(Number,Calculations!C:C,0),18),"")</f>
        <v/>
      </c>
      <c r="J43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44" spans="4:10" x14ac:dyDescent="0.2">
      <c r="D44" s="59">
        <v>43</v>
      </c>
      <c r="E44" s="8" t="str">
        <f>IF(Number&lt;=COUNT(Weightr),INDEX(Calculations!C:Q,MATCH(Number,Calculations!C:C,0),3),"")</f>
        <v/>
      </c>
      <c r="F44" s="8" t="str">
        <f>IF(Number&lt;=COUNT(Weightr),IF(Effect_size_measure=Calculations!L$1,INDEX(Calculations!C:Q,MATCH(Number,Calculations!C:C,0),10),INDEX(Calculations!C:Q,MATCH(Number,Calculations!C:C,0),8)),"")</f>
        <v/>
      </c>
      <c r="G44" s="8" t="str">
        <f>IF(Number&lt;=COUNT(Weightr),INDEX(Calculations!C:T,MATCH(Number,Calculations!C:C,0),16),"")</f>
        <v/>
      </c>
      <c r="H44" s="8" t="str">
        <f>IF(Number&lt;=COUNT(Weightr),INDEX(Calculations!C:T,MATCH(Number,Calculations!C:C,0),17),"")</f>
        <v/>
      </c>
      <c r="I44" s="13" t="str">
        <f>IF(Number&lt;=COUNT(Weightr),INDEX(Calculations!C:T,MATCH(Number,Calculations!C:C,0),18),"")</f>
        <v/>
      </c>
      <c r="J44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45" spans="4:10" x14ac:dyDescent="0.2">
      <c r="D45" s="59">
        <v>44</v>
      </c>
      <c r="E45" s="8" t="str">
        <f>IF(Number&lt;=COUNT(Weightr),INDEX(Calculations!C:Q,MATCH(Number,Calculations!C:C,0),3),"")</f>
        <v/>
      </c>
      <c r="F45" s="8" t="str">
        <f>IF(Number&lt;=COUNT(Weightr),IF(Effect_size_measure=Calculations!L$1,INDEX(Calculations!C:Q,MATCH(Number,Calculations!C:C,0),10),INDEX(Calculations!C:Q,MATCH(Number,Calculations!C:C,0),8)),"")</f>
        <v/>
      </c>
      <c r="G45" s="8" t="str">
        <f>IF(Number&lt;=COUNT(Weightr),INDEX(Calculations!C:T,MATCH(Number,Calculations!C:C,0),16),"")</f>
        <v/>
      </c>
      <c r="H45" s="8" t="str">
        <f>IF(Number&lt;=COUNT(Weightr),INDEX(Calculations!C:T,MATCH(Number,Calculations!C:C,0),17),"")</f>
        <v/>
      </c>
      <c r="I45" s="13" t="str">
        <f>IF(Number&lt;=COUNT(Weightr),INDEX(Calculations!C:T,MATCH(Number,Calculations!C:C,0),18),"")</f>
        <v/>
      </c>
      <c r="J45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46" spans="4:10" x14ac:dyDescent="0.2">
      <c r="D46" s="59">
        <v>45</v>
      </c>
      <c r="E46" s="8" t="str">
        <f>IF(Number&lt;=COUNT(Weightr),INDEX(Calculations!C:Q,MATCH(Number,Calculations!C:C,0),3),"")</f>
        <v/>
      </c>
      <c r="F46" s="8" t="str">
        <f>IF(Number&lt;=COUNT(Weightr),IF(Effect_size_measure=Calculations!L$1,INDEX(Calculations!C:Q,MATCH(Number,Calculations!C:C,0),10),INDEX(Calculations!C:Q,MATCH(Number,Calculations!C:C,0),8)),"")</f>
        <v/>
      </c>
      <c r="G46" s="8" t="str">
        <f>IF(Number&lt;=COUNT(Weightr),INDEX(Calculations!C:T,MATCH(Number,Calculations!C:C,0),16),"")</f>
        <v/>
      </c>
      <c r="H46" s="8" t="str">
        <f>IF(Number&lt;=COUNT(Weightr),INDEX(Calculations!C:T,MATCH(Number,Calculations!C:C,0),17),"")</f>
        <v/>
      </c>
      <c r="I46" s="13" t="str">
        <f>IF(Number&lt;=COUNT(Weightr),INDEX(Calculations!C:T,MATCH(Number,Calculations!C:C,0),18),"")</f>
        <v/>
      </c>
      <c r="J46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47" spans="4:10" x14ac:dyDescent="0.2">
      <c r="D47" s="59">
        <v>46</v>
      </c>
      <c r="E47" s="8" t="str">
        <f>IF(Number&lt;=COUNT(Weightr),INDEX(Calculations!C:Q,MATCH(Number,Calculations!C:C,0),3),"")</f>
        <v/>
      </c>
      <c r="F47" s="8" t="str">
        <f>IF(Number&lt;=COUNT(Weightr),IF(Effect_size_measure=Calculations!L$1,INDEX(Calculations!C:Q,MATCH(Number,Calculations!C:C,0),10),INDEX(Calculations!C:Q,MATCH(Number,Calculations!C:C,0),8)),"")</f>
        <v/>
      </c>
      <c r="G47" s="8" t="str">
        <f>IF(Number&lt;=COUNT(Weightr),INDEX(Calculations!C:T,MATCH(Number,Calculations!C:C,0),16),"")</f>
        <v/>
      </c>
      <c r="H47" s="8" t="str">
        <f>IF(Number&lt;=COUNT(Weightr),INDEX(Calculations!C:T,MATCH(Number,Calculations!C:C,0),17),"")</f>
        <v/>
      </c>
      <c r="I47" s="13" t="str">
        <f>IF(Number&lt;=COUNT(Weightr),INDEX(Calculations!C:T,MATCH(Number,Calculations!C:C,0),18),"")</f>
        <v/>
      </c>
      <c r="J47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48" spans="4:10" x14ac:dyDescent="0.2">
      <c r="D48" s="59">
        <v>47</v>
      </c>
      <c r="E48" s="8" t="str">
        <f>IF(Number&lt;=COUNT(Weightr),INDEX(Calculations!C:Q,MATCH(Number,Calculations!C:C,0),3),"")</f>
        <v/>
      </c>
      <c r="F48" s="8" t="str">
        <f>IF(Number&lt;=COUNT(Weightr),IF(Effect_size_measure=Calculations!L$1,INDEX(Calculations!C:Q,MATCH(Number,Calculations!C:C,0),10),INDEX(Calculations!C:Q,MATCH(Number,Calculations!C:C,0),8)),"")</f>
        <v/>
      </c>
      <c r="G48" s="8" t="str">
        <f>IF(Number&lt;=COUNT(Weightr),INDEX(Calculations!C:T,MATCH(Number,Calculations!C:C,0),16),"")</f>
        <v/>
      </c>
      <c r="H48" s="8" t="str">
        <f>IF(Number&lt;=COUNT(Weightr),INDEX(Calculations!C:T,MATCH(Number,Calculations!C:C,0),17),"")</f>
        <v/>
      </c>
      <c r="I48" s="13" t="str">
        <f>IF(Number&lt;=COUNT(Weightr),INDEX(Calculations!C:T,MATCH(Number,Calculations!C:C,0),18),"")</f>
        <v/>
      </c>
      <c r="J48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49" spans="4:10" x14ac:dyDescent="0.2">
      <c r="D49" s="59">
        <v>48</v>
      </c>
      <c r="E49" s="8" t="str">
        <f>IF(Number&lt;=COUNT(Weightr),INDEX(Calculations!C:Q,MATCH(Number,Calculations!C:C,0),3),"")</f>
        <v/>
      </c>
      <c r="F49" s="8" t="str">
        <f>IF(Number&lt;=COUNT(Weightr),IF(Effect_size_measure=Calculations!L$1,INDEX(Calculations!C:Q,MATCH(Number,Calculations!C:C,0),10),INDEX(Calculations!C:Q,MATCH(Number,Calculations!C:C,0),8)),"")</f>
        <v/>
      </c>
      <c r="G49" s="8" t="str">
        <f>IF(Number&lt;=COUNT(Weightr),INDEX(Calculations!C:T,MATCH(Number,Calculations!C:C,0),16),"")</f>
        <v/>
      </c>
      <c r="H49" s="8" t="str">
        <f>IF(Number&lt;=COUNT(Weightr),INDEX(Calculations!C:T,MATCH(Number,Calculations!C:C,0),17),"")</f>
        <v/>
      </c>
      <c r="I49" s="13" t="str">
        <f>IF(Number&lt;=COUNT(Weightr),INDEX(Calculations!C:T,MATCH(Number,Calculations!C:C,0),18),"")</f>
        <v/>
      </c>
      <c r="J49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50" spans="4:10" x14ac:dyDescent="0.2">
      <c r="D50" s="59">
        <v>49</v>
      </c>
      <c r="E50" s="8" t="str">
        <f>IF(Number&lt;=COUNT(Weightr),INDEX(Calculations!C:Q,MATCH(Number,Calculations!C:C,0),3),"")</f>
        <v/>
      </c>
      <c r="F50" s="8" t="str">
        <f>IF(Number&lt;=COUNT(Weightr),IF(Effect_size_measure=Calculations!L$1,INDEX(Calculations!C:Q,MATCH(Number,Calculations!C:C,0),10),INDEX(Calculations!C:Q,MATCH(Number,Calculations!C:C,0),8)),"")</f>
        <v/>
      </c>
      <c r="G50" s="8" t="str">
        <f>IF(Number&lt;=COUNT(Weightr),INDEX(Calculations!C:T,MATCH(Number,Calculations!C:C,0),16),"")</f>
        <v/>
      </c>
      <c r="H50" s="8" t="str">
        <f>IF(Number&lt;=COUNT(Weightr),INDEX(Calculations!C:T,MATCH(Number,Calculations!C:C,0),17),"")</f>
        <v/>
      </c>
      <c r="I50" s="13" t="str">
        <f>IF(Number&lt;=COUNT(Weightr),INDEX(Calculations!C:T,MATCH(Number,Calculations!C:C,0),18),"")</f>
        <v/>
      </c>
      <c r="J50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51" spans="4:10" x14ac:dyDescent="0.2">
      <c r="D51" s="59">
        <v>50</v>
      </c>
      <c r="E51" s="8" t="str">
        <f>IF(Number&lt;=COUNT(Weightr),INDEX(Calculations!C:Q,MATCH(Number,Calculations!C:C,0),3),"")</f>
        <v/>
      </c>
      <c r="F51" s="8" t="str">
        <f>IF(Number&lt;=COUNT(Weightr),IF(Effect_size_measure=Calculations!L$1,INDEX(Calculations!C:Q,MATCH(Number,Calculations!C:C,0),10),INDEX(Calculations!C:Q,MATCH(Number,Calculations!C:C,0),8)),"")</f>
        <v/>
      </c>
      <c r="G51" s="8" t="str">
        <f>IF(Number&lt;=COUNT(Weightr),INDEX(Calculations!C:T,MATCH(Number,Calculations!C:C,0),16),"")</f>
        <v/>
      </c>
      <c r="H51" s="8" t="str">
        <f>IF(Number&lt;=COUNT(Weightr),INDEX(Calculations!C:T,MATCH(Number,Calculations!C:C,0),17),"")</f>
        <v/>
      </c>
      <c r="I51" s="13" t="str">
        <f>IF(Number&lt;=COUNT(Weightr),INDEX(Calculations!C:T,MATCH(Number,Calculations!C:C,0),18),"")</f>
        <v/>
      </c>
      <c r="J51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52" spans="4:10" s="18" customFormat="1" x14ac:dyDescent="0.2">
      <c r="D52" s="59">
        <v>51</v>
      </c>
      <c r="E52" s="8" t="str">
        <f>IF(Number&lt;=COUNT(Weightr),INDEX(Calculations!C:Q,MATCH(Number,Calculations!C:C,0),3),"")</f>
        <v/>
      </c>
      <c r="F52" s="8" t="str">
        <f>IF(Number&lt;=COUNT(Weightr),IF(Effect_size_measure=Calculations!L$1,INDEX(Calculations!C:Q,MATCH(Number,Calculations!C:C,0),10),INDEX(Calculations!C:Q,MATCH(Number,Calculations!C:C,0),8)),"")</f>
        <v/>
      </c>
      <c r="G52" s="8" t="str">
        <f>IF(Number&lt;=COUNT(Weightr),INDEX(Calculations!C:T,MATCH(Number,Calculations!C:C,0),16),"")</f>
        <v/>
      </c>
      <c r="H52" s="8" t="str">
        <f>IF(Number&lt;=COUNT(Weightr),INDEX(Calculations!C:T,MATCH(Number,Calculations!C:C,0),17),"")</f>
        <v/>
      </c>
      <c r="I52" s="13" t="str">
        <f>IF(Number&lt;=COUNT(Weightr),INDEX(Calculations!C:T,MATCH(Number,Calculations!C:C,0),18),"")</f>
        <v/>
      </c>
      <c r="J52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53" spans="4:10" x14ac:dyDescent="0.2">
      <c r="D53" s="59">
        <v>52</v>
      </c>
      <c r="E53" s="8" t="str">
        <f>IF(Number&lt;=COUNT(Weightr),INDEX(Calculations!C:Q,MATCH(Number,Calculations!C:C,0),3),"")</f>
        <v/>
      </c>
      <c r="F53" s="8" t="str">
        <f>IF(Number&lt;=COUNT(Weightr),IF(Effect_size_measure=Calculations!L$1,INDEX(Calculations!C:Q,MATCH(Number,Calculations!C:C,0),10),INDEX(Calculations!C:Q,MATCH(Number,Calculations!C:C,0),8)),"")</f>
        <v/>
      </c>
      <c r="G53" s="8" t="str">
        <f>IF(Number&lt;=COUNT(Weightr),INDEX(Calculations!C:T,MATCH(Number,Calculations!C:C,0),16),"")</f>
        <v/>
      </c>
      <c r="H53" s="8" t="str">
        <f>IF(Number&lt;=COUNT(Weightr),INDEX(Calculations!C:T,MATCH(Number,Calculations!C:C,0),17),"")</f>
        <v/>
      </c>
      <c r="I53" s="13" t="str">
        <f>IF(Number&lt;=COUNT(Weightr),INDEX(Calculations!C:T,MATCH(Number,Calculations!C:C,0),18),"")</f>
        <v/>
      </c>
      <c r="J53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54" spans="4:10" x14ac:dyDescent="0.2">
      <c r="D54" s="59">
        <v>53</v>
      </c>
      <c r="E54" s="8" t="str">
        <f>IF(Number&lt;=COUNT(Weightr),INDEX(Calculations!C:Q,MATCH(Number,Calculations!C:C,0),3),"")</f>
        <v/>
      </c>
      <c r="F54" s="8" t="str">
        <f>IF(Number&lt;=COUNT(Weightr),IF(Effect_size_measure=Calculations!L$1,INDEX(Calculations!C:Q,MATCH(Number,Calculations!C:C,0),10),INDEX(Calculations!C:Q,MATCH(Number,Calculations!C:C,0),8)),"")</f>
        <v/>
      </c>
      <c r="G54" s="8" t="str">
        <f>IF(Number&lt;=COUNT(Weightr),INDEX(Calculations!C:T,MATCH(Number,Calculations!C:C,0),16),"")</f>
        <v/>
      </c>
      <c r="H54" s="8" t="str">
        <f>IF(Number&lt;=COUNT(Weightr),INDEX(Calculations!C:T,MATCH(Number,Calculations!C:C,0),17),"")</f>
        <v/>
      </c>
      <c r="I54" s="13" t="str">
        <f>IF(Number&lt;=COUNT(Weightr),INDEX(Calculations!C:T,MATCH(Number,Calculations!C:C,0),18),"")</f>
        <v/>
      </c>
      <c r="J54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55" spans="4:10" x14ac:dyDescent="0.2">
      <c r="D55" s="59">
        <v>54</v>
      </c>
      <c r="E55" s="8" t="str">
        <f>IF(Number&lt;=COUNT(Weightr),INDEX(Calculations!C:Q,MATCH(Number,Calculations!C:C,0),3),"")</f>
        <v/>
      </c>
      <c r="F55" s="8" t="str">
        <f>IF(Number&lt;=COUNT(Weightr),IF(Effect_size_measure=Calculations!L$1,INDEX(Calculations!C:Q,MATCH(Number,Calculations!C:C,0),10),INDEX(Calculations!C:Q,MATCH(Number,Calculations!C:C,0),8)),"")</f>
        <v/>
      </c>
      <c r="G55" s="8" t="str">
        <f>IF(Number&lt;=COUNT(Weightr),INDEX(Calculations!C:T,MATCH(Number,Calculations!C:C,0),16),"")</f>
        <v/>
      </c>
      <c r="H55" s="8" t="str">
        <f>IF(Number&lt;=COUNT(Weightr),INDEX(Calculations!C:T,MATCH(Number,Calculations!C:C,0),17),"")</f>
        <v/>
      </c>
      <c r="I55" s="13" t="str">
        <f>IF(Number&lt;=COUNT(Weightr),INDEX(Calculations!C:T,MATCH(Number,Calculations!C:C,0),18),"")</f>
        <v/>
      </c>
      <c r="J55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56" spans="4:10" x14ac:dyDescent="0.2">
      <c r="D56" s="59">
        <v>55</v>
      </c>
      <c r="E56" s="8" t="str">
        <f>IF(Number&lt;=COUNT(Weightr),INDEX(Calculations!C:Q,MATCH(Number,Calculations!C:C,0),3),"")</f>
        <v/>
      </c>
      <c r="F56" s="8" t="str">
        <f>IF(Number&lt;=COUNT(Weightr),IF(Effect_size_measure=Calculations!L$1,INDEX(Calculations!C:Q,MATCH(Number,Calculations!C:C,0),10),INDEX(Calculations!C:Q,MATCH(Number,Calculations!C:C,0),8)),"")</f>
        <v/>
      </c>
      <c r="G56" s="8" t="str">
        <f>IF(Number&lt;=COUNT(Weightr),INDEX(Calculations!C:T,MATCH(Number,Calculations!C:C,0),16),"")</f>
        <v/>
      </c>
      <c r="H56" s="8" t="str">
        <f>IF(Number&lt;=COUNT(Weightr),INDEX(Calculations!C:T,MATCH(Number,Calculations!C:C,0),17),"")</f>
        <v/>
      </c>
      <c r="I56" s="13" t="str">
        <f>IF(Number&lt;=COUNT(Weightr),INDEX(Calculations!C:T,MATCH(Number,Calculations!C:C,0),18),"")</f>
        <v/>
      </c>
      <c r="J56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57" spans="4:10" x14ac:dyDescent="0.2">
      <c r="D57" s="59">
        <v>56</v>
      </c>
      <c r="E57" s="8" t="str">
        <f>IF(Number&lt;=COUNT(Weightr),INDEX(Calculations!C:Q,MATCH(Number,Calculations!C:C,0),3),"")</f>
        <v/>
      </c>
      <c r="F57" s="8" t="str">
        <f>IF(Number&lt;=COUNT(Weightr),IF(Effect_size_measure=Calculations!L$1,INDEX(Calculations!C:Q,MATCH(Number,Calculations!C:C,0),10),INDEX(Calculations!C:Q,MATCH(Number,Calculations!C:C,0),8)),"")</f>
        <v/>
      </c>
      <c r="G57" s="8" t="str">
        <f>IF(Number&lt;=COUNT(Weightr),INDEX(Calculations!C:T,MATCH(Number,Calculations!C:C,0),16),"")</f>
        <v/>
      </c>
      <c r="H57" s="8" t="str">
        <f>IF(Number&lt;=COUNT(Weightr),INDEX(Calculations!C:T,MATCH(Number,Calculations!C:C,0),17),"")</f>
        <v/>
      </c>
      <c r="I57" s="13" t="str">
        <f>IF(Number&lt;=COUNT(Weightr),INDEX(Calculations!C:T,MATCH(Number,Calculations!C:C,0),18),"")</f>
        <v/>
      </c>
      <c r="J57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58" spans="4:10" x14ac:dyDescent="0.2">
      <c r="D58" s="59">
        <v>57</v>
      </c>
      <c r="E58" s="8" t="str">
        <f>IF(Number&lt;=COUNT(Weightr),INDEX(Calculations!C:Q,MATCH(Number,Calculations!C:C,0),3),"")</f>
        <v/>
      </c>
      <c r="F58" s="8" t="str">
        <f>IF(Number&lt;=COUNT(Weightr),IF(Effect_size_measure=Calculations!L$1,INDEX(Calculations!C:Q,MATCH(Number,Calculations!C:C,0),10),INDEX(Calculations!C:Q,MATCH(Number,Calculations!C:C,0),8)),"")</f>
        <v/>
      </c>
      <c r="G58" s="8" t="str">
        <f>IF(Number&lt;=COUNT(Weightr),INDEX(Calculations!C:T,MATCH(Number,Calculations!C:C,0),16),"")</f>
        <v/>
      </c>
      <c r="H58" s="8" t="str">
        <f>IF(Number&lt;=COUNT(Weightr),INDEX(Calculations!C:T,MATCH(Number,Calculations!C:C,0),17),"")</f>
        <v/>
      </c>
      <c r="I58" s="13" t="str">
        <f>IF(Number&lt;=COUNT(Weightr),INDEX(Calculations!C:T,MATCH(Number,Calculations!C:C,0),18),"")</f>
        <v/>
      </c>
      <c r="J58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59" spans="4:10" x14ac:dyDescent="0.2">
      <c r="D59" s="59">
        <v>58</v>
      </c>
      <c r="E59" s="8" t="str">
        <f>IF(Number&lt;=COUNT(Weightr),INDEX(Calculations!C:Q,MATCH(Number,Calculations!C:C,0),3),"")</f>
        <v/>
      </c>
      <c r="F59" s="8" t="str">
        <f>IF(Number&lt;=COUNT(Weightr),IF(Effect_size_measure=Calculations!L$1,INDEX(Calculations!C:Q,MATCH(Number,Calculations!C:C,0),10),INDEX(Calculations!C:Q,MATCH(Number,Calculations!C:C,0),8)),"")</f>
        <v/>
      </c>
      <c r="G59" s="8" t="str">
        <f>IF(Number&lt;=COUNT(Weightr),INDEX(Calculations!C:T,MATCH(Number,Calculations!C:C,0),16),"")</f>
        <v/>
      </c>
      <c r="H59" s="8" t="str">
        <f>IF(Number&lt;=COUNT(Weightr),INDEX(Calculations!C:T,MATCH(Number,Calculations!C:C,0),17),"")</f>
        <v/>
      </c>
      <c r="I59" s="13" t="str">
        <f>IF(Number&lt;=COUNT(Weightr),INDEX(Calculations!C:T,MATCH(Number,Calculations!C:C,0),18),"")</f>
        <v/>
      </c>
      <c r="J59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60" spans="4:10" x14ac:dyDescent="0.2">
      <c r="D60" s="59">
        <v>59</v>
      </c>
      <c r="E60" s="8" t="str">
        <f>IF(Number&lt;=COUNT(Weightr),INDEX(Calculations!C:Q,MATCH(Number,Calculations!C:C,0),3),"")</f>
        <v/>
      </c>
      <c r="F60" s="8" t="str">
        <f>IF(Number&lt;=COUNT(Weightr),IF(Effect_size_measure=Calculations!L$1,INDEX(Calculations!C:Q,MATCH(Number,Calculations!C:C,0),10),INDEX(Calculations!C:Q,MATCH(Number,Calculations!C:C,0),8)),"")</f>
        <v/>
      </c>
      <c r="G60" s="8" t="str">
        <f>IF(Number&lt;=COUNT(Weightr),INDEX(Calculations!C:T,MATCH(Number,Calculations!C:C,0),16),"")</f>
        <v/>
      </c>
      <c r="H60" s="8" t="str">
        <f>IF(Number&lt;=COUNT(Weightr),INDEX(Calculations!C:T,MATCH(Number,Calculations!C:C,0),17),"")</f>
        <v/>
      </c>
      <c r="I60" s="13" t="str">
        <f>IF(Number&lt;=COUNT(Weightr),INDEX(Calculations!C:T,MATCH(Number,Calculations!C:C,0),18),"")</f>
        <v/>
      </c>
      <c r="J60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61" spans="4:10" x14ac:dyDescent="0.2">
      <c r="D61" s="59">
        <v>60</v>
      </c>
      <c r="E61" s="8" t="str">
        <f>IF(Number&lt;=COUNT(Weightr),INDEX(Calculations!C:Q,MATCH(Number,Calculations!C:C,0),3),"")</f>
        <v/>
      </c>
      <c r="F61" s="8" t="str">
        <f>IF(Number&lt;=COUNT(Weightr),IF(Effect_size_measure=Calculations!L$1,INDEX(Calculations!C:Q,MATCH(Number,Calculations!C:C,0),10),INDEX(Calculations!C:Q,MATCH(Number,Calculations!C:C,0),8)),"")</f>
        <v/>
      </c>
      <c r="G61" s="8" t="str">
        <f>IF(Number&lt;=COUNT(Weightr),INDEX(Calculations!C:T,MATCH(Number,Calculations!C:C,0),16),"")</f>
        <v/>
      </c>
      <c r="H61" s="8" t="str">
        <f>IF(Number&lt;=COUNT(Weightr),INDEX(Calculations!C:T,MATCH(Number,Calculations!C:C,0),17),"")</f>
        <v/>
      </c>
      <c r="I61" s="13" t="str">
        <f>IF(Number&lt;=COUNT(Weightr),INDEX(Calculations!C:T,MATCH(Number,Calculations!C:C,0),18),"")</f>
        <v/>
      </c>
      <c r="J61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62" spans="4:10" x14ac:dyDescent="0.2">
      <c r="D62" s="59">
        <v>61</v>
      </c>
      <c r="E62" s="8" t="str">
        <f>IF(Number&lt;=COUNT(Weightr),INDEX(Calculations!C:Q,MATCH(Number,Calculations!C:C,0),3),"")</f>
        <v/>
      </c>
      <c r="F62" s="8" t="str">
        <f>IF(Number&lt;=COUNT(Weightr),IF(Effect_size_measure=Calculations!L$1,INDEX(Calculations!C:Q,MATCH(Number,Calculations!C:C,0),10),INDEX(Calculations!C:Q,MATCH(Number,Calculations!C:C,0),8)),"")</f>
        <v/>
      </c>
      <c r="G62" s="8" t="str">
        <f>IF(Number&lt;=COUNT(Weightr),INDEX(Calculations!C:T,MATCH(Number,Calculations!C:C,0),16),"")</f>
        <v/>
      </c>
      <c r="H62" s="8" t="str">
        <f>IF(Number&lt;=COUNT(Weightr),INDEX(Calculations!C:T,MATCH(Number,Calculations!C:C,0),17),"")</f>
        <v/>
      </c>
      <c r="I62" s="13" t="str">
        <f>IF(Number&lt;=COUNT(Weightr),INDEX(Calculations!C:T,MATCH(Number,Calculations!C:C,0),18),"")</f>
        <v/>
      </c>
      <c r="J62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63" spans="4:10" x14ac:dyDescent="0.2">
      <c r="D63" s="59">
        <v>62</v>
      </c>
      <c r="E63" s="8" t="str">
        <f>IF(Number&lt;=COUNT(Weightr),INDEX(Calculations!C:Q,MATCH(Number,Calculations!C:C,0),3),"")</f>
        <v/>
      </c>
      <c r="F63" s="8" t="str">
        <f>IF(Number&lt;=COUNT(Weightr),IF(Effect_size_measure=Calculations!L$1,INDEX(Calculations!C:Q,MATCH(Number,Calculations!C:C,0),10),INDEX(Calculations!C:Q,MATCH(Number,Calculations!C:C,0),8)),"")</f>
        <v/>
      </c>
      <c r="G63" s="8" t="str">
        <f>IF(Number&lt;=COUNT(Weightr),INDEX(Calculations!C:T,MATCH(Number,Calculations!C:C,0),16),"")</f>
        <v/>
      </c>
      <c r="H63" s="8" t="str">
        <f>IF(Number&lt;=COUNT(Weightr),INDEX(Calculations!C:T,MATCH(Number,Calculations!C:C,0),17),"")</f>
        <v/>
      </c>
      <c r="I63" s="13" t="str">
        <f>IF(Number&lt;=COUNT(Weightr),INDEX(Calculations!C:T,MATCH(Number,Calculations!C:C,0),18),"")</f>
        <v/>
      </c>
      <c r="J63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64" spans="4:10" x14ac:dyDescent="0.2">
      <c r="D64" s="59">
        <v>63</v>
      </c>
      <c r="E64" s="8" t="str">
        <f>IF(Number&lt;=COUNT(Weightr),INDEX(Calculations!C:Q,MATCH(Number,Calculations!C:C,0),3),"")</f>
        <v/>
      </c>
      <c r="F64" s="8" t="str">
        <f>IF(Number&lt;=COUNT(Weightr),IF(Effect_size_measure=Calculations!L$1,INDEX(Calculations!C:Q,MATCH(Number,Calculations!C:C,0),10),INDEX(Calculations!C:Q,MATCH(Number,Calculations!C:C,0),8)),"")</f>
        <v/>
      </c>
      <c r="G64" s="8" t="str">
        <f>IF(Number&lt;=COUNT(Weightr),INDEX(Calculations!C:T,MATCH(Number,Calculations!C:C,0),16),"")</f>
        <v/>
      </c>
      <c r="H64" s="8" t="str">
        <f>IF(Number&lt;=COUNT(Weightr),INDEX(Calculations!C:T,MATCH(Number,Calculations!C:C,0),17),"")</f>
        <v/>
      </c>
      <c r="I64" s="13" t="str">
        <f>IF(Number&lt;=COUNT(Weightr),INDEX(Calculations!C:T,MATCH(Number,Calculations!C:C,0),18),"")</f>
        <v/>
      </c>
      <c r="J64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65" spans="4:10" x14ac:dyDescent="0.2">
      <c r="D65" s="59">
        <v>64</v>
      </c>
      <c r="E65" s="8" t="str">
        <f>IF(Number&lt;=COUNT(Weightr),INDEX(Calculations!C:Q,MATCH(Number,Calculations!C:C,0),3),"")</f>
        <v/>
      </c>
      <c r="F65" s="8" t="str">
        <f>IF(Number&lt;=COUNT(Weightr),IF(Effect_size_measure=Calculations!L$1,INDEX(Calculations!C:Q,MATCH(Number,Calculations!C:C,0),10),INDEX(Calculations!C:Q,MATCH(Number,Calculations!C:C,0),8)),"")</f>
        <v/>
      </c>
      <c r="G65" s="8" t="str">
        <f>IF(Number&lt;=COUNT(Weightr),INDEX(Calculations!C:T,MATCH(Number,Calculations!C:C,0),16),"")</f>
        <v/>
      </c>
      <c r="H65" s="8" t="str">
        <f>IF(Number&lt;=COUNT(Weightr),INDEX(Calculations!C:T,MATCH(Number,Calculations!C:C,0),17),"")</f>
        <v/>
      </c>
      <c r="I65" s="13" t="str">
        <f>IF(Number&lt;=COUNT(Weightr),INDEX(Calculations!C:T,MATCH(Number,Calculations!C:C,0),18),"")</f>
        <v/>
      </c>
      <c r="J65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66" spans="4:10" x14ac:dyDescent="0.2">
      <c r="D66" s="59">
        <v>65</v>
      </c>
      <c r="E66" s="8" t="str">
        <f>IF(Number&lt;=COUNT(Weightr),INDEX(Calculations!C:Q,MATCH(Number,Calculations!C:C,0),3),"")</f>
        <v/>
      </c>
      <c r="F66" s="8" t="str">
        <f>IF(Number&lt;=COUNT(Weightr),IF(Effect_size_measure=Calculations!L$1,INDEX(Calculations!C:Q,MATCH(Number,Calculations!C:C,0),10),INDEX(Calculations!C:Q,MATCH(Number,Calculations!C:C,0),8)),"")</f>
        <v/>
      </c>
      <c r="G66" s="8" t="str">
        <f>IF(Number&lt;=COUNT(Weightr),INDEX(Calculations!C:T,MATCH(Number,Calculations!C:C,0),16),"")</f>
        <v/>
      </c>
      <c r="H66" s="8" t="str">
        <f>IF(Number&lt;=COUNT(Weightr),INDEX(Calculations!C:T,MATCH(Number,Calculations!C:C,0),17),"")</f>
        <v/>
      </c>
      <c r="I66" s="13" t="str">
        <f>IF(Number&lt;=COUNT(Weightr),INDEX(Calculations!C:T,MATCH(Number,Calculations!C:C,0),18),"")</f>
        <v/>
      </c>
      <c r="J66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67" spans="4:10" x14ac:dyDescent="0.2">
      <c r="D67" s="59">
        <v>66</v>
      </c>
      <c r="E67" s="8" t="str">
        <f>IF(Number&lt;=COUNT(Weightr),INDEX(Calculations!C:Q,MATCH(Number,Calculations!C:C,0),3),"")</f>
        <v/>
      </c>
      <c r="F67" s="8" t="str">
        <f>IF(Number&lt;=COUNT(Weightr),IF(Effect_size_measure=Calculations!L$1,INDEX(Calculations!C:Q,MATCH(Number,Calculations!C:C,0),10),INDEX(Calculations!C:Q,MATCH(Number,Calculations!C:C,0),8)),"")</f>
        <v/>
      </c>
      <c r="G67" s="8" t="str">
        <f>IF(Number&lt;=COUNT(Weightr),INDEX(Calculations!C:T,MATCH(Number,Calculations!C:C,0),16),"")</f>
        <v/>
      </c>
      <c r="H67" s="8" t="str">
        <f>IF(Number&lt;=COUNT(Weightr),INDEX(Calculations!C:T,MATCH(Number,Calculations!C:C,0),17),"")</f>
        <v/>
      </c>
      <c r="I67" s="13" t="str">
        <f>IF(Number&lt;=COUNT(Weightr),INDEX(Calculations!C:T,MATCH(Number,Calculations!C:C,0),18),"")</f>
        <v/>
      </c>
      <c r="J67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68" spans="4:10" x14ac:dyDescent="0.2">
      <c r="D68" s="59">
        <v>67</v>
      </c>
      <c r="E68" s="8" t="str">
        <f>IF(Number&lt;=COUNT(Weightr),INDEX(Calculations!C:Q,MATCH(Number,Calculations!C:C,0),3),"")</f>
        <v/>
      </c>
      <c r="F68" s="8" t="str">
        <f>IF(Number&lt;=COUNT(Weightr),IF(Effect_size_measure=Calculations!L$1,INDEX(Calculations!C:Q,MATCH(Number,Calculations!C:C,0),10),INDEX(Calculations!C:Q,MATCH(Number,Calculations!C:C,0),8)),"")</f>
        <v/>
      </c>
      <c r="G68" s="8" t="str">
        <f>IF(Number&lt;=COUNT(Weightr),INDEX(Calculations!C:T,MATCH(Number,Calculations!C:C,0),16),"")</f>
        <v/>
      </c>
      <c r="H68" s="8" t="str">
        <f>IF(Number&lt;=COUNT(Weightr),INDEX(Calculations!C:T,MATCH(Number,Calculations!C:C,0),17),"")</f>
        <v/>
      </c>
      <c r="I68" s="13" t="str">
        <f>IF(Number&lt;=COUNT(Weightr),INDEX(Calculations!C:T,MATCH(Number,Calculations!C:C,0),18),"")</f>
        <v/>
      </c>
      <c r="J68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69" spans="4:10" x14ac:dyDescent="0.2">
      <c r="D69" s="59">
        <v>68</v>
      </c>
      <c r="E69" s="8" t="str">
        <f>IF(Number&lt;=COUNT(Weightr),INDEX(Calculations!C:Q,MATCH(Number,Calculations!C:C,0),3),"")</f>
        <v/>
      </c>
      <c r="F69" s="8" t="str">
        <f>IF(Number&lt;=COUNT(Weightr),IF(Effect_size_measure=Calculations!L$1,INDEX(Calculations!C:Q,MATCH(Number,Calculations!C:C,0),10),INDEX(Calculations!C:Q,MATCH(Number,Calculations!C:C,0),8)),"")</f>
        <v/>
      </c>
      <c r="G69" s="8" t="str">
        <f>IF(Number&lt;=COUNT(Weightr),INDEX(Calculations!C:T,MATCH(Number,Calculations!C:C,0),16),"")</f>
        <v/>
      </c>
      <c r="H69" s="8" t="str">
        <f>IF(Number&lt;=COUNT(Weightr),INDEX(Calculations!C:T,MATCH(Number,Calculations!C:C,0),17),"")</f>
        <v/>
      </c>
      <c r="I69" s="13" t="str">
        <f>IF(Number&lt;=COUNT(Weightr),INDEX(Calculations!C:T,MATCH(Number,Calculations!C:C,0),18),"")</f>
        <v/>
      </c>
      <c r="J69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70" spans="4:10" x14ac:dyDescent="0.2">
      <c r="D70" s="59">
        <v>69</v>
      </c>
      <c r="E70" s="8" t="str">
        <f>IF(Number&lt;=COUNT(Weightr),INDEX(Calculations!C:Q,MATCH(Number,Calculations!C:C,0),3),"")</f>
        <v/>
      </c>
      <c r="F70" s="8" t="str">
        <f>IF(Number&lt;=COUNT(Weightr),IF(Effect_size_measure=Calculations!L$1,INDEX(Calculations!C:Q,MATCH(Number,Calculations!C:C,0),10),INDEX(Calculations!C:Q,MATCH(Number,Calculations!C:C,0),8)),"")</f>
        <v/>
      </c>
      <c r="G70" s="8" t="str">
        <f>IF(Number&lt;=COUNT(Weightr),INDEX(Calculations!C:T,MATCH(Number,Calculations!C:C,0),16),"")</f>
        <v/>
      </c>
      <c r="H70" s="8" t="str">
        <f>IF(Number&lt;=COUNT(Weightr),INDEX(Calculations!C:T,MATCH(Number,Calculations!C:C,0),17),"")</f>
        <v/>
      </c>
      <c r="I70" s="13" t="str">
        <f>IF(Number&lt;=COUNT(Weightr),INDEX(Calculations!C:T,MATCH(Number,Calculations!C:C,0),18),"")</f>
        <v/>
      </c>
      <c r="J70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71" spans="4:10" x14ac:dyDescent="0.2">
      <c r="D71" s="59">
        <v>70</v>
      </c>
      <c r="E71" s="8" t="str">
        <f>IF(Number&lt;=COUNT(Weightr),INDEX(Calculations!C:Q,MATCH(Number,Calculations!C:C,0),3),"")</f>
        <v/>
      </c>
      <c r="F71" s="8" t="str">
        <f>IF(Number&lt;=COUNT(Weightr),IF(Effect_size_measure=Calculations!L$1,INDEX(Calculations!C:Q,MATCH(Number,Calculations!C:C,0),10),INDEX(Calculations!C:Q,MATCH(Number,Calculations!C:C,0),8)),"")</f>
        <v/>
      </c>
      <c r="G71" s="8" t="str">
        <f>IF(Number&lt;=COUNT(Weightr),INDEX(Calculations!C:T,MATCH(Number,Calculations!C:C,0),16),"")</f>
        <v/>
      </c>
      <c r="H71" s="8" t="str">
        <f>IF(Number&lt;=COUNT(Weightr),INDEX(Calculations!C:T,MATCH(Number,Calculations!C:C,0),17),"")</f>
        <v/>
      </c>
      <c r="I71" s="13" t="str">
        <f>IF(Number&lt;=COUNT(Weightr),INDEX(Calculations!C:T,MATCH(Number,Calculations!C:C,0),18),"")</f>
        <v/>
      </c>
      <c r="J71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72" spans="4:10" x14ac:dyDescent="0.2">
      <c r="D72" s="59">
        <v>71</v>
      </c>
      <c r="E72" s="8" t="str">
        <f>IF(Number&lt;=COUNT(Weightr),INDEX(Calculations!C:Q,MATCH(Number,Calculations!C:C,0),3),"")</f>
        <v/>
      </c>
      <c r="F72" s="8" t="str">
        <f>IF(Number&lt;=COUNT(Weightr),IF(Effect_size_measure=Calculations!L$1,INDEX(Calculations!C:Q,MATCH(Number,Calculations!C:C,0),10),INDEX(Calculations!C:Q,MATCH(Number,Calculations!C:C,0),8)),"")</f>
        <v/>
      </c>
      <c r="G72" s="8" t="str">
        <f>IF(Number&lt;=COUNT(Weightr),INDEX(Calculations!C:T,MATCH(Number,Calculations!C:C,0),16),"")</f>
        <v/>
      </c>
      <c r="H72" s="8" t="str">
        <f>IF(Number&lt;=COUNT(Weightr),INDEX(Calculations!C:T,MATCH(Number,Calculations!C:C,0),17),"")</f>
        <v/>
      </c>
      <c r="I72" s="13" t="str">
        <f>IF(Number&lt;=COUNT(Weightr),INDEX(Calculations!C:T,MATCH(Number,Calculations!C:C,0),18),"")</f>
        <v/>
      </c>
      <c r="J72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73" spans="4:10" x14ac:dyDescent="0.2">
      <c r="D73" s="59">
        <v>72</v>
      </c>
      <c r="E73" s="8" t="str">
        <f>IF(Number&lt;=COUNT(Weightr),INDEX(Calculations!C:Q,MATCH(Number,Calculations!C:C,0),3),"")</f>
        <v/>
      </c>
      <c r="F73" s="8" t="str">
        <f>IF(Number&lt;=COUNT(Weightr),IF(Effect_size_measure=Calculations!L$1,INDEX(Calculations!C:Q,MATCH(Number,Calculations!C:C,0),10),INDEX(Calculations!C:Q,MATCH(Number,Calculations!C:C,0),8)),"")</f>
        <v/>
      </c>
      <c r="G73" s="8" t="str">
        <f>IF(Number&lt;=COUNT(Weightr),INDEX(Calculations!C:T,MATCH(Number,Calculations!C:C,0),16),"")</f>
        <v/>
      </c>
      <c r="H73" s="8" t="str">
        <f>IF(Number&lt;=COUNT(Weightr),INDEX(Calculations!C:T,MATCH(Number,Calculations!C:C,0),17),"")</f>
        <v/>
      </c>
      <c r="I73" s="13" t="str">
        <f>IF(Number&lt;=COUNT(Weightr),INDEX(Calculations!C:T,MATCH(Number,Calculations!C:C,0),18),"")</f>
        <v/>
      </c>
      <c r="J73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74" spans="4:10" x14ac:dyDescent="0.2">
      <c r="D74" s="59">
        <v>73</v>
      </c>
      <c r="E74" s="8" t="str">
        <f>IF(Number&lt;=COUNT(Weightr),INDEX(Calculations!C:Q,MATCH(Number,Calculations!C:C,0),3),"")</f>
        <v/>
      </c>
      <c r="F74" s="8" t="str">
        <f>IF(Number&lt;=COUNT(Weightr),IF(Effect_size_measure=Calculations!L$1,INDEX(Calculations!C:Q,MATCH(Number,Calculations!C:C,0),10),INDEX(Calculations!C:Q,MATCH(Number,Calculations!C:C,0),8)),"")</f>
        <v/>
      </c>
      <c r="G74" s="8" t="str">
        <f>IF(Number&lt;=COUNT(Weightr),INDEX(Calculations!C:T,MATCH(Number,Calculations!C:C,0),16),"")</f>
        <v/>
      </c>
      <c r="H74" s="8" t="str">
        <f>IF(Number&lt;=COUNT(Weightr),INDEX(Calculations!C:T,MATCH(Number,Calculations!C:C,0),17),"")</f>
        <v/>
      </c>
      <c r="I74" s="13" t="str">
        <f>IF(Number&lt;=COUNT(Weightr),INDEX(Calculations!C:T,MATCH(Number,Calculations!C:C,0),18),"")</f>
        <v/>
      </c>
      <c r="J74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75" spans="4:10" x14ac:dyDescent="0.2">
      <c r="D75" s="59">
        <v>74</v>
      </c>
      <c r="E75" s="8" t="str">
        <f>IF(Number&lt;=COUNT(Weightr),INDEX(Calculations!C:Q,MATCH(Number,Calculations!C:C,0),3),"")</f>
        <v/>
      </c>
      <c r="F75" s="8" t="str">
        <f>IF(Number&lt;=COUNT(Weightr),IF(Effect_size_measure=Calculations!L$1,INDEX(Calculations!C:Q,MATCH(Number,Calculations!C:C,0),10),INDEX(Calculations!C:Q,MATCH(Number,Calculations!C:C,0),8)),"")</f>
        <v/>
      </c>
      <c r="G75" s="8" t="str">
        <f>IF(Number&lt;=COUNT(Weightr),INDEX(Calculations!C:T,MATCH(Number,Calculations!C:C,0),16),"")</f>
        <v/>
      </c>
      <c r="H75" s="8" t="str">
        <f>IF(Number&lt;=COUNT(Weightr),INDEX(Calculations!C:T,MATCH(Number,Calculations!C:C,0),17),"")</f>
        <v/>
      </c>
      <c r="I75" s="13" t="str">
        <f>IF(Number&lt;=COUNT(Weightr),INDEX(Calculations!C:T,MATCH(Number,Calculations!C:C,0),18),"")</f>
        <v/>
      </c>
      <c r="J75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76" spans="4:10" x14ac:dyDescent="0.2">
      <c r="D76" s="59">
        <v>75</v>
      </c>
      <c r="E76" s="8" t="str">
        <f>IF(Number&lt;=COUNT(Weightr),INDEX(Calculations!C:Q,MATCH(Number,Calculations!C:C,0),3),"")</f>
        <v/>
      </c>
      <c r="F76" s="8" t="str">
        <f>IF(Number&lt;=COUNT(Weightr),IF(Effect_size_measure=Calculations!L$1,INDEX(Calculations!C:Q,MATCH(Number,Calculations!C:C,0),10),INDEX(Calculations!C:Q,MATCH(Number,Calculations!C:C,0),8)),"")</f>
        <v/>
      </c>
      <c r="G76" s="8" t="str">
        <f>IF(Number&lt;=COUNT(Weightr),INDEX(Calculations!C:T,MATCH(Number,Calculations!C:C,0),16),"")</f>
        <v/>
      </c>
      <c r="H76" s="8" t="str">
        <f>IF(Number&lt;=COUNT(Weightr),INDEX(Calculations!C:T,MATCH(Number,Calculations!C:C,0),17),"")</f>
        <v/>
      </c>
      <c r="I76" s="13" t="str">
        <f>IF(Number&lt;=COUNT(Weightr),INDEX(Calculations!C:T,MATCH(Number,Calculations!C:C,0),18),"")</f>
        <v/>
      </c>
      <c r="J76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77" spans="4:10" x14ac:dyDescent="0.2">
      <c r="D77" s="59">
        <v>76</v>
      </c>
      <c r="E77" s="8" t="str">
        <f>IF(Number&lt;=COUNT(Weightr),INDEX(Calculations!C:Q,MATCH(Number,Calculations!C:C,0),3),"")</f>
        <v/>
      </c>
      <c r="F77" s="8" t="str">
        <f>IF(Number&lt;=COUNT(Weightr),IF(Effect_size_measure=Calculations!L$1,INDEX(Calculations!C:Q,MATCH(Number,Calculations!C:C,0),10),INDEX(Calculations!C:Q,MATCH(Number,Calculations!C:C,0),8)),"")</f>
        <v/>
      </c>
      <c r="G77" s="8" t="str">
        <f>IF(Number&lt;=COUNT(Weightr),INDEX(Calculations!C:T,MATCH(Number,Calculations!C:C,0),16),"")</f>
        <v/>
      </c>
      <c r="H77" s="8" t="str">
        <f>IF(Number&lt;=COUNT(Weightr),INDEX(Calculations!C:T,MATCH(Number,Calculations!C:C,0),17),"")</f>
        <v/>
      </c>
      <c r="I77" s="13" t="str">
        <f>IF(Number&lt;=COUNT(Weightr),INDEX(Calculations!C:T,MATCH(Number,Calculations!C:C,0),18),"")</f>
        <v/>
      </c>
      <c r="J77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78" spans="4:10" x14ac:dyDescent="0.2">
      <c r="D78" s="59">
        <v>77</v>
      </c>
      <c r="E78" s="8" t="str">
        <f>IF(Number&lt;=COUNT(Weightr),INDEX(Calculations!C:Q,MATCH(Number,Calculations!C:C,0),3),"")</f>
        <v/>
      </c>
      <c r="F78" s="8" t="str">
        <f>IF(Number&lt;=COUNT(Weightr),IF(Effect_size_measure=Calculations!L$1,INDEX(Calculations!C:Q,MATCH(Number,Calculations!C:C,0),10),INDEX(Calculations!C:Q,MATCH(Number,Calculations!C:C,0),8)),"")</f>
        <v/>
      </c>
      <c r="G78" s="8" t="str">
        <f>IF(Number&lt;=COUNT(Weightr),INDEX(Calculations!C:T,MATCH(Number,Calculations!C:C,0),16),"")</f>
        <v/>
      </c>
      <c r="H78" s="8" t="str">
        <f>IF(Number&lt;=COUNT(Weightr),INDEX(Calculations!C:T,MATCH(Number,Calculations!C:C,0),17),"")</f>
        <v/>
      </c>
      <c r="I78" s="13" t="str">
        <f>IF(Number&lt;=COUNT(Weightr),INDEX(Calculations!C:T,MATCH(Number,Calculations!C:C,0),18),"")</f>
        <v/>
      </c>
      <c r="J78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79" spans="4:10" x14ac:dyDescent="0.2">
      <c r="D79" s="59">
        <v>78</v>
      </c>
      <c r="E79" s="8" t="str">
        <f>IF(Number&lt;=COUNT(Weightr),INDEX(Calculations!C:Q,MATCH(Number,Calculations!C:C,0),3),"")</f>
        <v/>
      </c>
      <c r="F79" s="8" t="str">
        <f>IF(Number&lt;=COUNT(Weightr),IF(Effect_size_measure=Calculations!L$1,INDEX(Calculations!C:Q,MATCH(Number,Calculations!C:C,0),10),INDEX(Calculations!C:Q,MATCH(Number,Calculations!C:C,0),8)),"")</f>
        <v/>
      </c>
      <c r="G79" s="8" t="str">
        <f>IF(Number&lt;=COUNT(Weightr),INDEX(Calculations!C:T,MATCH(Number,Calculations!C:C,0),16),"")</f>
        <v/>
      </c>
      <c r="H79" s="8" t="str">
        <f>IF(Number&lt;=COUNT(Weightr),INDEX(Calculations!C:T,MATCH(Number,Calculations!C:C,0),17),"")</f>
        <v/>
      </c>
      <c r="I79" s="13" t="str">
        <f>IF(Number&lt;=COUNT(Weightr),INDEX(Calculations!C:T,MATCH(Number,Calculations!C:C,0),18),"")</f>
        <v/>
      </c>
      <c r="J79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80" spans="4:10" x14ac:dyDescent="0.2">
      <c r="D80" s="59">
        <v>79</v>
      </c>
      <c r="E80" s="8" t="str">
        <f>IF(Number&lt;=COUNT(Weightr),INDEX(Calculations!C:Q,MATCH(Number,Calculations!C:C,0),3),"")</f>
        <v/>
      </c>
      <c r="F80" s="8" t="str">
        <f>IF(Number&lt;=COUNT(Weightr),IF(Effect_size_measure=Calculations!L$1,INDEX(Calculations!C:Q,MATCH(Number,Calculations!C:C,0),10),INDEX(Calculations!C:Q,MATCH(Number,Calculations!C:C,0),8)),"")</f>
        <v/>
      </c>
      <c r="G80" s="8" t="str">
        <f>IF(Number&lt;=COUNT(Weightr),INDEX(Calculations!C:T,MATCH(Number,Calculations!C:C,0),16),"")</f>
        <v/>
      </c>
      <c r="H80" s="8" t="str">
        <f>IF(Number&lt;=COUNT(Weightr),INDEX(Calculations!C:T,MATCH(Number,Calculations!C:C,0),17),"")</f>
        <v/>
      </c>
      <c r="I80" s="13" t="str">
        <f>IF(Number&lt;=COUNT(Weightr),INDEX(Calculations!C:T,MATCH(Number,Calculations!C:C,0),18),"")</f>
        <v/>
      </c>
      <c r="J80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81" spans="4:10" x14ac:dyDescent="0.2">
      <c r="D81" s="59">
        <v>80</v>
      </c>
      <c r="E81" s="8" t="str">
        <f>IF(Number&lt;=COUNT(Weightr),INDEX(Calculations!C:Q,MATCH(Number,Calculations!C:C,0),3),"")</f>
        <v/>
      </c>
      <c r="F81" s="8" t="str">
        <f>IF(Number&lt;=COUNT(Weightr),IF(Effect_size_measure=Calculations!L$1,INDEX(Calculations!C:Q,MATCH(Number,Calculations!C:C,0),10),INDEX(Calculations!C:Q,MATCH(Number,Calculations!C:C,0),8)),"")</f>
        <v/>
      </c>
      <c r="G81" s="8" t="str">
        <f>IF(Number&lt;=COUNT(Weightr),INDEX(Calculations!C:T,MATCH(Number,Calculations!C:C,0),16),"")</f>
        <v/>
      </c>
      <c r="H81" s="8" t="str">
        <f>IF(Number&lt;=COUNT(Weightr),INDEX(Calculations!C:T,MATCH(Number,Calculations!C:C,0),17),"")</f>
        <v/>
      </c>
      <c r="I81" s="13" t="str">
        <f>IF(Number&lt;=COUNT(Weightr),INDEX(Calculations!C:T,MATCH(Number,Calculations!C:C,0),18),"")</f>
        <v/>
      </c>
      <c r="J81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82" spans="4:10" x14ac:dyDescent="0.2">
      <c r="D82" s="59">
        <v>81</v>
      </c>
      <c r="E82" s="8" t="str">
        <f>IF(Number&lt;=COUNT(Weightr),INDEX(Calculations!C:Q,MATCH(Number,Calculations!C:C,0),3),"")</f>
        <v/>
      </c>
      <c r="F82" s="8" t="str">
        <f>IF(Number&lt;=COUNT(Weightr),IF(Effect_size_measure=Calculations!L$1,INDEX(Calculations!C:Q,MATCH(Number,Calculations!C:C,0),10),INDEX(Calculations!C:Q,MATCH(Number,Calculations!C:C,0),8)),"")</f>
        <v/>
      </c>
      <c r="G82" s="8" t="str">
        <f>IF(Number&lt;=COUNT(Weightr),INDEX(Calculations!C:T,MATCH(Number,Calculations!C:C,0),16),"")</f>
        <v/>
      </c>
      <c r="H82" s="8" t="str">
        <f>IF(Number&lt;=COUNT(Weightr),INDEX(Calculations!C:T,MATCH(Number,Calculations!C:C,0),17),"")</f>
        <v/>
      </c>
      <c r="I82" s="13" t="str">
        <f>IF(Number&lt;=COUNT(Weightr),INDEX(Calculations!C:T,MATCH(Number,Calculations!C:C,0),18),"")</f>
        <v/>
      </c>
      <c r="J82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83" spans="4:10" x14ac:dyDescent="0.2">
      <c r="D83" s="59">
        <v>82</v>
      </c>
      <c r="E83" s="8" t="str">
        <f>IF(Number&lt;=COUNT(Weightr),INDEX(Calculations!C:Q,MATCH(Number,Calculations!C:C,0),3),"")</f>
        <v/>
      </c>
      <c r="F83" s="8" t="str">
        <f>IF(Number&lt;=COUNT(Weightr),IF(Effect_size_measure=Calculations!L$1,INDEX(Calculations!C:Q,MATCH(Number,Calculations!C:C,0),10),INDEX(Calculations!C:Q,MATCH(Number,Calculations!C:C,0),8)),"")</f>
        <v/>
      </c>
      <c r="G83" s="8" t="str">
        <f>IF(Number&lt;=COUNT(Weightr),INDEX(Calculations!C:T,MATCH(Number,Calculations!C:C,0),16),"")</f>
        <v/>
      </c>
      <c r="H83" s="8" t="str">
        <f>IF(Number&lt;=COUNT(Weightr),INDEX(Calculations!C:T,MATCH(Number,Calculations!C:C,0),17),"")</f>
        <v/>
      </c>
      <c r="I83" s="13" t="str">
        <f>IF(Number&lt;=COUNT(Weightr),INDEX(Calculations!C:T,MATCH(Number,Calculations!C:C,0),18),"")</f>
        <v/>
      </c>
      <c r="J83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84" spans="4:10" x14ac:dyDescent="0.2">
      <c r="D84" s="59">
        <v>83</v>
      </c>
      <c r="E84" s="8" t="str">
        <f>IF(Number&lt;=COUNT(Weightr),INDEX(Calculations!C:Q,MATCH(Number,Calculations!C:C,0),3),"")</f>
        <v/>
      </c>
      <c r="F84" s="8" t="str">
        <f>IF(Number&lt;=COUNT(Weightr),IF(Effect_size_measure=Calculations!L$1,INDEX(Calculations!C:Q,MATCH(Number,Calculations!C:C,0),10),INDEX(Calculations!C:Q,MATCH(Number,Calculations!C:C,0),8)),"")</f>
        <v/>
      </c>
      <c r="G84" s="8" t="str">
        <f>IF(Number&lt;=COUNT(Weightr),INDEX(Calculations!C:T,MATCH(Number,Calculations!C:C,0),16),"")</f>
        <v/>
      </c>
      <c r="H84" s="8" t="str">
        <f>IF(Number&lt;=COUNT(Weightr),INDEX(Calculations!C:T,MATCH(Number,Calculations!C:C,0),17),"")</f>
        <v/>
      </c>
      <c r="I84" s="13" t="str">
        <f>IF(Number&lt;=COUNT(Weightr),INDEX(Calculations!C:T,MATCH(Number,Calculations!C:C,0),18),"")</f>
        <v/>
      </c>
      <c r="J84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85" spans="4:10" x14ac:dyDescent="0.2">
      <c r="D85" s="59">
        <v>84</v>
      </c>
      <c r="E85" s="8" t="str">
        <f>IF(Number&lt;=COUNT(Weightr),INDEX(Calculations!C:Q,MATCH(Number,Calculations!C:C,0),3),"")</f>
        <v/>
      </c>
      <c r="F85" s="8" t="str">
        <f>IF(Number&lt;=COUNT(Weightr),IF(Effect_size_measure=Calculations!L$1,INDEX(Calculations!C:Q,MATCH(Number,Calculations!C:C,0),10),INDEX(Calculations!C:Q,MATCH(Number,Calculations!C:C,0),8)),"")</f>
        <v/>
      </c>
      <c r="G85" s="8" t="str">
        <f>IF(Number&lt;=COUNT(Weightr),INDEX(Calculations!C:T,MATCH(Number,Calculations!C:C,0),16),"")</f>
        <v/>
      </c>
      <c r="H85" s="8" t="str">
        <f>IF(Number&lt;=COUNT(Weightr),INDEX(Calculations!C:T,MATCH(Number,Calculations!C:C,0),17),"")</f>
        <v/>
      </c>
      <c r="I85" s="13" t="str">
        <f>IF(Number&lt;=COUNT(Weightr),INDEX(Calculations!C:T,MATCH(Number,Calculations!C:C,0),18),"")</f>
        <v/>
      </c>
      <c r="J85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86" spans="4:10" x14ac:dyDescent="0.2">
      <c r="D86" s="59">
        <v>85</v>
      </c>
      <c r="E86" s="8" t="str">
        <f>IF(Number&lt;=COUNT(Weightr),INDEX(Calculations!C:Q,MATCH(Number,Calculations!C:C,0),3),"")</f>
        <v/>
      </c>
      <c r="F86" s="8" t="str">
        <f>IF(Number&lt;=COUNT(Weightr),IF(Effect_size_measure=Calculations!L$1,INDEX(Calculations!C:Q,MATCH(Number,Calculations!C:C,0),10),INDEX(Calculations!C:Q,MATCH(Number,Calculations!C:C,0),8)),"")</f>
        <v/>
      </c>
      <c r="G86" s="8" t="str">
        <f>IF(Number&lt;=COUNT(Weightr),INDEX(Calculations!C:T,MATCH(Number,Calculations!C:C,0),16),"")</f>
        <v/>
      </c>
      <c r="H86" s="8" t="str">
        <f>IF(Number&lt;=COUNT(Weightr),INDEX(Calculations!C:T,MATCH(Number,Calculations!C:C,0),17),"")</f>
        <v/>
      </c>
      <c r="I86" s="13" t="str">
        <f>IF(Number&lt;=COUNT(Weightr),INDEX(Calculations!C:T,MATCH(Number,Calculations!C:C,0),18),"")</f>
        <v/>
      </c>
      <c r="J86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87" spans="4:10" x14ac:dyDescent="0.2">
      <c r="D87" s="59">
        <v>86</v>
      </c>
      <c r="E87" s="8" t="str">
        <f>IF(Number&lt;=COUNT(Weightr),INDEX(Calculations!C:Q,MATCH(Number,Calculations!C:C,0),3),"")</f>
        <v/>
      </c>
      <c r="F87" s="8" t="str">
        <f>IF(Number&lt;=COUNT(Weightr),IF(Effect_size_measure=Calculations!L$1,INDEX(Calculations!C:Q,MATCH(Number,Calculations!C:C,0),10),INDEX(Calculations!C:Q,MATCH(Number,Calculations!C:C,0),8)),"")</f>
        <v/>
      </c>
      <c r="G87" s="8" t="str">
        <f>IF(Number&lt;=COUNT(Weightr),INDEX(Calculations!C:T,MATCH(Number,Calculations!C:C,0),16),"")</f>
        <v/>
      </c>
      <c r="H87" s="8" t="str">
        <f>IF(Number&lt;=COUNT(Weightr),INDEX(Calculations!C:T,MATCH(Number,Calculations!C:C,0),17),"")</f>
        <v/>
      </c>
      <c r="I87" s="13" t="str">
        <f>IF(Number&lt;=COUNT(Weightr),INDEX(Calculations!C:T,MATCH(Number,Calculations!C:C,0),18),"")</f>
        <v/>
      </c>
      <c r="J87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88" spans="4:10" x14ac:dyDescent="0.2">
      <c r="D88" s="59">
        <v>87</v>
      </c>
      <c r="E88" s="8" t="str">
        <f>IF(Number&lt;=COUNT(Weightr),INDEX(Calculations!C:Q,MATCH(Number,Calculations!C:C,0),3),"")</f>
        <v/>
      </c>
      <c r="F88" s="8" t="str">
        <f>IF(Number&lt;=COUNT(Weightr),IF(Effect_size_measure=Calculations!L$1,INDEX(Calculations!C:Q,MATCH(Number,Calculations!C:C,0),10),INDEX(Calculations!C:Q,MATCH(Number,Calculations!C:C,0),8)),"")</f>
        <v/>
      </c>
      <c r="G88" s="8" t="str">
        <f>IF(Number&lt;=COUNT(Weightr),INDEX(Calculations!C:T,MATCH(Number,Calculations!C:C,0),16),"")</f>
        <v/>
      </c>
      <c r="H88" s="8" t="str">
        <f>IF(Number&lt;=COUNT(Weightr),INDEX(Calculations!C:T,MATCH(Number,Calculations!C:C,0),17),"")</f>
        <v/>
      </c>
      <c r="I88" s="13" t="str">
        <f>IF(Number&lt;=COUNT(Weightr),INDEX(Calculations!C:T,MATCH(Number,Calculations!C:C,0),18),"")</f>
        <v/>
      </c>
      <c r="J88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89" spans="4:10" x14ac:dyDescent="0.2">
      <c r="D89" s="59">
        <v>88</v>
      </c>
      <c r="E89" s="8" t="str">
        <f>IF(Number&lt;=COUNT(Weightr),INDEX(Calculations!C:Q,MATCH(Number,Calculations!C:C,0),3),"")</f>
        <v/>
      </c>
      <c r="F89" s="8" t="str">
        <f>IF(Number&lt;=COUNT(Weightr),IF(Effect_size_measure=Calculations!L$1,INDEX(Calculations!C:Q,MATCH(Number,Calculations!C:C,0),10),INDEX(Calculations!C:Q,MATCH(Number,Calculations!C:C,0),8)),"")</f>
        <v/>
      </c>
      <c r="G89" s="8" t="str">
        <f>IF(Number&lt;=COUNT(Weightr),INDEX(Calculations!C:T,MATCH(Number,Calculations!C:C,0),16),"")</f>
        <v/>
      </c>
      <c r="H89" s="8" t="str">
        <f>IF(Number&lt;=COUNT(Weightr),INDEX(Calculations!C:T,MATCH(Number,Calculations!C:C,0),17),"")</f>
        <v/>
      </c>
      <c r="I89" s="13" t="str">
        <f>IF(Number&lt;=COUNT(Weightr),INDEX(Calculations!C:T,MATCH(Number,Calculations!C:C,0),18),"")</f>
        <v/>
      </c>
      <c r="J89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90" spans="4:10" x14ac:dyDescent="0.2">
      <c r="D90" s="59">
        <v>89</v>
      </c>
      <c r="E90" s="8" t="str">
        <f>IF(Number&lt;=COUNT(Weightr),INDEX(Calculations!C:Q,MATCH(Number,Calculations!C:C,0),3),"")</f>
        <v/>
      </c>
      <c r="F90" s="8" t="str">
        <f>IF(Number&lt;=COUNT(Weightr),IF(Effect_size_measure=Calculations!L$1,INDEX(Calculations!C:Q,MATCH(Number,Calculations!C:C,0),10),INDEX(Calculations!C:Q,MATCH(Number,Calculations!C:C,0),8)),"")</f>
        <v/>
      </c>
      <c r="G90" s="8" t="str">
        <f>IF(Number&lt;=COUNT(Weightr),INDEX(Calculations!C:T,MATCH(Number,Calculations!C:C,0),16),"")</f>
        <v/>
      </c>
      <c r="H90" s="8" t="str">
        <f>IF(Number&lt;=COUNT(Weightr),INDEX(Calculations!C:T,MATCH(Number,Calculations!C:C,0),17),"")</f>
        <v/>
      </c>
      <c r="I90" s="13" t="str">
        <f>IF(Number&lt;=COUNT(Weightr),INDEX(Calculations!C:T,MATCH(Number,Calculations!C:C,0),18),"")</f>
        <v/>
      </c>
      <c r="J90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91" spans="4:10" x14ac:dyDescent="0.2">
      <c r="D91" s="59">
        <v>90</v>
      </c>
      <c r="E91" s="8" t="str">
        <f>IF(Number&lt;=COUNT(Weightr),INDEX(Calculations!C:Q,MATCH(Number,Calculations!C:C,0),3),"")</f>
        <v/>
      </c>
      <c r="F91" s="8" t="str">
        <f>IF(Number&lt;=COUNT(Weightr),IF(Effect_size_measure=Calculations!L$1,INDEX(Calculations!C:Q,MATCH(Number,Calculations!C:C,0),10),INDEX(Calculations!C:Q,MATCH(Number,Calculations!C:C,0),8)),"")</f>
        <v/>
      </c>
      <c r="G91" s="8" t="str">
        <f>IF(Number&lt;=COUNT(Weightr),INDEX(Calculations!C:T,MATCH(Number,Calculations!C:C,0),16),"")</f>
        <v/>
      </c>
      <c r="H91" s="8" t="str">
        <f>IF(Number&lt;=COUNT(Weightr),INDEX(Calculations!C:T,MATCH(Number,Calculations!C:C,0),17),"")</f>
        <v/>
      </c>
      <c r="I91" s="13" t="str">
        <f>IF(Number&lt;=COUNT(Weightr),INDEX(Calculations!C:T,MATCH(Number,Calculations!C:C,0),18),"")</f>
        <v/>
      </c>
      <c r="J91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92" spans="4:10" x14ac:dyDescent="0.2">
      <c r="D92" s="59">
        <v>91</v>
      </c>
      <c r="E92" s="8" t="str">
        <f>IF(Number&lt;=COUNT(Weightr),INDEX(Calculations!C:Q,MATCH(Number,Calculations!C:C,0),3),"")</f>
        <v/>
      </c>
      <c r="F92" s="8" t="str">
        <f>IF(Number&lt;=COUNT(Weightr),IF(Effect_size_measure=Calculations!L$1,INDEX(Calculations!C:Q,MATCH(Number,Calculations!C:C,0),10),INDEX(Calculations!C:Q,MATCH(Number,Calculations!C:C,0),8)),"")</f>
        <v/>
      </c>
      <c r="G92" s="8" t="str">
        <f>IF(Number&lt;=COUNT(Weightr),INDEX(Calculations!C:T,MATCH(Number,Calculations!C:C,0),16),"")</f>
        <v/>
      </c>
      <c r="H92" s="8" t="str">
        <f>IF(Number&lt;=COUNT(Weightr),INDEX(Calculations!C:T,MATCH(Number,Calculations!C:C,0),17),"")</f>
        <v/>
      </c>
      <c r="I92" s="13" t="str">
        <f>IF(Number&lt;=COUNT(Weightr),INDEX(Calculations!C:T,MATCH(Number,Calculations!C:C,0),18),"")</f>
        <v/>
      </c>
      <c r="J92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93" spans="4:10" x14ac:dyDescent="0.2">
      <c r="D93" s="59">
        <v>92</v>
      </c>
      <c r="E93" s="8" t="str">
        <f>IF(Number&lt;=COUNT(Weightr),INDEX(Calculations!C:Q,MATCH(Number,Calculations!C:C,0),3),"")</f>
        <v/>
      </c>
      <c r="F93" s="8" t="str">
        <f>IF(Number&lt;=COUNT(Weightr),IF(Effect_size_measure=Calculations!L$1,INDEX(Calculations!C:Q,MATCH(Number,Calculations!C:C,0),10),INDEX(Calculations!C:Q,MATCH(Number,Calculations!C:C,0),8)),"")</f>
        <v/>
      </c>
      <c r="G93" s="8" t="str">
        <f>IF(Number&lt;=COUNT(Weightr),INDEX(Calculations!C:T,MATCH(Number,Calculations!C:C,0),16),"")</f>
        <v/>
      </c>
      <c r="H93" s="8" t="str">
        <f>IF(Number&lt;=COUNT(Weightr),INDEX(Calculations!C:T,MATCH(Number,Calculations!C:C,0),17),"")</f>
        <v/>
      </c>
      <c r="I93" s="13" t="str">
        <f>IF(Number&lt;=COUNT(Weightr),INDEX(Calculations!C:T,MATCH(Number,Calculations!C:C,0),18),"")</f>
        <v/>
      </c>
      <c r="J93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94" spans="4:10" x14ac:dyDescent="0.2">
      <c r="D94" s="59">
        <v>93</v>
      </c>
      <c r="E94" s="8" t="str">
        <f>IF(Number&lt;=COUNT(Weightr),INDEX(Calculations!C:Q,MATCH(Number,Calculations!C:C,0),3),"")</f>
        <v/>
      </c>
      <c r="F94" s="8" t="str">
        <f>IF(Number&lt;=COUNT(Weightr),IF(Effect_size_measure=Calculations!L$1,INDEX(Calculations!C:Q,MATCH(Number,Calculations!C:C,0),10),INDEX(Calculations!C:Q,MATCH(Number,Calculations!C:C,0),8)),"")</f>
        <v/>
      </c>
      <c r="G94" s="8" t="str">
        <f>IF(Number&lt;=COUNT(Weightr),INDEX(Calculations!C:T,MATCH(Number,Calculations!C:C,0),16),"")</f>
        <v/>
      </c>
      <c r="H94" s="8" t="str">
        <f>IF(Number&lt;=COUNT(Weightr),INDEX(Calculations!C:T,MATCH(Number,Calculations!C:C,0),17),"")</f>
        <v/>
      </c>
      <c r="I94" s="13" t="str">
        <f>IF(Number&lt;=COUNT(Weightr),INDEX(Calculations!C:T,MATCH(Number,Calculations!C:C,0),18),"")</f>
        <v/>
      </c>
      <c r="J94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95" spans="4:10" x14ac:dyDescent="0.2">
      <c r="D95" s="59">
        <v>94</v>
      </c>
      <c r="E95" s="8" t="str">
        <f>IF(Number&lt;=COUNT(Weightr),INDEX(Calculations!C:Q,MATCH(Number,Calculations!C:C,0),3),"")</f>
        <v/>
      </c>
      <c r="F95" s="8" t="str">
        <f>IF(Number&lt;=COUNT(Weightr),IF(Effect_size_measure=Calculations!L$1,INDEX(Calculations!C:Q,MATCH(Number,Calculations!C:C,0),10),INDEX(Calculations!C:Q,MATCH(Number,Calculations!C:C,0),8)),"")</f>
        <v/>
      </c>
      <c r="G95" s="8" t="str">
        <f>IF(Number&lt;=COUNT(Weightr),INDEX(Calculations!C:T,MATCH(Number,Calculations!C:C,0),16),"")</f>
        <v/>
      </c>
      <c r="H95" s="8" t="str">
        <f>IF(Number&lt;=COUNT(Weightr),INDEX(Calculations!C:T,MATCH(Number,Calculations!C:C,0),17),"")</f>
        <v/>
      </c>
      <c r="I95" s="13" t="str">
        <f>IF(Number&lt;=COUNT(Weightr),INDEX(Calculations!C:T,MATCH(Number,Calculations!C:C,0),18),"")</f>
        <v/>
      </c>
      <c r="J95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96" spans="4:10" x14ac:dyDescent="0.2">
      <c r="D96" s="59">
        <v>95</v>
      </c>
      <c r="E96" s="8" t="str">
        <f>IF(Number&lt;=COUNT(Weightr),INDEX(Calculations!C:Q,MATCH(Number,Calculations!C:C,0),3),"")</f>
        <v/>
      </c>
      <c r="F96" s="8" t="str">
        <f>IF(Number&lt;=COUNT(Weightr),IF(Effect_size_measure=Calculations!L$1,INDEX(Calculations!C:Q,MATCH(Number,Calculations!C:C,0),10),INDEX(Calculations!C:Q,MATCH(Number,Calculations!C:C,0),8)),"")</f>
        <v/>
      </c>
      <c r="G96" s="8" t="str">
        <f>IF(Number&lt;=COUNT(Weightr),INDEX(Calculations!C:T,MATCH(Number,Calculations!C:C,0),16),"")</f>
        <v/>
      </c>
      <c r="H96" s="8" t="str">
        <f>IF(Number&lt;=COUNT(Weightr),INDEX(Calculations!C:T,MATCH(Number,Calculations!C:C,0),17),"")</f>
        <v/>
      </c>
      <c r="I96" s="13" t="str">
        <f>IF(Number&lt;=COUNT(Weightr),INDEX(Calculations!C:T,MATCH(Number,Calculations!C:C,0),18),"")</f>
        <v/>
      </c>
      <c r="J96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97" spans="4:10" x14ac:dyDescent="0.2">
      <c r="D97" s="59">
        <v>96</v>
      </c>
      <c r="E97" s="8" t="str">
        <f>IF(Number&lt;=COUNT(Weightr),INDEX(Calculations!C:Q,MATCH(Number,Calculations!C:C,0),3),"")</f>
        <v/>
      </c>
      <c r="F97" s="8" t="str">
        <f>IF(Number&lt;=COUNT(Weightr),IF(Effect_size_measure=Calculations!L$1,INDEX(Calculations!C:Q,MATCH(Number,Calculations!C:C,0),10),INDEX(Calculations!C:Q,MATCH(Number,Calculations!C:C,0),8)),"")</f>
        <v/>
      </c>
      <c r="G97" s="8" t="str">
        <f>IF(Number&lt;=COUNT(Weightr),INDEX(Calculations!C:T,MATCH(Number,Calculations!C:C,0),16),"")</f>
        <v/>
      </c>
      <c r="H97" s="8" t="str">
        <f>IF(Number&lt;=COUNT(Weightr),INDEX(Calculations!C:T,MATCH(Number,Calculations!C:C,0),17),"")</f>
        <v/>
      </c>
      <c r="I97" s="13" t="str">
        <f>IF(Number&lt;=COUNT(Weightr),INDEX(Calculations!C:T,MATCH(Number,Calculations!C:C,0),18),"")</f>
        <v/>
      </c>
      <c r="J97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98" spans="4:10" x14ac:dyDescent="0.2">
      <c r="D98" s="59">
        <v>97</v>
      </c>
      <c r="E98" s="8" t="str">
        <f>IF(Number&lt;=COUNT(Weightr),INDEX(Calculations!C:Q,MATCH(Number,Calculations!C:C,0),3),"")</f>
        <v/>
      </c>
      <c r="F98" s="8" t="str">
        <f>IF(Number&lt;=COUNT(Weightr),IF(Effect_size_measure=Calculations!L$1,INDEX(Calculations!C:Q,MATCH(Number,Calculations!C:C,0),10),INDEX(Calculations!C:Q,MATCH(Number,Calculations!C:C,0),8)),"")</f>
        <v/>
      </c>
      <c r="G98" s="8" t="str">
        <f>IF(Number&lt;=COUNT(Weightr),INDEX(Calculations!C:T,MATCH(Number,Calculations!C:C,0),16),"")</f>
        <v/>
      </c>
      <c r="H98" s="8" t="str">
        <f>IF(Number&lt;=COUNT(Weightr),INDEX(Calculations!C:T,MATCH(Number,Calculations!C:C,0),17),"")</f>
        <v/>
      </c>
      <c r="I98" s="13" t="str">
        <f>IF(Number&lt;=COUNT(Weightr),INDEX(Calculations!C:T,MATCH(Number,Calculations!C:C,0),18),"")</f>
        <v/>
      </c>
      <c r="J98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99" spans="4:10" x14ac:dyDescent="0.2">
      <c r="D99" s="59">
        <v>98</v>
      </c>
      <c r="E99" s="8" t="str">
        <f>IF(Number&lt;=COUNT(Weightr),INDEX(Calculations!C:Q,MATCH(Number,Calculations!C:C,0),3),"")</f>
        <v/>
      </c>
      <c r="F99" s="8" t="str">
        <f>IF(Number&lt;=COUNT(Weightr),IF(Effect_size_measure=Calculations!L$1,INDEX(Calculations!C:Q,MATCH(Number,Calculations!C:C,0),10),INDEX(Calculations!C:Q,MATCH(Number,Calculations!C:C,0),8)),"")</f>
        <v/>
      </c>
      <c r="G99" s="8" t="str">
        <f>IF(Number&lt;=COUNT(Weightr),INDEX(Calculations!C:T,MATCH(Number,Calculations!C:C,0),16),"")</f>
        <v/>
      </c>
      <c r="H99" s="8" t="str">
        <f>IF(Number&lt;=COUNT(Weightr),INDEX(Calculations!C:T,MATCH(Number,Calculations!C:C,0),17),"")</f>
        <v/>
      </c>
      <c r="I99" s="13" t="str">
        <f>IF(Number&lt;=COUNT(Weightr),INDEX(Calculations!C:T,MATCH(Number,Calculations!C:C,0),18),"")</f>
        <v/>
      </c>
      <c r="J99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00" spans="4:10" x14ac:dyDescent="0.2">
      <c r="D100" s="59">
        <v>99</v>
      </c>
      <c r="E100" s="8" t="str">
        <f>IF(Number&lt;=COUNT(Weightr),INDEX(Calculations!C:Q,MATCH(Number,Calculations!C:C,0),3),"")</f>
        <v/>
      </c>
      <c r="F100" s="8" t="str">
        <f>IF(Number&lt;=COUNT(Weightr),IF(Effect_size_measure=Calculations!L$1,INDEX(Calculations!C:Q,MATCH(Number,Calculations!C:C,0),10),INDEX(Calculations!C:Q,MATCH(Number,Calculations!C:C,0),8)),"")</f>
        <v/>
      </c>
      <c r="G100" s="8" t="str">
        <f>IF(Number&lt;=COUNT(Weightr),INDEX(Calculations!C:T,MATCH(Number,Calculations!C:C,0),16),"")</f>
        <v/>
      </c>
      <c r="H100" s="8" t="str">
        <f>IF(Number&lt;=COUNT(Weightr),INDEX(Calculations!C:T,MATCH(Number,Calculations!C:C,0),17),"")</f>
        <v/>
      </c>
      <c r="I100" s="13" t="str">
        <f>IF(Number&lt;=COUNT(Weightr),INDEX(Calculations!C:T,MATCH(Number,Calculations!C:C,0),18),"")</f>
        <v/>
      </c>
      <c r="J100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01" spans="4:10" x14ac:dyDescent="0.2">
      <c r="D101" s="59">
        <v>100</v>
      </c>
      <c r="E101" s="8" t="str">
        <f>IF(Number&lt;=COUNT(Weightr),INDEX(Calculations!C:Q,MATCH(Number,Calculations!C:C,0),3),"")</f>
        <v/>
      </c>
      <c r="F101" s="8" t="str">
        <f>IF(Number&lt;=COUNT(Weightr),IF(Effect_size_measure=Calculations!L$1,INDEX(Calculations!C:Q,MATCH(Number,Calculations!C:C,0),10),INDEX(Calculations!C:Q,MATCH(Number,Calculations!C:C,0),8)),"")</f>
        <v/>
      </c>
      <c r="G101" s="8" t="str">
        <f>IF(Number&lt;=COUNT(Weightr),INDEX(Calculations!C:T,MATCH(Number,Calculations!C:C,0),16),"")</f>
        <v/>
      </c>
      <c r="H101" s="8" t="str">
        <f>IF(Number&lt;=COUNT(Weightr),INDEX(Calculations!C:T,MATCH(Number,Calculations!C:C,0),17),"")</f>
        <v/>
      </c>
      <c r="I101" s="13" t="str">
        <f>IF(Number&lt;=COUNT(Weightr),INDEX(Calculations!C:T,MATCH(Number,Calculations!C:C,0),18),"")</f>
        <v/>
      </c>
      <c r="J101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02" spans="4:10" x14ac:dyDescent="0.2">
      <c r="D102" s="59">
        <v>101</v>
      </c>
      <c r="E102" s="8" t="str">
        <f>IF(Number&lt;=COUNT(Weightr),INDEX(Calculations!C:Q,MATCH(Number,Calculations!C:C,0),3),"")</f>
        <v/>
      </c>
      <c r="F102" s="8" t="str">
        <f>IF(Number&lt;=COUNT(Weightr),IF(Effect_size_measure=Calculations!L$1,INDEX(Calculations!C:Q,MATCH(Number,Calculations!C:C,0),10),INDEX(Calculations!C:Q,MATCH(Number,Calculations!C:C,0),8)),"")</f>
        <v/>
      </c>
      <c r="G102" s="8" t="str">
        <f>IF(Number&lt;=COUNT(Weightr),INDEX(Calculations!C:T,MATCH(Number,Calculations!C:C,0),16),"")</f>
        <v/>
      </c>
      <c r="H102" s="8" t="str">
        <f>IF(Number&lt;=COUNT(Weightr),INDEX(Calculations!C:T,MATCH(Number,Calculations!C:C,0),17),"")</f>
        <v/>
      </c>
      <c r="I102" s="13" t="str">
        <f>IF(Number&lt;=COUNT(Weightr),INDEX(Calculations!C:T,MATCH(Number,Calculations!C:C,0),18),"")</f>
        <v/>
      </c>
      <c r="J102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03" spans="4:10" x14ac:dyDescent="0.2">
      <c r="D103" s="59">
        <v>102</v>
      </c>
      <c r="E103" s="8" t="str">
        <f>IF(Number&lt;=COUNT(Weightr),INDEX(Calculations!C:Q,MATCH(Number,Calculations!C:C,0),3),"")</f>
        <v/>
      </c>
      <c r="F103" s="8" t="str">
        <f>IF(Number&lt;=COUNT(Weightr),IF(Effect_size_measure=Calculations!L$1,INDEX(Calculations!C:Q,MATCH(Number,Calculations!C:C,0),10),INDEX(Calculations!C:Q,MATCH(Number,Calculations!C:C,0),8)),"")</f>
        <v/>
      </c>
      <c r="G103" s="8" t="str">
        <f>IF(Number&lt;=COUNT(Weightr),INDEX(Calculations!C:T,MATCH(Number,Calculations!C:C,0),16),"")</f>
        <v/>
      </c>
      <c r="H103" s="8" t="str">
        <f>IF(Number&lt;=COUNT(Weightr),INDEX(Calculations!C:T,MATCH(Number,Calculations!C:C,0),17),"")</f>
        <v/>
      </c>
      <c r="I103" s="13" t="str">
        <f>IF(Number&lt;=COUNT(Weightr),INDEX(Calculations!C:T,MATCH(Number,Calculations!C:C,0),18),"")</f>
        <v/>
      </c>
      <c r="J103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04" spans="4:10" x14ac:dyDescent="0.2">
      <c r="D104" s="59">
        <v>103</v>
      </c>
      <c r="E104" s="8" t="str">
        <f>IF(Number&lt;=COUNT(Weightr),INDEX(Calculations!C:Q,MATCH(Number,Calculations!C:C,0),3),"")</f>
        <v/>
      </c>
      <c r="F104" s="8" t="str">
        <f>IF(Number&lt;=COUNT(Weightr),IF(Effect_size_measure=Calculations!L$1,INDEX(Calculations!C:Q,MATCH(Number,Calculations!C:C,0),10),INDEX(Calculations!C:Q,MATCH(Number,Calculations!C:C,0),8)),"")</f>
        <v/>
      </c>
      <c r="G104" s="8" t="str">
        <f>IF(Number&lt;=COUNT(Weightr),INDEX(Calculations!C:T,MATCH(Number,Calculations!C:C,0),16),"")</f>
        <v/>
      </c>
      <c r="H104" s="8" t="str">
        <f>IF(Number&lt;=COUNT(Weightr),INDEX(Calculations!C:T,MATCH(Number,Calculations!C:C,0),17),"")</f>
        <v/>
      </c>
      <c r="I104" s="13" t="str">
        <f>IF(Number&lt;=COUNT(Weightr),INDEX(Calculations!C:T,MATCH(Number,Calculations!C:C,0),18),"")</f>
        <v/>
      </c>
      <c r="J104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05" spans="4:10" x14ac:dyDescent="0.2">
      <c r="D105" s="59">
        <v>104</v>
      </c>
      <c r="E105" s="8" t="str">
        <f>IF(Number&lt;=COUNT(Weightr),INDEX(Calculations!C:Q,MATCH(Number,Calculations!C:C,0),3),"")</f>
        <v/>
      </c>
      <c r="F105" s="8" t="str">
        <f>IF(Number&lt;=COUNT(Weightr),IF(Effect_size_measure=Calculations!L$1,INDEX(Calculations!C:Q,MATCH(Number,Calculations!C:C,0),10),INDEX(Calculations!C:Q,MATCH(Number,Calculations!C:C,0),8)),"")</f>
        <v/>
      </c>
      <c r="G105" s="8" t="str">
        <f>IF(Number&lt;=COUNT(Weightr),INDEX(Calculations!C:T,MATCH(Number,Calculations!C:C,0),16),"")</f>
        <v/>
      </c>
      <c r="H105" s="8" t="str">
        <f>IF(Number&lt;=COUNT(Weightr),INDEX(Calculations!C:T,MATCH(Number,Calculations!C:C,0),17),"")</f>
        <v/>
      </c>
      <c r="I105" s="13" t="str">
        <f>IF(Number&lt;=COUNT(Weightr),INDEX(Calculations!C:T,MATCH(Number,Calculations!C:C,0),18),"")</f>
        <v/>
      </c>
      <c r="J105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06" spans="4:10" x14ac:dyDescent="0.2">
      <c r="D106" s="59">
        <v>105</v>
      </c>
      <c r="E106" s="8" t="str">
        <f>IF(Number&lt;=COUNT(Weightr),INDEX(Calculations!C:Q,MATCH(Number,Calculations!C:C,0),3),"")</f>
        <v/>
      </c>
      <c r="F106" s="8" t="str">
        <f>IF(Number&lt;=COUNT(Weightr),IF(Effect_size_measure=Calculations!L$1,INDEX(Calculations!C:Q,MATCH(Number,Calculations!C:C,0),10),INDEX(Calculations!C:Q,MATCH(Number,Calculations!C:C,0),8)),"")</f>
        <v/>
      </c>
      <c r="G106" s="8" t="str">
        <f>IF(Number&lt;=COUNT(Weightr),INDEX(Calculations!C:T,MATCH(Number,Calculations!C:C,0),16),"")</f>
        <v/>
      </c>
      <c r="H106" s="8" t="str">
        <f>IF(Number&lt;=COUNT(Weightr),INDEX(Calculations!C:T,MATCH(Number,Calculations!C:C,0),17),"")</f>
        <v/>
      </c>
      <c r="I106" s="13" t="str">
        <f>IF(Number&lt;=COUNT(Weightr),INDEX(Calculations!C:T,MATCH(Number,Calculations!C:C,0),18),"")</f>
        <v/>
      </c>
      <c r="J106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07" spans="4:10" x14ac:dyDescent="0.2">
      <c r="D107" s="59">
        <v>106</v>
      </c>
      <c r="E107" s="8" t="str">
        <f>IF(Number&lt;=COUNT(Weightr),INDEX(Calculations!C:Q,MATCH(Number,Calculations!C:C,0),3),"")</f>
        <v/>
      </c>
      <c r="F107" s="8" t="str">
        <f>IF(Number&lt;=COUNT(Weightr),IF(Effect_size_measure=Calculations!L$1,INDEX(Calculations!C:Q,MATCH(Number,Calculations!C:C,0),10),INDEX(Calculations!C:Q,MATCH(Number,Calculations!C:C,0),8)),"")</f>
        <v/>
      </c>
      <c r="G107" s="8" t="str">
        <f>IF(Number&lt;=COUNT(Weightr),INDEX(Calculations!C:T,MATCH(Number,Calculations!C:C,0),16),"")</f>
        <v/>
      </c>
      <c r="H107" s="8" t="str">
        <f>IF(Number&lt;=COUNT(Weightr),INDEX(Calculations!C:T,MATCH(Number,Calculations!C:C,0),17),"")</f>
        <v/>
      </c>
      <c r="I107" s="13" t="str">
        <f>IF(Number&lt;=COUNT(Weightr),INDEX(Calculations!C:T,MATCH(Number,Calculations!C:C,0),18),"")</f>
        <v/>
      </c>
      <c r="J107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08" spans="4:10" x14ac:dyDescent="0.2">
      <c r="D108" s="59">
        <v>107</v>
      </c>
      <c r="E108" s="8" t="str">
        <f>IF(Number&lt;=COUNT(Weightr),INDEX(Calculations!C:Q,MATCH(Number,Calculations!C:C,0),3),"")</f>
        <v/>
      </c>
      <c r="F108" s="8" t="str">
        <f>IF(Number&lt;=COUNT(Weightr),IF(Effect_size_measure=Calculations!L$1,INDEX(Calculations!C:Q,MATCH(Number,Calculations!C:C,0),10),INDEX(Calculations!C:Q,MATCH(Number,Calculations!C:C,0),8)),"")</f>
        <v/>
      </c>
      <c r="G108" s="8" t="str">
        <f>IF(Number&lt;=COUNT(Weightr),INDEX(Calculations!C:T,MATCH(Number,Calculations!C:C,0),16),"")</f>
        <v/>
      </c>
      <c r="H108" s="8" t="str">
        <f>IF(Number&lt;=COUNT(Weightr),INDEX(Calculations!C:T,MATCH(Number,Calculations!C:C,0),17),"")</f>
        <v/>
      </c>
      <c r="I108" s="13" t="str">
        <f>IF(Number&lt;=COUNT(Weightr),INDEX(Calculations!C:T,MATCH(Number,Calculations!C:C,0),18),"")</f>
        <v/>
      </c>
      <c r="J108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09" spans="4:10" x14ac:dyDescent="0.2">
      <c r="D109" s="59">
        <v>108</v>
      </c>
      <c r="E109" s="8" t="str">
        <f>IF(Number&lt;=COUNT(Weightr),INDEX(Calculations!C:Q,MATCH(Number,Calculations!C:C,0),3),"")</f>
        <v/>
      </c>
      <c r="F109" s="8" t="str">
        <f>IF(Number&lt;=COUNT(Weightr),IF(Effect_size_measure=Calculations!L$1,INDEX(Calculations!C:Q,MATCH(Number,Calculations!C:C,0),10),INDEX(Calculations!C:Q,MATCH(Number,Calculations!C:C,0),8)),"")</f>
        <v/>
      </c>
      <c r="G109" s="8" t="str">
        <f>IF(Number&lt;=COUNT(Weightr),INDEX(Calculations!C:T,MATCH(Number,Calculations!C:C,0),16),"")</f>
        <v/>
      </c>
      <c r="H109" s="8" t="str">
        <f>IF(Number&lt;=COUNT(Weightr),INDEX(Calculations!C:T,MATCH(Number,Calculations!C:C,0),17),"")</f>
        <v/>
      </c>
      <c r="I109" s="13" t="str">
        <f>IF(Number&lt;=COUNT(Weightr),INDEX(Calculations!C:T,MATCH(Number,Calculations!C:C,0),18),"")</f>
        <v/>
      </c>
      <c r="J109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10" spans="4:10" x14ac:dyDescent="0.2">
      <c r="D110" s="59">
        <v>109</v>
      </c>
      <c r="E110" s="8" t="str">
        <f>IF(Number&lt;=COUNT(Weightr),INDEX(Calculations!C:Q,MATCH(Number,Calculations!C:C,0),3),"")</f>
        <v/>
      </c>
      <c r="F110" s="8" t="str">
        <f>IF(Number&lt;=COUNT(Weightr),IF(Effect_size_measure=Calculations!L$1,INDEX(Calculations!C:Q,MATCH(Number,Calculations!C:C,0),10),INDEX(Calculations!C:Q,MATCH(Number,Calculations!C:C,0),8)),"")</f>
        <v/>
      </c>
      <c r="G110" s="8" t="str">
        <f>IF(Number&lt;=COUNT(Weightr),INDEX(Calculations!C:T,MATCH(Number,Calculations!C:C,0),16),"")</f>
        <v/>
      </c>
      <c r="H110" s="8" t="str">
        <f>IF(Number&lt;=COUNT(Weightr),INDEX(Calculations!C:T,MATCH(Number,Calculations!C:C,0),17),"")</f>
        <v/>
      </c>
      <c r="I110" s="13" t="str">
        <f>IF(Number&lt;=COUNT(Weightr),INDEX(Calculations!C:T,MATCH(Number,Calculations!C:C,0),18),"")</f>
        <v/>
      </c>
      <c r="J110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11" spans="4:10" x14ac:dyDescent="0.2">
      <c r="D111" s="59">
        <v>110</v>
      </c>
      <c r="E111" s="8" t="str">
        <f>IF(Number&lt;=COUNT(Weightr),INDEX(Calculations!C:Q,MATCH(Number,Calculations!C:C,0),3),"")</f>
        <v/>
      </c>
      <c r="F111" s="8" t="str">
        <f>IF(Number&lt;=COUNT(Weightr),IF(Effect_size_measure=Calculations!L$1,INDEX(Calculations!C:Q,MATCH(Number,Calculations!C:C,0),10),INDEX(Calculations!C:Q,MATCH(Number,Calculations!C:C,0),8)),"")</f>
        <v/>
      </c>
      <c r="G111" s="8" t="str">
        <f>IF(Number&lt;=COUNT(Weightr),INDEX(Calculations!C:T,MATCH(Number,Calculations!C:C,0),16),"")</f>
        <v/>
      </c>
      <c r="H111" s="8" t="str">
        <f>IF(Number&lt;=COUNT(Weightr),INDEX(Calculations!C:T,MATCH(Number,Calculations!C:C,0),17),"")</f>
        <v/>
      </c>
      <c r="I111" s="13" t="str">
        <f>IF(Number&lt;=COUNT(Weightr),INDEX(Calculations!C:T,MATCH(Number,Calculations!C:C,0),18),"")</f>
        <v/>
      </c>
      <c r="J111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12" spans="4:10" x14ac:dyDescent="0.2">
      <c r="D112" s="59">
        <v>111</v>
      </c>
      <c r="E112" s="8" t="str">
        <f>IF(Number&lt;=COUNT(Weightr),INDEX(Calculations!C:Q,MATCH(Number,Calculations!C:C,0),3),"")</f>
        <v/>
      </c>
      <c r="F112" s="8" t="str">
        <f>IF(Number&lt;=COUNT(Weightr),IF(Effect_size_measure=Calculations!L$1,INDEX(Calculations!C:Q,MATCH(Number,Calculations!C:C,0),10),INDEX(Calculations!C:Q,MATCH(Number,Calculations!C:C,0),8)),"")</f>
        <v/>
      </c>
      <c r="G112" s="8" t="str">
        <f>IF(Number&lt;=COUNT(Weightr),INDEX(Calculations!C:T,MATCH(Number,Calculations!C:C,0),16),"")</f>
        <v/>
      </c>
      <c r="H112" s="8" t="str">
        <f>IF(Number&lt;=COUNT(Weightr),INDEX(Calculations!C:T,MATCH(Number,Calculations!C:C,0),17),"")</f>
        <v/>
      </c>
      <c r="I112" s="13" t="str">
        <f>IF(Number&lt;=COUNT(Weightr),INDEX(Calculations!C:T,MATCH(Number,Calculations!C:C,0),18),"")</f>
        <v/>
      </c>
      <c r="J112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13" spans="4:10" x14ac:dyDescent="0.2">
      <c r="D113" s="59">
        <v>112</v>
      </c>
      <c r="E113" s="8" t="str">
        <f>IF(Number&lt;=COUNT(Weightr),INDEX(Calculations!C:Q,MATCH(Number,Calculations!C:C,0),3),"")</f>
        <v/>
      </c>
      <c r="F113" s="8" t="str">
        <f>IF(Number&lt;=COUNT(Weightr),IF(Effect_size_measure=Calculations!L$1,INDEX(Calculations!C:Q,MATCH(Number,Calculations!C:C,0),10),INDEX(Calculations!C:Q,MATCH(Number,Calculations!C:C,0),8)),"")</f>
        <v/>
      </c>
      <c r="G113" s="8" t="str">
        <f>IF(Number&lt;=COUNT(Weightr),INDEX(Calculations!C:T,MATCH(Number,Calculations!C:C,0),16),"")</f>
        <v/>
      </c>
      <c r="H113" s="8" t="str">
        <f>IF(Number&lt;=COUNT(Weightr),INDEX(Calculations!C:T,MATCH(Number,Calculations!C:C,0),17),"")</f>
        <v/>
      </c>
      <c r="I113" s="13" t="str">
        <f>IF(Number&lt;=COUNT(Weightr),INDEX(Calculations!C:T,MATCH(Number,Calculations!C:C,0),18),"")</f>
        <v/>
      </c>
      <c r="J113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14" spans="4:10" x14ac:dyDescent="0.2">
      <c r="D114" s="59">
        <v>113</v>
      </c>
      <c r="E114" s="8" t="str">
        <f>IF(Number&lt;=COUNT(Weightr),INDEX(Calculations!C:Q,MATCH(Number,Calculations!C:C,0),3),"")</f>
        <v/>
      </c>
      <c r="F114" s="8" t="str">
        <f>IF(Number&lt;=COUNT(Weightr),IF(Effect_size_measure=Calculations!L$1,INDEX(Calculations!C:Q,MATCH(Number,Calculations!C:C,0),10),INDEX(Calculations!C:Q,MATCH(Number,Calculations!C:C,0),8)),"")</f>
        <v/>
      </c>
      <c r="G114" s="8" t="str">
        <f>IF(Number&lt;=COUNT(Weightr),INDEX(Calculations!C:T,MATCH(Number,Calculations!C:C,0),16),"")</f>
        <v/>
      </c>
      <c r="H114" s="8" t="str">
        <f>IF(Number&lt;=COUNT(Weightr),INDEX(Calculations!C:T,MATCH(Number,Calculations!C:C,0),17),"")</f>
        <v/>
      </c>
      <c r="I114" s="13" t="str">
        <f>IF(Number&lt;=COUNT(Weightr),INDEX(Calculations!C:T,MATCH(Number,Calculations!C:C,0),18),"")</f>
        <v/>
      </c>
      <c r="J114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15" spans="4:10" x14ac:dyDescent="0.2">
      <c r="D115" s="59">
        <v>114</v>
      </c>
      <c r="E115" s="8" t="str">
        <f>IF(Number&lt;=COUNT(Weightr),INDEX(Calculations!C:Q,MATCH(Number,Calculations!C:C,0),3),"")</f>
        <v/>
      </c>
      <c r="F115" s="8" t="str">
        <f>IF(Number&lt;=COUNT(Weightr),IF(Effect_size_measure=Calculations!L$1,INDEX(Calculations!C:Q,MATCH(Number,Calculations!C:C,0),10),INDEX(Calculations!C:Q,MATCH(Number,Calculations!C:C,0),8)),"")</f>
        <v/>
      </c>
      <c r="G115" s="8" t="str">
        <f>IF(Number&lt;=COUNT(Weightr),INDEX(Calculations!C:T,MATCH(Number,Calculations!C:C,0),16),"")</f>
        <v/>
      </c>
      <c r="H115" s="8" t="str">
        <f>IF(Number&lt;=COUNT(Weightr),INDEX(Calculations!C:T,MATCH(Number,Calculations!C:C,0),17),"")</f>
        <v/>
      </c>
      <c r="I115" s="13" t="str">
        <f>IF(Number&lt;=COUNT(Weightr),INDEX(Calculations!C:T,MATCH(Number,Calculations!C:C,0),18),"")</f>
        <v/>
      </c>
      <c r="J115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16" spans="4:10" x14ac:dyDescent="0.2">
      <c r="D116" s="59">
        <v>115</v>
      </c>
      <c r="E116" s="8" t="str">
        <f>IF(Number&lt;=COUNT(Weightr),INDEX(Calculations!C:Q,MATCH(Number,Calculations!C:C,0),3),"")</f>
        <v/>
      </c>
      <c r="F116" s="8" t="str">
        <f>IF(Number&lt;=COUNT(Weightr),IF(Effect_size_measure=Calculations!L$1,INDEX(Calculations!C:Q,MATCH(Number,Calculations!C:C,0),10),INDEX(Calculations!C:Q,MATCH(Number,Calculations!C:C,0),8)),"")</f>
        <v/>
      </c>
      <c r="G116" s="8" t="str">
        <f>IF(Number&lt;=COUNT(Weightr),INDEX(Calculations!C:T,MATCH(Number,Calculations!C:C,0),16),"")</f>
        <v/>
      </c>
      <c r="H116" s="8" t="str">
        <f>IF(Number&lt;=COUNT(Weightr),INDEX(Calculations!C:T,MATCH(Number,Calculations!C:C,0),17),"")</f>
        <v/>
      </c>
      <c r="I116" s="13" t="str">
        <f>IF(Number&lt;=COUNT(Weightr),INDEX(Calculations!C:T,MATCH(Number,Calculations!C:C,0),18),"")</f>
        <v/>
      </c>
      <c r="J116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17" spans="4:10" x14ac:dyDescent="0.2">
      <c r="D117" s="59">
        <v>116</v>
      </c>
      <c r="E117" s="8" t="str">
        <f>IF(Number&lt;=COUNT(Weightr),INDEX(Calculations!C:Q,MATCH(Number,Calculations!C:C,0),3),"")</f>
        <v/>
      </c>
      <c r="F117" s="8" t="str">
        <f>IF(Number&lt;=COUNT(Weightr),IF(Effect_size_measure=Calculations!L$1,INDEX(Calculations!C:Q,MATCH(Number,Calculations!C:C,0),10),INDEX(Calculations!C:Q,MATCH(Number,Calculations!C:C,0),8)),"")</f>
        <v/>
      </c>
      <c r="G117" s="8" t="str">
        <f>IF(Number&lt;=COUNT(Weightr),INDEX(Calculations!C:T,MATCH(Number,Calculations!C:C,0),16),"")</f>
        <v/>
      </c>
      <c r="H117" s="8" t="str">
        <f>IF(Number&lt;=COUNT(Weightr),INDEX(Calculations!C:T,MATCH(Number,Calculations!C:C,0),17),"")</f>
        <v/>
      </c>
      <c r="I117" s="13" t="str">
        <f>IF(Number&lt;=COUNT(Weightr),INDEX(Calculations!C:T,MATCH(Number,Calculations!C:C,0),18),"")</f>
        <v/>
      </c>
      <c r="J117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18" spans="4:10" x14ac:dyDescent="0.2">
      <c r="D118" s="59">
        <v>117</v>
      </c>
      <c r="E118" s="8" t="str">
        <f>IF(Number&lt;=COUNT(Weightr),INDEX(Calculations!C:Q,MATCH(Number,Calculations!C:C,0),3),"")</f>
        <v/>
      </c>
      <c r="F118" s="8" t="str">
        <f>IF(Number&lt;=COUNT(Weightr),IF(Effect_size_measure=Calculations!L$1,INDEX(Calculations!C:Q,MATCH(Number,Calculations!C:C,0),10),INDEX(Calculations!C:Q,MATCH(Number,Calculations!C:C,0),8)),"")</f>
        <v/>
      </c>
      <c r="G118" s="8" t="str">
        <f>IF(Number&lt;=COUNT(Weightr),INDEX(Calculations!C:T,MATCH(Number,Calculations!C:C,0),16),"")</f>
        <v/>
      </c>
      <c r="H118" s="8" t="str">
        <f>IF(Number&lt;=COUNT(Weightr),INDEX(Calculations!C:T,MATCH(Number,Calculations!C:C,0),17),"")</f>
        <v/>
      </c>
      <c r="I118" s="13" t="str">
        <f>IF(Number&lt;=COUNT(Weightr),INDEX(Calculations!C:T,MATCH(Number,Calculations!C:C,0),18),"")</f>
        <v/>
      </c>
      <c r="J118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19" spans="4:10" x14ac:dyDescent="0.2">
      <c r="D119" s="59">
        <v>118</v>
      </c>
      <c r="E119" s="8" t="str">
        <f>IF(Number&lt;=COUNT(Weightr),INDEX(Calculations!C:Q,MATCH(Number,Calculations!C:C,0),3),"")</f>
        <v/>
      </c>
      <c r="F119" s="8" t="str">
        <f>IF(Number&lt;=COUNT(Weightr),IF(Effect_size_measure=Calculations!L$1,INDEX(Calculations!C:Q,MATCH(Number,Calculations!C:C,0),10),INDEX(Calculations!C:Q,MATCH(Number,Calculations!C:C,0),8)),"")</f>
        <v/>
      </c>
      <c r="G119" s="8" t="str">
        <f>IF(Number&lt;=COUNT(Weightr),INDEX(Calculations!C:T,MATCH(Number,Calculations!C:C,0),16),"")</f>
        <v/>
      </c>
      <c r="H119" s="8" t="str">
        <f>IF(Number&lt;=COUNT(Weightr),INDEX(Calculations!C:T,MATCH(Number,Calculations!C:C,0),17),"")</f>
        <v/>
      </c>
      <c r="I119" s="13" t="str">
        <f>IF(Number&lt;=COUNT(Weightr),INDEX(Calculations!C:T,MATCH(Number,Calculations!C:C,0),18),"")</f>
        <v/>
      </c>
      <c r="J119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20" spans="4:10" x14ac:dyDescent="0.2">
      <c r="D120" s="59">
        <v>119</v>
      </c>
      <c r="E120" s="8" t="str">
        <f>IF(Number&lt;=COUNT(Weightr),INDEX(Calculations!C:Q,MATCH(Number,Calculations!C:C,0),3),"")</f>
        <v/>
      </c>
      <c r="F120" s="8" t="str">
        <f>IF(Number&lt;=COUNT(Weightr),IF(Effect_size_measure=Calculations!L$1,INDEX(Calculations!C:Q,MATCH(Number,Calculations!C:C,0),10),INDEX(Calculations!C:Q,MATCH(Number,Calculations!C:C,0),8)),"")</f>
        <v/>
      </c>
      <c r="G120" s="8" t="str">
        <f>IF(Number&lt;=COUNT(Weightr),INDEX(Calculations!C:T,MATCH(Number,Calculations!C:C,0),16),"")</f>
        <v/>
      </c>
      <c r="H120" s="8" t="str">
        <f>IF(Number&lt;=COUNT(Weightr),INDEX(Calculations!C:T,MATCH(Number,Calculations!C:C,0),17),"")</f>
        <v/>
      </c>
      <c r="I120" s="13" t="str">
        <f>IF(Number&lt;=COUNT(Weightr),INDEX(Calculations!C:T,MATCH(Number,Calculations!C:C,0),18),"")</f>
        <v/>
      </c>
      <c r="J120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21" spans="4:10" x14ac:dyDescent="0.2">
      <c r="D121" s="59">
        <v>120</v>
      </c>
      <c r="E121" s="8" t="str">
        <f>IF(Number&lt;=COUNT(Weightr),INDEX(Calculations!C:Q,MATCH(Number,Calculations!C:C,0),3),"")</f>
        <v/>
      </c>
      <c r="F121" s="8" t="str">
        <f>IF(Number&lt;=COUNT(Weightr),IF(Effect_size_measure=Calculations!L$1,INDEX(Calculations!C:Q,MATCH(Number,Calculations!C:C,0),10),INDEX(Calculations!C:Q,MATCH(Number,Calculations!C:C,0),8)),"")</f>
        <v/>
      </c>
      <c r="G121" s="8" t="str">
        <f>IF(Number&lt;=COUNT(Weightr),INDEX(Calculations!C:T,MATCH(Number,Calculations!C:C,0),16),"")</f>
        <v/>
      </c>
      <c r="H121" s="8" t="str">
        <f>IF(Number&lt;=COUNT(Weightr),INDEX(Calculations!C:T,MATCH(Number,Calculations!C:C,0),17),"")</f>
        <v/>
      </c>
      <c r="I121" s="13" t="str">
        <f>IF(Number&lt;=COUNT(Weightr),INDEX(Calculations!C:T,MATCH(Number,Calculations!C:C,0),18),"")</f>
        <v/>
      </c>
      <c r="J121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22" spans="4:10" x14ac:dyDescent="0.2">
      <c r="D122" s="59">
        <v>121</v>
      </c>
      <c r="E122" s="8" t="str">
        <f>IF(Number&lt;=COUNT(Weightr),INDEX(Calculations!C:Q,MATCH(Number,Calculations!C:C,0),3),"")</f>
        <v/>
      </c>
      <c r="F122" s="8" t="str">
        <f>IF(Number&lt;=COUNT(Weightr),IF(Effect_size_measure=Calculations!L$1,INDEX(Calculations!C:Q,MATCH(Number,Calculations!C:C,0),10),INDEX(Calculations!C:Q,MATCH(Number,Calculations!C:C,0),8)),"")</f>
        <v/>
      </c>
      <c r="G122" s="8" t="str">
        <f>IF(Number&lt;=COUNT(Weightr),INDEX(Calculations!C:T,MATCH(Number,Calculations!C:C,0),16),"")</f>
        <v/>
      </c>
      <c r="H122" s="8" t="str">
        <f>IF(Number&lt;=COUNT(Weightr),INDEX(Calculations!C:T,MATCH(Number,Calculations!C:C,0),17),"")</f>
        <v/>
      </c>
      <c r="I122" s="13" t="str">
        <f>IF(Number&lt;=COUNT(Weightr),INDEX(Calculations!C:T,MATCH(Number,Calculations!C:C,0),18),"")</f>
        <v/>
      </c>
      <c r="J122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23" spans="4:10" x14ac:dyDescent="0.2">
      <c r="D123" s="59">
        <v>122</v>
      </c>
      <c r="E123" s="8" t="str">
        <f>IF(Number&lt;=COUNT(Weightr),INDEX(Calculations!C:Q,MATCH(Number,Calculations!C:C,0),3),"")</f>
        <v/>
      </c>
      <c r="F123" s="8" t="str">
        <f>IF(Number&lt;=COUNT(Weightr),IF(Effect_size_measure=Calculations!L$1,INDEX(Calculations!C:Q,MATCH(Number,Calculations!C:C,0),10),INDEX(Calculations!C:Q,MATCH(Number,Calculations!C:C,0),8)),"")</f>
        <v/>
      </c>
      <c r="G123" s="8" t="str">
        <f>IF(Number&lt;=COUNT(Weightr),INDEX(Calculations!C:T,MATCH(Number,Calculations!C:C,0),16),"")</f>
        <v/>
      </c>
      <c r="H123" s="8" t="str">
        <f>IF(Number&lt;=COUNT(Weightr),INDEX(Calculations!C:T,MATCH(Number,Calculations!C:C,0),17),"")</f>
        <v/>
      </c>
      <c r="I123" s="13" t="str">
        <f>IF(Number&lt;=COUNT(Weightr),INDEX(Calculations!C:T,MATCH(Number,Calculations!C:C,0),18),"")</f>
        <v/>
      </c>
      <c r="J123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24" spans="4:10" x14ac:dyDescent="0.2">
      <c r="D124" s="59">
        <v>123</v>
      </c>
      <c r="E124" s="8" t="str">
        <f>IF(Number&lt;=COUNT(Weightr),INDEX(Calculations!C:Q,MATCH(Number,Calculations!C:C,0),3),"")</f>
        <v/>
      </c>
      <c r="F124" s="8" t="str">
        <f>IF(Number&lt;=COUNT(Weightr),IF(Effect_size_measure=Calculations!L$1,INDEX(Calculations!C:Q,MATCH(Number,Calculations!C:C,0),10),INDEX(Calculations!C:Q,MATCH(Number,Calculations!C:C,0),8)),"")</f>
        <v/>
      </c>
      <c r="G124" s="8" t="str">
        <f>IF(Number&lt;=COUNT(Weightr),INDEX(Calculations!C:T,MATCH(Number,Calculations!C:C,0),16),"")</f>
        <v/>
      </c>
      <c r="H124" s="8" t="str">
        <f>IF(Number&lt;=COUNT(Weightr),INDEX(Calculations!C:T,MATCH(Number,Calculations!C:C,0),17),"")</f>
        <v/>
      </c>
      <c r="I124" s="13" t="str">
        <f>IF(Number&lt;=COUNT(Weightr),INDEX(Calculations!C:T,MATCH(Number,Calculations!C:C,0),18),"")</f>
        <v/>
      </c>
      <c r="J124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25" spans="4:10" x14ac:dyDescent="0.2">
      <c r="D125" s="59">
        <v>124</v>
      </c>
      <c r="E125" s="8" t="str">
        <f>IF(Number&lt;=COUNT(Weightr),INDEX(Calculations!C:Q,MATCH(Number,Calculations!C:C,0),3),"")</f>
        <v/>
      </c>
      <c r="F125" s="8" t="str">
        <f>IF(Number&lt;=COUNT(Weightr),IF(Effect_size_measure=Calculations!L$1,INDEX(Calculations!C:Q,MATCH(Number,Calculations!C:C,0),10),INDEX(Calculations!C:Q,MATCH(Number,Calculations!C:C,0),8)),"")</f>
        <v/>
      </c>
      <c r="G125" s="8" t="str">
        <f>IF(Number&lt;=COUNT(Weightr),INDEX(Calculations!C:T,MATCH(Number,Calculations!C:C,0),16),"")</f>
        <v/>
      </c>
      <c r="H125" s="8" t="str">
        <f>IF(Number&lt;=COUNT(Weightr),INDEX(Calculations!C:T,MATCH(Number,Calculations!C:C,0),17),"")</f>
        <v/>
      </c>
      <c r="I125" s="13" t="str">
        <f>IF(Number&lt;=COUNT(Weightr),INDEX(Calculations!C:T,MATCH(Number,Calculations!C:C,0),18),"")</f>
        <v/>
      </c>
      <c r="J125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26" spans="4:10" x14ac:dyDescent="0.2">
      <c r="D126" s="59">
        <v>125</v>
      </c>
      <c r="E126" s="8" t="str">
        <f>IF(Number&lt;=COUNT(Weightr),INDEX(Calculations!C:Q,MATCH(Number,Calculations!C:C,0),3),"")</f>
        <v/>
      </c>
      <c r="F126" s="8" t="str">
        <f>IF(Number&lt;=COUNT(Weightr),IF(Effect_size_measure=Calculations!L$1,INDEX(Calculations!C:Q,MATCH(Number,Calculations!C:C,0),10),INDEX(Calculations!C:Q,MATCH(Number,Calculations!C:C,0),8)),"")</f>
        <v/>
      </c>
      <c r="G126" s="8" t="str">
        <f>IF(Number&lt;=COUNT(Weightr),INDEX(Calculations!C:T,MATCH(Number,Calculations!C:C,0),16),"")</f>
        <v/>
      </c>
      <c r="H126" s="8" t="str">
        <f>IF(Number&lt;=COUNT(Weightr),INDEX(Calculations!C:T,MATCH(Number,Calculations!C:C,0),17),"")</f>
        <v/>
      </c>
      <c r="I126" s="13" t="str">
        <f>IF(Number&lt;=COUNT(Weightr),INDEX(Calculations!C:T,MATCH(Number,Calculations!C:C,0),18),"")</f>
        <v/>
      </c>
      <c r="J126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27" spans="4:10" x14ac:dyDescent="0.2">
      <c r="D127" s="59">
        <v>126</v>
      </c>
      <c r="E127" s="8" t="str">
        <f>IF(Number&lt;=COUNT(Weightr),INDEX(Calculations!C:Q,MATCH(Number,Calculations!C:C,0),3),"")</f>
        <v/>
      </c>
      <c r="F127" s="8" t="str">
        <f>IF(Number&lt;=COUNT(Weightr),IF(Effect_size_measure=Calculations!L$1,INDEX(Calculations!C:Q,MATCH(Number,Calculations!C:C,0),10),INDEX(Calculations!C:Q,MATCH(Number,Calculations!C:C,0),8)),"")</f>
        <v/>
      </c>
      <c r="G127" s="8" t="str">
        <f>IF(Number&lt;=COUNT(Weightr),INDEX(Calculations!C:T,MATCH(Number,Calculations!C:C,0),16),"")</f>
        <v/>
      </c>
      <c r="H127" s="8" t="str">
        <f>IF(Number&lt;=COUNT(Weightr),INDEX(Calculations!C:T,MATCH(Number,Calculations!C:C,0),17),"")</f>
        <v/>
      </c>
      <c r="I127" s="13" t="str">
        <f>IF(Number&lt;=COUNT(Weightr),INDEX(Calculations!C:T,MATCH(Number,Calculations!C:C,0),18),"")</f>
        <v/>
      </c>
      <c r="J127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28" spans="4:10" x14ac:dyDescent="0.2">
      <c r="D128" s="59">
        <v>127</v>
      </c>
      <c r="E128" s="8" t="str">
        <f>IF(Number&lt;=COUNT(Weightr),INDEX(Calculations!C:Q,MATCH(Number,Calculations!C:C,0),3),"")</f>
        <v/>
      </c>
      <c r="F128" s="8" t="str">
        <f>IF(Number&lt;=COUNT(Weightr),IF(Effect_size_measure=Calculations!L$1,INDEX(Calculations!C:Q,MATCH(Number,Calculations!C:C,0),10),INDEX(Calculations!C:Q,MATCH(Number,Calculations!C:C,0),8)),"")</f>
        <v/>
      </c>
      <c r="G128" s="8" t="str">
        <f>IF(Number&lt;=COUNT(Weightr),INDEX(Calculations!C:T,MATCH(Number,Calculations!C:C,0),16),"")</f>
        <v/>
      </c>
      <c r="H128" s="8" t="str">
        <f>IF(Number&lt;=COUNT(Weightr),INDEX(Calculations!C:T,MATCH(Number,Calculations!C:C,0),17),"")</f>
        <v/>
      </c>
      <c r="I128" s="13" t="str">
        <f>IF(Number&lt;=COUNT(Weightr),INDEX(Calculations!C:T,MATCH(Number,Calculations!C:C,0),18),"")</f>
        <v/>
      </c>
      <c r="J128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29" spans="4:10" x14ac:dyDescent="0.2">
      <c r="D129" s="59">
        <v>128</v>
      </c>
      <c r="E129" s="8" t="str">
        <f>IF(Number&lt;=COUNT(Weightr),INDEX(Calculations!C:Q,MATCH(Number,Calculations!C:C,0),3),"")</f>
        <v/>
      </c>
      <c r="F129" s="8" t="str">
        <f>IF(Number&lt;=COUNT(Weightr),IF(Effect_size_measure=Calculations!L$1,INDEX(Calculations!C:Q,MATCH(Number,Calculations!C:C,0),10),INDEX(Calculations!C:Q,MATCH(Number,Calculations!C:C,0),8)),"")</f>
        <v/>
      </c>
      <c r="G129" s="8" t="str">
        <f>IF(Number&lt;=COUNT(Weightr),INDEX(Calculations!C:T,MATCH(Number,Calculations!C:C,0),16),"")</f>
        <v/>
      </c>
      <c r="H129" s="8" t="str">
        <f>IF(Number&lt;=COUNT(Weightr),INDEX(Calculations!C:T,MATCH(Number,Calculations!C:C,0),17),"")</f>
        <v/>
      </c>
      <c r="I129" s="13" t="str">
        <f>IF(Number&lt;=COUNT(Weightr),INDEX(Calculations!C:T,MATCH(Number,Calculations!C:C,0),18),"")</f>
        <v/>
      </c>
      <c r="J129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30" spans="4:10" x14ac:dyDescent="0.2">
      <c r="D130" s="59">
        <v>129</v>
      </c>
      <c r="E130" s="8" t="str">
        <f>IF(Number&lt;=COUNT(Weightr),INDEX(Calculations!C:Q,MATCH(Number,Calculations!C:C,0),3),"")</f>
        <v/>
      </c>
      <c r="F130" s="8" t="str">
        <f>IF(Number&lt;=COUNT(Weightr),IF(Effect_size_measure=Calculations!L$1,INDEX(Calculations!C:Q,MATCH(Number,Calculations!C:C,0),10),INDEX(Calculations!C:Q,MATCH(Number,Calculations!C:C,0),8)),"")</f>
        <v/>
      </c>
      <c r="G130" s="8" t="str">
        <f>IF(Number&lt;=COUNT(Weightr),INDEX(Calculations!C:T,MATCH(Number,Calculations!C:C,0),16),"")</f>
        <v/>
      </c>
      <c r="H130" s="8" t="str">
        <f>IF(Number&lt;=COUNT(Weightr),INDEX(Calculations!C:T,MATCH(Number,Calculations!C:C,0),17),"")</f>
        <v/>
      </c>
      <c r="I130" s="13" t="str">
        <f>IF(Number&lt;=COUNT(Weightr),INDEX(Calculations!C:T,MATCH(Number,Calculations!C:C,0),18),"")</f>
        <v/>
      </c>
      <c r="J130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31" spans="4:10" x14ac:dyDescent="0.2">
      <c r="D131" s="59">
        <v>130</v>
      </c>
      <c r="E131" s="8" t="str">
        <f>IF(Number&lt;=COUNT(Weightr),INDEX(Calculations!C:Q,MATCH(Number,Calculations!C:C,0),3),"")</f>
        <v/>
      </c>
      <c r="F131" s="8" t="str">
        <f>IF(Number&lt;=COUNT(Weightr),IF(Effect_size_measure=Calculations!L$1,INDEX(Calculations!C:Q,MATCH(Number,Calculations!C:C,0),10),INDEX(Calculations!C:Q,MATCH(Number,Calculations!C:C,0),8)),"")</f>
        <v/>
      </c>
      <c r="G131" s="8" t="str">
        <f>IF(Number&lt;=COUNT(Weightr),INDEX(Calculations!C:T,MATCH(Number,Calculations!C:C,0),16),"")</f>
        <v/>
      </c>
      <c r="H131" s="8" t="str">
        <f>IF(Number&lt;=COUNT(Weightr),INDEX(Calculations!C:T,MATCH(Number,Calculations!C:C,0),17),"")</f>
        <v/>
      </c>
      <c r="I131" s="13" t="str">
        <f>IF(Number&lt;=COUNT(Weightr),INDEX(Calculations!C:T,MATCH(Number,Calculations!C:C,0),18),"")</f>
        <v/>
      </c>
      <c r="J131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32" spans="4:10" x14ac:dyDescent="0.2">
      <c r="D132" s="59">
        <v>131</v>
      </c>
      <c r="E132" s="8" t="str">
        <f>IF(Number&lt;=COUNT(Weightr),INDEX(Calculations!C:Q,MATCH(Number,Calculations!C:C,0),3),"")</f>
        <v/>
      </c>
      <c r="F132" s="8" t="str">
        <f>IF(Number&lt;=COUNT(Weightr),IF(Effect_size_measure=Calculations!L$1,INDEX(Calculations!C:Q,MATCH(Number,Calculations!C:C,0),10),INDEX(Calculations!C:Q,MATCH(Number,Calculations!C:C,0),8)),"")</f>
        <v/>
      </c>
      <c r="G132" s="8" t="str">
        <f>IF(Number&lt;=COUNT(Weightr),INDEX(Calculations!C:T,MATCH(Number,Calculations!C:C,0),16),"")</f>
        <v/>
      </c>
      <c r="H132" s="8" t="str">
        <f>IF(Number&lt;=COUNT(Weightr),INDEX(Calculations!C:T,MATCH(Number,Calculations!C:C,0),17),"")</f>
        <v/>
      </c>
      <c r="I132" s="13" t="str">
        <f>IF(Number&lt;=COUNT(Weightr),INDEX(Calculations!C:T,MATCH(Number,Calculations!C:C,0),18),"")</f>
        <v/>
      </c>
      <c r="J132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33" spans="4:10" x14ac:dyDescent="0.2">
      <c r="D133" s="59">
        <v>132</v>
      </c>
      <c r="E133" s="8" t="str">
        <f>IF(Number&lt;=COUNT(Weightr),INDEX(Calculations!C:Q,MATCH(Number,Calculations!C:C,0),3),"")</f>
        <v/>
      </c>
      <c r="F133" s="8" t="str">
        <f>IF(Number&lt;=COUNT(Weightr),IF(Effect_size_measure=Calculations!L$1,INDEX(Calculations!C:Q,MATCH(Number,Calculations!C:C,0),10),INDEX(Calculations!C:Q,MATCH(Number,Calculations!C:C,0),8)),"")</f>
        <v/>
      </c>
      <c r="G133" s="8" t="str">
        <f>IF(Number&lt;=COUNT(Weightr),INDEX(Calculations!C:T,MATCH(Number,Calculations!C:C,0),16),"")</f>
        <v/>
      </c>
      <c r="H133" s="8" t="str">
        <f>IF(Number&lt;=COUNT(Weightr),INDEX(Calculations!C:T,MATCH(Number,Calculations!C:C,0),17),"")</f>
        <v/>
      </c>
      <c r="I133" s="13" t="str">
        <f>IF(Number&lt;=COUNT(Weightr),INDEX(Calculations!C:T,MATCH(Number,Calculations!C:C,0),18),"")</f>
        <v/>
      </c>
      <c r="J133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34" spans="4:10" x14ac:dyDescent="0.2">
      <c r="D134" s="59">
        <v>133</v>
      </c>
      <c r="E134" s="8" t="str">
        <f>IF(Number&lt;=COUNT(Weightr),INDEX(Calculations!C:Q,MATCH(Number,Calculations!C:C,0),3),"")</f>
        <v/>
      </c>
      <c r="F134" s="8" t="str">
        <f>IF(Number&lt;=COUNT(Weightr),IF(Effect_size_measure=Calculations!L$1,INDEX(Calculations!C:Q,MATCH(Number,Calculations!C:C,0),10),INDEX(Calculations!C:Q,MATCH(Number,Calculations!C:C,0),8)),"")</f>
        <v/>
      </c>
      <c r="G134" s="8" t="str">
        <f>IF(Number&lt;=COUNT(Weightr),INDEX(Calculations!C:T,MATCH(Number,Calculations!C:C,0),16),"")</f>
        <v/>
      </c>
      <c r="H134" s="8" t="str">
        <f>IF(Number&lt;=COUNT(Weightr),INDEX(Calculations!C:T,MATCH(Number,Calculations!C:C,0),17),"")</f>
        <v/>
      </c>
      <c r="I134" s="13" t="str">
        <f>IF(Number&lt;=COUNT(Weightr),INDEX(Calculations!C:T,MATCH(Number,Calculations!C:C,0),18),"")</f>
        <v/>
      </c>
      <c r="J134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35" spans="4:10" x14ac:dyDescent="0.2">
      <c r="D135" s="59">
        <v>134</v>
      </c>
      <c r="E135" s="8" t="str">
        <f>IF(Number&lt;=COUNT(Weightr),INDEX(Calculations!C:Q,MATCH(Number,Calculations!C:C,0),3),"")</f>
        <v/>
      </c>
      <c r="F135" s="8" t="str">
        <f>IF(Number&lt;=COUNT(Weightr),IF(Effect_size_measure=Calculations!L$1,INDEX(Calculations!C:Q,MATCH(Number,Calculations!C:C,0),10),INDEX(Calculations!C:Q,MATCH(Number,Calculations!C:C,0),8)),"")</f>
        <v/>
      </c>
      <c r="G135" s="8" t="str">
        <f>IF(Number&lt;=COUNT(Weightr),INDEX(Calculations!C:T,MATCH(Number,Calculations!C:C,0),16),"")</f>
        <v/>
      </c>
      <c r="H135" s="8" t="str">
        <f>IF(Number&lt;=COUNT(Weightr),INDEX(Calculations!C:T,MATCH(Number,Calculations!C:C,0),17),"")</f>
        <v/>
      </c>
      <c r="I135" s="13" t="str">
        <f>IF(Number&lt;=COUNT(Weightr),INDEX(Calculations!C:T,MATCH(Number,Calculations!C:C,0),18),"")</f>
        <v/>
      </c>
      <c r="J135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36" spans="4:10" x14ac:dyDescent="0.2">
      <c r="D136" s="59">
        <v>135</v>
      </c>
      <c r="E136" s="8" t="str">
        <f>IF(Number&lt;=COUNT(Weightr),INDEX(Calculations!C:Q,MATCH(Number,Calculations!C:C,0),3),"")</f>
        <v/>
      </c>
      <c r="F136" s="8" t="str">
        <f>IF(Number&lt;=COUNT(Weightr),IF(Effect_size_measure=Calculations!L$1,INDEX(Calculations!C:Q,MATCH(Number,Calculations!C:C,0),10),INDEX(Calculations!C:Q,MATCH(Number,Calculations!C:C,0),8)),"")</f>
        <v/>
      </c>
      <c r="G136" s="8" t="str">
        <f>IF(Number&lt;=COUNT(Weightr),INDEX(Calculations!C:T,MATCH(Number,Calculations!C:C,0),16),"")</f>
        <v/>
      </c>
      <c r="H136" s="8" t="str">
        <f>IF(Number&lt;=COUNT(Weightr),INDEX(Calculations!C:T,MATCH(Number,Calculations!C:C,0),17),"")</f>
        <v/>
      </c>
      <c r="I136" s="13" t="str">
        <f>IF(Number&lt;=COUNT(Weightr),INDEX(Calculations!C:T,MATCH(Number,Calculations!C:C,0),18),"")</f>
        <v/>
      </c>
      <c r="J136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37" spans="4:10" x14ac:dyDescent="0.2">
      <c r="D137" s="59">
        <v>136</v>
      </c>
      <c r="E137" s="8" t="str">
        <f>IF(Number&lt;=COUNT(Weightr),INDEX(Calculations!C:Q,MATCH(Number,Calculations!C:C,0),3),"")</f>
        <v/>
      </c>
      <c r="F137" s="8" t="str">
        <f>IF(Number&lt;=COUNT(Weightr),IF(Effect_size_measure=Calculations!L$1,INDEX(Calculations!C:Q,MATCH(Number,Calculations!C:C,0),10),INDEX(Calculations!C:Q,MATCH(Number,Calculations!C:C,0),8)),"")</f>
        <v/>
      </c>
      <c r="G137" s="8" t="str">
        <f>IF(Number&lt;=COUNT(Weightr),INDEX(Calculations!C:T,MATCH(Number,Calculations!C:C,0),16),"")</f>
        <v/>
      </c>
      <c r="H137" s="8" t="str">
        <f>IF(Number&lt;=COUNT(Weightr),INDEX(Calculations!C:T,MATCH(Number,Calculations!C:C,0),17),"")</f>
        <v/>
      </c>
      <c r="I137" s="13" t="str">
        <f>IF(Number&lt;=COUNT(Weightr),INDEX(Calculations!C:T,MATCH(Number,Calculations!C:C,0),18),"")</f>
        <v/>
      </c>
      <c r="J137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38" spans="4:10" x14ac:dyDescent="0.2">
      <c r="D138" s="59">
        <v>137</v>
      </c>
      <c r="E138" s="8" t="str">
        <f>IF(Number&lt;=COUNT(Weightr),INDEX(Calculations!C:Q,MATCH(Number,Calculations!C:C,0),3),"")</f>
        <v/>
      </c>
      <c r="F138" s="8" t="str">
        <f>IF(Number&lt;=COUNT(Weightr),IF(Effect_size_measure=Calculations!L$1,INDEX(Calculations!C:Q,MATCH(Number,Calculations!C:C,0),10),INDEX(Calculations!C:Q,MATCH(Number,Calculations!C:C,0),8)),"")</f>
        <v/>
      </c>
      <c r="G138" s="8" t="str">
        <f>IF(Number&lt;=COUNT(Weightr),INDEX(Calculations!C:T,MATCH(Number,Calculations!C:C,0),16),"")</f>
        <v/>
      </c>
      <c r="H138" s="8" t="str">
        <f>IF(Number&lt;=COUNT(Weightr),INDEX(Calculations!C:T,MATCH(Number,Calculations!C:C,0),17),"")</f>
        <v/>
      </c>
      <c r="I138" s="13" t="str">
        <f>IF(Number&lt;=COUNT(Weightr),INDEX(Calculations!C:T,MATCH(Number,Calculations!C:C,0),18),"")</f>
        <v/>
      </c>
      <c r="J138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39" spans="4:10" x14ac:dyDescent="0.2">
      <c r="D139" s="59">
        <v>138</v>
      </c>
      <c r="E139" s="8" t="str">
        <f>IF(Number&lt;=COUNT(Weightr),INDEX(Calculations!C:Q,MATCH(Number,Calculations!C:C,0),3),"")</f>
        <v/>
      </c>
      <c r="F139" s="8" t="str">
        <f>IF(Number&lt;=COUNT(Weightr),IF(Effect_size_measure=Calculations!L$1,INDEX(Calculations!C:Q,MATCH(Number,Calculations!C:C,0),10),INDEX(Calculations!C:Q,MATCH(Number,Calculations!C:C,0),8)),"")</f>
        <v/>
      </c>
      <c r="G139" s="8" t="str">
        <f>IF(Number&lt;=COUNT(Weightr),INDEX(Calculations!C:T,MATCH(Number,Calculations!C:C,0),16),"")</f>
        <v/>
      </c>
      <c r="H139" s="8" t="str">
        <f>IF(Number&lt;=COUNT(Weightr),INDEX(Calculations!C:T,MATCH(Number,Calculations!C:C,0),17),"")</f>
        <v/>
      </c>
      <c r="I139" s="13" t="str">
        <f>IF(Number&lt;=COUNT(Weightr),INDEX(Calculations!C:T,MATCH(Number,Calculations!C:C,0),18),"")</f>
        <v/>
      </c>
      <c r="J139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40" spans="4:10" x14ac:dyDescent="0.2">
      <c r="D140" s="59">
        <v>139</v>
      </c>
      <c r="E140" s="8" t="str">
        <f>IF(Number&lt;=COUNT(Weightr),INDEX(Calculations!C:Q,MATCH(Number,Calculations!C:C,0),3),"")</f>
        <v/>
      </c>
      <c r="F140" s="8" t="str">
        <f>IF(Number&lt;=COUNT(Weightr),IF(Effect_size_measure=Calculations!L$1,INDEX(Calculations!C:Q,MATCH(Number,Calculations!C:C,0),10),INDEX(Calculations!C:Q,MATCH(Number,Calculations!C:C,0),8)),"")</f>
        <v/>
      </c>
      <c r="G140" s="8" t="str">
        <f>IF(Number&lt;=COUNT(Weightr),INDEX(Calculations!C:T,MATCH(Number,Calculations!C:C,0),16),"")</f>
        <v/>
      </c>
      <c r="H140" s="8" t="str">
        <f>IF(Number&lt;=COUNT(Weightr),INDEX(Calculations!C:T,MATCH(Number,Calculations!C:C,0),17),"")</f>
        <v/>
      </c>
      <c r="I140" s="13" t="str">
        <f>IF(Number&lt;=COUNT(Weightr),INDEX(Calculations!C:T,MATCH(Number,Calculations!C:C,0),18),"")</f>
        <v/>
      </c>
      <c r="J140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41" spans="4:10" x14ac:dyDescent="0.2">
      <c r="D141" s="59">
        <v>140</v>
      </c>
      <c r="E141" s="8" t="str">
        <f>IF(Number&lt;=COUNT(Weightr),INDEX(Calculations!C:Q,MATCH(Number,Calculations!C:C,0),3),"")</f>
        <v/>
      </c>
      <c r="F141" s="8" t="str">
        <f>IF(Number&lt;=COUNT(Weightr),IF(Effect_size_measure=Calculations!L$1,INDEX(Calculations!C:Q,MATCH(Number,Calculations!C:C,0),10),INDEX(Calculations!C:Q,MATCH(Number,Calculations!C:C,0),8)),"")</f>
        <v/>
      </c>
      <c r="G141" s="8" t="str">
        <f>IF(Number&lt;=COUNT(Weightr),INDEX(Calculations!C:T,MATCH(Number,Calculations!C:C,0),16),"")</f>
        <v/>
      </c>
      <c r="H141" s="8" t="str">
        <f>IF(Number&lt;=COUNT(Weightr),INDEX(Calculations!C:T,MATCH(Number,Calculations!C:C,0),17),"")</f>
        <v/>
      </c>
      <c r="I141" s="13" t="str">
        <f>IF(Number&lt;=COUNT(Weightr),INDEX(Calculations!C:T,MATCH(Number,Calculations!C:C,0),18),"")</f>
        <v/>
      </c>
      <c r="J141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42" spans="4:10" x14ac:dyDescent="0.2">
      <c r="D142" s="59">
        <v>141</v>
      </c>
      <c r="E142" s="8" t="str">
        <f>IF(Number&lt;=COUNT(Weightr),INDEX(Calculations!C:Q,MATCH(Number,Calculations!C:C,0),3),"")</f>
        <v/>
      </c>
      <c r="F142" s="8" t="str">
        <f>IF(Number&lt;=COUNT(Weightr),IF(Effect_size_measure=Calculations!L$1,INDEX(Calculations!C:Q,MATCH(Number,Calculations!C:C,0),10),INDEX(Calculations!C:Q,MATCH(Number,Calculations!C:C,0),8)),"")</f>
        <v/>
      </c>
      <c r="G142" s="8" t="str">
        <f>IF(Number&lt;=COUNT(Weightr),INDEX(Calculations!C:T,MATCH(Number,Calculations!C:C,0),16),"")</f>
        <v/>
      </c>
      <c r="H142" s="8" t="str">
        <f>IF(Number&lt;=COUNT(Weightr),INDEX(Calculations!C:T,MATCH(Number,Calculations!C:C,0),17),"")</f>
        <v/>
      </c>
      <c r="I142" s="13" t="str">
        <f>IF(Number&lt;=COUNT(Weightr),INDEX(Calculations!C:T,MATCH(Number,Calculations!C:C,0),18),"")</f>
        <v/>
      </c>
      <c r="J142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43" spans="4:10" x14ac:dyDescent="0.2">
      <c r="D143" s="59">
        <v>142</v>
      </c>
      <c r="E143" s="8" t="str">
        <f>IF(Number&lt;=COUNT(Weightr),INDEX(Calculations!C:Q,MATCH(Number,Calculations!C:C,0),3),"")</f>
        <v/>
      </c>
      <c r="F143" s="8" t="str">
        <f>IF(Number&lt;=COUNT(Weightr),IF(Effect_size_measure=Calculations!L$1,INDEX(Calculations!C:Q,MATCH(Number,Calculations!C:C,0),10),INDEX(Calculations!C:Q,MATCH(Number,Calculations!C:C,0),8)),"")</f>
        <v/>
      </c>
      <c r="G143" s="8" t="str">
        <f>IF(Number&lt;=COUNT(Weightr),INDEX(Calculations!C:T,MATCH(Number,Calculations!C:C,0),16),"")</f>
        <v/>
      </c>
      <c r="H143" s="8" t="str">
        <f>IF(Number&lt;=COUNT(Weightr),INDEX(Calculations!C:T,MATCH(Number,Calculations!C:C,0),17),"")</f>
        <v/>
      </c>
      <c r="I143" s="13" t="str">
        <f>IF(Number&lt;=COUNT(Weightr),INDEX(Calculations!C:T,MATCH(Number,Calculations!C:C,0),18),"")</f>
        <v/>
      </c>
      <c r="J143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44" spans="4:10" x14ac:dyDescent="0.2">
      <c r="D144" s="59">
        <v>143</v>
      </c>
      <c r="E144" s="8" t="str">
        <f>IF(Number&lt;=COUNT(Weightr),INDEX(Calculations!C:Q,MATCH(Number,Calculations!C:C,0),3),"")</f>
        <v/>
      </c>
      <c r="F144" s="8" t="str">
        <f>IF(Number&lt;=COUNT(Weightr),IF(Effect_size_measure=Calculations!L$1,INDEX(Calculations!C:Q,MATCH(Number,Calculations!C:C,0),10),INDEX(Calculations!C:Q,MATCH(Number,Calculations!C:C,0),8)),"")</f>
        <v/>
      </c>
      <c r="G144" s="8" t="str">
        <f>IF(Number&lt;=COUNT(Weightr),INDEX(Calculations!C:T,MATCH(Number,Calculations!C:C,0),16),"")</f>
        <v/>
      </c>
      <c r="H144" s="8" t="str">
        <f>IF(Number&lt;=COUNT(Weightr),INDEX(Calculations!C:T,MATCH(Number,Calculations!C:C,0),17),"")</f>
        <v/>
      </c>
      <c r="I144" s="13" t="str">
        <f>IF(Number&lt;=COUNT(Weightr),INDEX(Calculations!C:T,MATCH(Number,Calculations!C:C,0),18),"")</f>
        <v/>
      </c>
      <c r="J144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45" spans="4:10" x14ac:dyDescent="0.2">
      <c r="D145" s="59">
        <v>144</v>
      </c>
      <c r="E145" s="8" t="str">
        <f>IF(Number&lt;=COUNT(Weightr),INDEX(Calculations!C:Q,MATCH(Number,Calculations!C:C,0),3),"")</f>
        <v/>
      </c>
      <c r="F145" s="8" t="str">
        <f>IF(Number&lt;=COUNT(Weightr),IF(Effect_size_measure=Calculations!L$1,INDEX(Calculations!C:Q,MATCH(Number,Calculations!C:C,0),10),INDEX(Calculations!C:Q,MATCH(Number,Calculations!C:C,0),8)),"")</f>
        <v/>
      </c>
      <c r="G145" s="8" t="str">
        <f>IF(Number&lt;=COUNT(Weightr),INDEX(Calculations!C:T,MATCH(Number,Calculations!C:C,0),16),"")</f>
        <v/>
      </c>
      <c r="H145" s="8" t="str">
        <f>IF(Number&lt;=COUNT(Weightr),INDEX(Calculations!C:T,MATCH(Number,Calculations!C:C,0),17),"")</f>
        <v/>
      </c>
      <c r="I145" s="13" t="str">
        <f>IF(Number&lt;=COUNT(Weightr),INDEX(Calculations!C:T,MATCH(Number,Calculations!C:C,0),18),"")</f>
        <v/>
      </c>
      <c r="J145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46" spans="4:10" x14ac:dyDescent="0.2">
      <c r="D146" s="59">
        <v>145</v>
      </c>
      <c r="E146" s="8" t="str">
        <f>IF(Number&lt;=COUNT(Weightr),INDEX(Calculations!C:Q,MATCH(Number,Calculations!C:C,0),3),"")</f>
        <v/>
      </c>
      <c r="F146" s="8" t="str">
        <f>IF(Number&lt;=COUNT(Weightr),IF(Effect_size_measure=Calculations!L$1,INDEX(Calculations!C:Q,MATCH(Number,Calculations!C:C,0),10),INDEX(Calculations!C:Q,MATCH(Number,Calculations!C:C,0),8)),"")</f>
        <v/>
      </c>
      <c r="G146" s="8" t="str">
        <f>IF(Number&lt;=COUNT(Weightr),INDEX(Calculations!C:T,MATCH(Number,Calculations!C:C,0),16),"")</f>
        <v/>
      </c>
      <c r="H146" s="8" t="str">
        <f>IF(Number&lt;=COUNT(Weightr),INDEX(Calculations!C:T,MATCH(Number,Calculations!C:C,0),17),"")</f>
        <v/>
      </c>
      <c r="I146" s="13" t="str">
        <f>IF(Number&lt;=COUNT(Weightr),INDEX(Calculations!C:T,MATCH(Number,Calculations!C:C,0),18),"")</f>
        <v/>
      </c>
      <c r="J146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47" spans="4:10" x14ac:dyDescent="0.2">
      <c r="D147" s="59">
        <v>146</v>
      </c>
      <c r="E147" s="8" t="str">
        <f>IF(Number&lt;=COUNT(Weightr),INDEX(Calculations!C:Q,MATCH(Number,Calculations!C:C,0),3),"")</f>
        <v/>
      </c>
      <c r="F147" s="8" t="str">
        <f>IF(Number&lt;=COUNT(Weightr),IF(Effect_size_measure=Calculations!L$1,INDEX(Calculations!C:Q,MATCH(Number,Calculations!C:C,0),10),INDEX(Calculations!C:Q,MATCH(Number,Calculations!C:C,0),8)),"")</f>
        <v/>
      </c>
      <c r="G147" s="8" t="str">
        <f>IF(Number&lt;=COUNT(Weightr),INDEX(Calculations!C:T,MATCH(Number,Calculations!C:C,0),16),"")</f>
        <v/>
      </c>
      <c r="H147" s="8" t="str">
        <f>IF(Number&lt;=COUNT(Weightr),INDEX(Calculations!C:T,MATCH(Number,Calculations!C:C,0),17),"")</f>
        <v/>
      </c>
      <c r="I147" s="13" t="str">
        <f>IF(Number&lt;=COUNT(Weightr),INDEX(Calculations!C:T,MATCH(Number,Calculations!C:C,0),18),"")</f>
        <v/>
      </c>
      <c r="J147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48" spans="4:10" x14ac:dyDescent="0.2">
      <c r="D148" s="59">
        <v>147</v>
      </c>
      <c r="E148" s="8" t="str">
        <f>IF(Number&lt;=COUNT(Weightr),INDEX(Calculations!C:Q,MATCH(Number,Calculations!C:C,0),3),"")</f>
        <v/>
      </c>
      <c r="F148" s="8" t="str">
        <f>IF(Number&lt;=COUNT(Weightr),IF(Effect_size_measure=Calculations!L$1,INDEX(Calculations!C:Q,MATCH(Number,Calculations!C:C,0),10),INDEX(Calculations!C:Q,MATCH(Number,Calculations!C:C,0),8)),"")</f>
        <v/>
      </c>
      <c r="G148" s="8" t="str">
        <f>IF(Number&lt;=COUNT(Weightr),INDEX(Calculations!C:T,MATCH(Number,Calculations!C:C,0),16),"")</f>
        <v/>
      </c>
      <c r="H148" s="8" t="str">
        <f>IF(Number&lt;=COUNT(Weightr),INDEX(Calculations!C:T,MATCH(Number,Calculations!C:C,0),17),"")</f>
        <v/>
      </c>
      <c r="I148" s="13" t="str">
        <f>IF(Number&lt;=COUNT(Weightr),INDEX(Calculations!C:T,MATCH(Number,Calculations!C:C,0),18),"")</f>
        <v/>
      </c>
      <c r="J148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49" spans="4:10" x14ac:dyDescent="0.2">
      <c r="D149" s="59">
        <v>148</v>
      </c>
      <c r="E149" s="8" t="str">
        <f>IF(Number&lt;=COUNT(Weightr),INDEX(Calculations!C:Q,MATCH(Number,Calculations!C:C,0),3),"")</f>
        <v/>
      </c>
      <c r="F149" s="8" t="str">
        <f>IF(Number&lt;=COUNT(Weightr),IF(Effect_size_measure=Calculations!L$1,INDEX(Calculations!C:Q,MATCH(Number,Calculations!C:C,0),10),INDEX(Calculations!C:Q,MATCH(Number,Calculations!C:C,0),8)),"")</f>
        <v/>
      </c>
      <c r="G149" s="8" t="str">
        <f>IF(Number&lt;=COUNT(Weightr),INDEX(Calculations!C:T,MATCH(Number,Calculations!C:C,0),16),"")</f>
        <v/>
      </c>
      <c r="H149" s="8" t="str">
        <f>IF(Number&lt;=COUNT(Weightr),INDEX(Calculations!C:T,MATCH(Number,Calculations!C:C,0),17),"")</f>
        <v/>
      </c>
      <c r="I149" s="13" t="str">
        <f>IF(Number&lt;=COUNT(Weightr),INDEX(Calculations!C:T,MATCH(Number,Calculations!C:C,0),18),"")</f>
        <v/>
      </c>
      <c r="J149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50" spans="4:10" x14ac:dyDescent="0.2">
      <c r="D150" s="59">
        <v>149</v>
      </c>
      <c r="E150" s="8" t="str">
        <f>IF(Number&lt;=COUNT(Weightr),INDEX(Calculations!C:Q,MATCH(Number,Calculations!C:C,0),3),"")</f>
        <v/>
      </c>
      <c r="F150" s="8" t="str">
        <f>IF(Number&lt;=COUNT(Weightr),IF(Effect_size_measure=Calculations!L$1,INDEX(Calculations!C:Q,MATCH(Number,Calculations!C:C,0),10),INDEX(Calculations!C:Q,MATCH(Number,Calculations!C:C,0),8)),"")</f>
        <v/>
      </c>
      <c r="G150" s="8" t="str">
        <f>IF(Number&lt;=COUNT(Weightr),INDEX(Calculations!C:T,MATCH(Number,Calculations!C:C,0),16),"")</f>
        <v/>
      </c>
      <c r="H150" s="8" t="str">
        <f>IF(Number&lt;=COUNT(Weightr),INDEX(Calculations!C:T,MATCH(Number,Calculations!C:C,0),17),"")</f>
        <v/>
      </c>
      <c r="I150" s="13" t="str">
        <f>IF(Number&lt;=COUNT(Weightr),INDEX(Calculations!C:T,MATCH(Number,Calculations!C:C,0),18),"")</f>
        <v/>
      </c>
      <c r="J150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51" spans="4:10" x14ac:dyDescent="0.2">
      <c r="D151" s="59">
        <v>150</v>
      </c>
      <c r="E151" s="8" t="str">
        <f>IF(Number&lt;=COUNT(Weightr),INDEX(Calculations!C:Q,MATCH(Number,Calculations!C:C,0),3),"")</f>
        <v/>
      </c>
      <c r="F151" s="8" t="str">
        <f>IF(Number&lt;=COUNT(Weightr),IF(Effect_size_measure=Calculations!L$1,INDEX(Calculations!C:Q,MATCH(Number,Calculations!C:C,0),10),INDEX(Calculations!C:Q,MATCH(Number,Calculations!C:C,0),8)),"")</f>
        <v/>
      </c>
      <c r="G151" s="8" t="str">
        <f>IF(Number&lt;=COUNT(Weightr),INDEX(Calculations!C:T,MATCH(Number,Calculations!C:C,0),16),"")</f>
        <v/>
      </c>
      <c r="H151" s="8" t="str">
        <f>IF(Number&lt;=COUNT(Weightr),INDEX(Calculations!C:T,MATCH(Number,Calculations!C:C,0),17),"")</f>
        <v/>
      </c>
      <c r="I151" s="13" t="str">
        <f>IF(Number&lt;=COUNT(Weightr),INDEX(Calculations!C:T,MATCH(Number,Calculations!C:C,0),18),"")</f>
        <v/>
      </c>
      <c r="J151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52" spans="4:10" x14ac:dyDescent="0.2">
      <c r="D152" s="59">
        <v>151</v>
      </c>
      <c r="E152" s="8" t="str">
        <f>IF(Number&lt;=COUNT(Weightr),INDEX(Calculations!C:Q,MATCH(Number,Calculations!C:C,0),3),"")</f>
        <v/>
      </c>
      <c r="F152" s="8" t="str">
        <f>IF(Number&lt;=COUNT(Weightr),IF(Effect_size_measure=Calculations!L$1,INDEX(Calculations!C:Q,MATCH(Number,Calculations!C:C,0),10),INDEX(Calculations!C:Q,MATCH(Number,Calculations!C:C,0),8)),"")</f>
        <v/>
      </c>
      <c r="G152" s="8" t="str">
        <f>IF(Number&lt;=COUNT(Weightr),INDEX(Calculations!C:T,MATCH(Number,Calculations!C:C,0),16),"")</f>
        <v/>
      </c>
      <c r="H152" s="8" t="str">
        <f>IF(Number&lt;=COUNT(Weightr),INDEX(Calculations!C:T,MATCH(Number,Calculations!C:C,0),17),"")</f>
        <v/>
      </c>
      <c r="I152" s="13" t="str">
        <f>IF(Number&lt;=COUNT(Weightr),INDEX(Calculations!C:T,MATCH(Number,Calculations!C:C,0),18),"")</f>
        <v/>
      </c>
      <c r="J152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53" spans="4:10" x14ac:dyDescent="0.2">
      <c r="D153" s="59">
        <v>152</v>
      </c>
      <c r="E153" s="8" t="str">
        <f>IF(Number&lt;=COUNT(Weightr),INDEX(Calculations!C:Q,MATCH(Number,Calculations!C:C,0),3),"")</f>
        <v/>
      </c>
      <c r="F153" s="8" t="str">
        <f>IF(Number&lt;=COUNT(Weightr),IF(Effect_size_measure=Calculations!L$1,INDEX(Calculations!C:Q,MATCH(Number,Calculations!C:C,0),10),INDEX(Calculations!C:Q,MATCH(Number,Calculations!C:C,0),8)),"")</f>
        <v/>
      </c>
      <c r="G153" s="8" t="str">
        <f>IF(Number&lt;=COUNT(Weightr),INDEX(Calculations!C:T,MATCH(Number,Calculations!C:C,0),16),"")</f>
        <v/>
      </c>
      <c r="H153" s="8" t="str">
        <f>IF(Number&lt;=COUNT(Weightr),INDEX(Calculations!C:T,MATCH(Number,Calculations!C:C,0),17),"")</f>
        <v/>
      </c>
      <c r="I153" s="13" t="str">
        <f>IF(Number&lt;=COUNT(Weightr),INDEX(Calculations!C:T,MATCH(Number,Calculations!C:C,0),18),"")</f>
        <v/>
      </c>
      <c r="J153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54" spans="4:10" x14ac:dyDescent="0.2">
      <c r="D154" s="59">
        <v>153</v>
      </c>
      <c r="E154" s="8" t="str">
        <f>IF(Number&lt;=COUNT(Weightr),INDEX(Calculations!C:Q,MATCH(Number,Calculations!C:C,0),3),"")</f>
        <v/>
      </c>
      <c r="F154" s="8" t="str">
        <f>IF(Number&lt;=COUNT(Weightr),IF(Effect_size_measure=Calculations!L$1,INDEX(Calculations!C:Q,MATCH(Number,Calculations!C:C,0),10),INDEX(Calculations!C:Q,MATCH(Number,Calculations!C:C,0),8)),"")</f>
        <v/>
      </c>
      <c r="G154" s="8" t="str">
        <f>IF(Number&lt;=COUNT(Weightr),INDEX(Calculations!C:T,MATCH(Number,Calculations!C:C,0),16),"")</f>
        <v/>
      </c>
      <c r="H154" s="8" t="str">
        <f>IF(Number&lt;=COUNT(Weightr),INDEX(Calculations!C:T,MATCH(Number,Calculations!C:C,0),17),"")</f>
        <v/>
      </c>
      <c r="I154" s="13" t="str">
        <f>IF(Number&lt;=COUNT(Weightr),INDEX(Calculations!C:T,MATCH(Number,Calculations!C:C,0),18),"")</f>
        <v/>
      </c>
      <c r="J154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55" spans="4:10" x14ac:dyDescent="0.2">
      <c r="D155" s="59">
        <v>154</v>
      </c>
      <c r="E155" s="8" t="str">
        <f>IF(Number&lt;=COUNT(Weightr),INDEX(Calculations!C:Q,MATCH(Number,Calculations!C:C,0),3),"")</f>
        <v/>
      </c>
      <c r="F155" s="8" t="str">
        <f>IF(Number&lt;=COUNT(Weightr),IF(Effect_size_measure=Calculations!L$1,INDEX(Calculations!C:Q,MATCH(Number,Calculations!C:C,0),10),INDEX(Calculations!C:Q,MATCH(Number,Calculations!C:C,0),8)),"")</f>
        <v/>
      </c>
      <c r="G155" s="8" t="str">
        <f>IF(Number&lt;=COUNT(Weightr),INDEX(Calculations!C:T,MATCH(Number,Calculations!C:C,0),16),"")</f>
        <v/>
      </c>
      <c r="H155" s="8" t="str">
        <f>IF(Number&lt;=COUNT(Weightr),INDEX(Calculations!C:T,MATCH(Number,Calculations!C:C,0),17),"")</f>
        <v/>
      </c>
      <c r="I155" s="13" t="str">
        <f>IF(Number&lt;=COUNT(Weightr),INDEX(Calculations!C:T,MATCH(Number,Calculations!C:C,0),18),"")</f>
        <v/>
      </c>
      <c r="J155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56" spans="4:10" x14ac:dyDescent="0.2">
      <c r="D156" s="59">
        <v>155</v>
      </c>
      <c r="E156" s="8" t="str">
        <f>IF(Number&lt;=COUNT(Weightr),INDEX(Calculations!C:Q,MATCH(Number,Calculations!C:C,0),3),"")</f>
        <v/>
      </c>
      <c r="F156" s="8" t="str">
        <f>IF(Number&lt;=COUNT(Weightr),IF(Effect_size_measure=Calculations!L$1,INDEX(Calculations!C:Q,MATCH(Number,Calculations!C:C,0),10),INDEX(Calculations!C:Q,MATCH(Number,Calculations!C:C,0),8)),"")</f>
        <v/>
      </c>
      <c r="G156" s="8" t="str">
        <f>IF(Number&lt;=COUNT(Weightr),INDEX(Calculations!C:T,MATCH(Number,Calculations!C:C,0),16),"")</f>
        <v/>
      </c>
      <c r="H156" s="8" t="str">
        <f>IF(Number&lt;=COUNT(Weightr),INDEX(Calculations!C:T,MATCH(Number,Calculations!C:C,0),17),"")</f>
        <v/>
      </c>
      <c r="I156" s="13" t="str">
        <f>IF(Number&lt;=COUNT(Weightr),INDEX(Calculations!C:T,MATCH(Number,Calculations!C:C,0),18),"")</f>
        <v/>
      </c>
      <c r="J156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57" spans="4:10" x14ac:dyDescent="0.2">
      <c r="D157" s="59">
        <v>156</v>
      </c>
      <c r="E157" s="8" t="str">
        <f>IF(Number&lt;=COUNT(Weightr),INDEX(Calculations!C:Q,MATCH(Number,Calculations!C:C,0),3),"")</f>
        <v/>
      </c>
      <c r="F157" s="8" t="str">
        <f>IF(Number&lt;=COUNT(Weightr),IF(Effect_size_measure=Calculations!L$1,INDEX(Calculations!C:Q,MATCH(Number,Calculations!C:C,0),10),INDEX(Calculations!C:Q,MATCH(Number,Calculations!C:C,0),8)),"")</f>
        <v/>
      </c>
      <c r="G157" s="8" t="str">
        <f>IF(Number&lt;=COUNT(Weightr),INDEX(Calculations!C:T,MATCH(Number,Calculations!C:C,0),16),"")</f>
        <v/>
      </c>
      <c r="H157" s="8" t="str">
        <f>IF(Number&lt;=COUNT(Weightr),INDEX(Calculations!C:T,MATCH(Number,Calculations!C:C,0),17),"")</f>
        <v/>
      </c>
      <c r="I157" s="13" t="str">
        <f>IF(Number&lt;=COUNT(Weightr),INDEX(Calculations!C:T,MATCH(Number,Calculations!C:C,0),18),"")</f>
        <v/>
      </c>
      <c r="J157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58" spans="4:10" x14ac:dyDescent="0.2">
      <c r="D158" s="59">
        <v>157</v>
      </c>
      <c r="E158" s="8" t="str">
        <f>IF(Number&lt;=COUNT(Weightr),INDEX(Calculations!C:Q,MATCH(Number,Calculations!C:C,0),3),"")</f>
        <v/>
      </c>
      <c r="F158" s="8" t="str">
        <f>IF(Number&lt;=COUNT(Weightr),IF(Effect_size_measure=Calculations!L$1,INDEX(Calculations!C:Q,MATCH(Number,Calculations!C:C,0),10),INDEX(Calculations!C:Q,MATCH(Number,Calculations!C:C,0),8)),"")</f>
        <v/>
      </c>
      <c r="G158" s="8" t="str">
        <f>IF(Number&lt;=COUNT(Weightr),INDEX(Calculations!C:T,MATCH(Number,Calculations!C:C,0),16),"")</f>
        <v/>
      </c>
      <c r="H158" s="8" t="str">
        <f>IF(Number&lt;=COUNT(Weightr),INDEX(Calculations!C:T,MATCH(Number,Calculations!C:C,0),17),"")</f>
        <v/>
      </c>
      <c r="I158" s="13" t="str">
        <f>IF(Number&lt;=COUNT(Weightr),INDEX(Calculations!C:T,MATCH(Number,Calculations!C:C,0),18),"")</f>
        <v/>
      </c>
      <c r="J158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59" spans="4:10" x14ac:dyDescent="0.2">
      <c r="D159" s="59">
        <v>158</v>
      </c>
      <c r="E159" s="8" t="str">
        <f>IF(Number&lt;=COUNT(Weightr),INDEX(Calculations!C:Q,MATCH(Number,Calculations!C:C,0),3),"")</f>
        <v/>
      </c>
      <c r="F159" s="8" t="str">
        <f>IF(Number&lt;=COUNT(Weightr),IF(Effect_size_measure=Calculations!L$1,INDEX(Calculations!C:Q,MATCH(Number,Calculations!C:C,0),10),INDEX(Calculations!C:Q,MATCH(Number,Calculations!C:C,0),8)),"")</f>
        <v/>
      </c>
      <c r="G159" s="8" t="str">
        <f>IF(Number&lt;=COUNT(Weightr),INDEX(Calculations!C:T,MATCH(Number,Calculations!C:C,0),16),"")</f>
        <v/>
      </c>
      <c r="H159" s="8" t="str">
        <f>IF(Number&lt;=COUNT(Weightr),INDEX(Calculations!C:T,MATCH(Number,Calculations!C:C,0),17),"")</f>
        <v/>
      </c>
      <c r="I159" s="13" t="str">
        <f>IF(Number&lt;=COUNT(Weightr),INDEX(Calculations!C:T,MATCH(Number,Calculations!C:C,0),18),"")</f>
        <v/>
      </c>
      <c r="J159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60" spans="4:10" x14ac:dyDescent="0.2">
      <c r="D160" s="59">
        <v>159</v>
      </c>
      <c r="E160" s="8" t="str">
        <f>IF(Number&lt;=COUNT(Weightr),INDEX(Calculations!C:Q,MATCH(Number,Calculations!C:C,0),3),"")</f>
        <v/>
      </c>
      <c r="F160" s="8" t="str">
        <f>IF(Number&lt;=COUNT(Weightr),IF(Effect_size_measure=Calculations!L$1,INDEX(Calculations!C:Q,MATCH(Number,Calculations!C:C,0),10),INDEX(Calculations!C:Q,MATCH(Number,Calculations!C:C,0),8)),"")</f>
        <v/>
      </c>
      <c r="G160" s="8" t="str">
        <f>IF(Number&lt;=COUNT(Weightr),INDEX(Calculations!C:T,MATCH(Number,Calculations!C:C,0),16),"")</f>
        <v/>
      </c>
      <c r="H160" s="8" t="str">
        <f>IF(Number&lt;=COUNT(Weightr),INDEX(Calculations!C:T,MATCH(Number,Calculations!C:C,0),17),"")</f>
        <v/>
      </c>
      <c r="I160" s="13" t="str">
        <f>IF(Number&lt;=COUNT(Weightr),INDEX(Calculations!C:T,MATCH(Number,Calculations!C:C,0),18),"")</f>
        <v/>
      </c>
      <c r="J160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61" spans="4:10" x14ac:dyDescent="0.2">
      <c r="D161" s="59">
        <v>160</v>
      </c>
      <c r="E161" s="8" t="str">
        <f>IF(Number&lt;=COUNT(Weightr),INDEX(Calculations!C:Q,MATCH(Number,Calculations!C:C,0),3),"")</f>
        <v/>
      </c>
      <c r="F161" s="8" t="str">
        <f>IF(Number&lt;=COUNT(Weightr),IF(Effect_size_measure=Calculations!L$1,INDEX(Calculations!C:Q,MATCH(Number,Calculations!C:C,0),10),INDEX(Calculations!C:Q,MATCH(Number,Calculations!C:C,0),8)),"")</f>
        <v/>
      </c>
      <c r="G161" s="8" t="str">
        <f>IF(Number&lt;=COUNT(Weightr),INDEX(Calculations!C:T,MATCH(Number,Calculations!C:C,0),16),"")</f>
        <v/>
      </c>
      <c r="H161" s="8" t="str">
        <f>IF(Number&lt;=COUNT(Weightr),INDEX(Calculations!C:T,MATCH(Number,Calculations!C:C,0),17),"")</f>
        <v/>
      </c>
      <c r="I161" s="13" t="str">
        <f>IF(Number&lt;=COUNT(Weightr),INDEX(Calculations!C:T,MATCH(Number,Calculations!C:C,0),18),"")</f>
        <v/>
      </c>
      <c r="J161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62" spans="4:10" x14ac:dyDescent="0.2">
      <c r="D162" s="59">
        <v>161</v>
      </c>
      <c r="E162" s="8" t="str">
        <f>IF(Number&lt;=COUNT(Weightr),INDEX(Calculations!C:Q,MATCH(Number,Calculations!C:C,0),3),"")</f>
        <v/>
      </c>
      <c r="F162" s="8" t="str">
        <f>IF(Number&lt;=COUNT(Weightr),IF(Effect_size_measure=Calculations!L$1,INDEX(Calculations!C:Q,MATCH(Number,Calculations!C:C,0),10),INDEX(Calculations!C:Q,MATCH(Number,Calculations!C:C,0),8)),"")</f>
        <v/>
      </c>
      <c r="G162" s="8" t="str">
        <f>IF(Number&lt;=COUNT(Weightr),INDEX(Calculations!C:T,MATCH(Number,Calculations!C:C,0),16),"")</f>
        <v/>
      </c>
      <c r="H162" s="8" t="str">
        <f>IF(Number&lt;=COUNT(Weightr),INDEX(Calculations!C:T,MATCH(Number,Calculations!C:C,0),17),"")</f>
        <v/>
      </c>
      <c r="I162" s="13" t="str">
        <f>IF(Number&lt;=COUNT(Weightr),INDEX(Calculations!C:T,MATCH(Number,Calculations!C:C,0),18),"")</f>
        <v/>
      </c>
      <c r="J162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63" spans="4:10" x14ac:dyDescent="0.2">
      <c r="D163" s="59">
        <v>162</v>
      </c>
      <c r="E163" s="8" t="str">
        <f>IF(Number&lt;=COUNT(Weightr),INDEX(Calculations!C:Q,MATCH(Number,Calculations!C:C,0),3),"")</f>
        <v/>
      </c>
      <c r="F163" s="8" t="str">
        <f>IF(Number&lt;=COUNT(Weightr),IF(Effect_size_measure=Calculations!L$1,INDEX(Calculations!C:Q,MATCH(Number,Calculations!C:C,0),10),INDEX(Calculations!C:Q,MATCH(Number,Calculations!C:C,0),8)),"")</f>
        <v/>
      </c>
      <c r="G163" s="8" t="str">
        <f>IF(Number&lt;=COUNT(Weightr),INDEX(Calculations!C:T,MATCH(Number,Calculations!C:C,0),16),"")</f>
        <v/>
      </c>
      <c r="H163" s="8" t="str">
        <f>IF(Number&lt;=COUNT(Weightr),INDEX(Calculations!C:T,MATCH(Number,Calculations!C:C,0),17),"")</f>
        <v/>
      </c>
      <c r="I163" s="13" t="str">
        <f>IF(Number&lt;=COUNT(Weightr),INDEX(Calculations!C:T,MATCH(Number,Calculations!C:C,0),18),"")</f>
        <v/>
      </c>
      <c r="J163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64" spans="4:10" x14ac:dyDescent="0.2">
      <c r="D164" s="59">
        <v>163</v>
      </c>
      <c r="E164" s="8" t="str">
        <f>IF(Number&lt;=COUNT(Weightr),INDEX(Calculations!C:Q,MATCH(Number,Calculations!C:C,0),3),"")</f>
        <v/>
      </c>
      <c r="F164" s="8" t="str">
        <f>IF(Number&lt;=COUNT(Weightr),IF(Effect_size_measure=Calculations!L$1,INDEX(Calculations!C:Q,MATCH(Number,Calculations!C:C,0),10),INDEX(Calculations!C:Q,MATCH(Number,Calculations!C:C,0),8)),"")</f>
        <v/>
      </c>
      <c r="G164" s="8" t="str">
        <f>IF(Number&lt;=COUNT(Weightr),INDEX(Calculations!C:T,MATCH(Number,Calculations!C:C,0),16),"")</f>
        <v/>
      </c>
      <c r="H164" s="8" t="str">
        <f>IF(Number&lt;=COUNT(Weightr),INDEX(Calculations!C:T,MATCH(Number,Calculations!C:C,0),17),"")</f>
        <v/>
      </c>
      <c r="I164" s="13" t="str">
        <f>IF(Number&lt;=COUNT(Weightr),INDEX(Calculations!C:T,MATCH(Number,Calculations!C:C,0),18),"")</f>
        <v/>
      </c>
      <c r="J164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65" spans="4:10" x14ac:dyDescent="0.2">
      <c r="D165" s="59">
        <v>164</v>
      </c>
      <c r="E165" s="8" t="str">
        <f>IF(Number&lt;=COUNT(Weightr),INDEX(Calculations!C:Q,MATCH(Number,Calculations!C:C,0),3),"")</f>
        <v/>
      </c>
      <c r="F165" s="8" t="str">
        <f>IF(Number&lt;=COUNT(Weightr),IF(Effect_size_measure=Calculations!L$1,INDEX(Calculations!C:Q,MATCH(Number,Calculations!C:C,0),10),INDEX(Calculations!C:Q,MATCH(Number,Calculations!C:C,0),8)),"")</f>
        <v/>
      </c>
      <c r="G165" s="8" t="str">
        <f>IF(Number&lt;=COUNT(Weightr),INDEX(Calculations!C:T,MATCH(Number,Calculations!C:C,0),16),"")</f>
        <v/>
      </c>
      <c r="H165" s="8" t="str">
        <f>IF(Number&lt;=COUNT(Weightr),INDEX(Calculations!C:T,MATCH(Number,Calculations!C:C,0),17),"")</f>
        <v/>
      </c>
      <c r="I165" s="13" t="str">
        <f>IF(Number&lt;=COUNT(Weightr),INDEX(Calculations!C:T,MATCH(Number,Calculations!C:C,0),18),"")</f>
        <v/>
      </c>
      <c r="J165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66" spans="4:10" x14ac:dyDescent="0.2">
      <c r="D166" s="59">
        <v>165</v>
      </c>
      <c r="E166" s="8" t="str">
        <f>IF(Number&lt;=COUNT(Weightr),INDEX(Calculations!C:Q,MATCH(Number,Calculations!C:C,0),3),"")</f>
        <v/>
      </c>
      <c r="F166" s="8" t="str">
        <f>IF(Number&lt;=COUNT(Weightr),IF(Effect_size_measure=Calculations!L$1,INDEX(Calculations!C:Q,MATCH(Number,Calculations!C:C,0),10),INDEX(Calculations!C:Q,MATCH(Number,Calculations!C:C,0),8)),"")</f>
        <v/>
      </c>
      <c r="G166" s="8" t="str">
        <f>IF(Number&lt;=COUNT(Weightr),INDEX(Calculations!C:T,MATCH(Number,Calculations!C:C,0),16),"")</f>
        <v/>
      </c>
      <c r="H166" s="8" t="str">
        <f>IF(Number&lt;=COUNT(Weightr),INDEX(Calculations!C:T,MATCH(Number,Calculations!C:C,0),17),"")</f>
        <v/>
      </c>
      <c r="I166" s="13" t="str">
        <f>IF(Number&lt;=COUNT(Weightr),INDEX(Calculations!C:T,MATCH(Number,Calculations!C:C,0),18),"")</f>
        <v/>
      </c>
      <c r="J166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67" spans="4:10" x14ac:dyDescent="0.2">
      <c r="D167" s="59">
        <v>166</v>
      </c>
      <c r="E167" s="8" t="str">
        <f>IF(Number&lt;=COUNT(Weightr),INDEX(Calculations!C:Q,MATCH(Number,Calculations!C:C,0),3),"")</f>
        <v/>
      </c>
      <c r="F167" s="8" t="str">
        <f>IF(Number&lt;=COUNT(Weightr),IF(Effect_size_measure=Calculations!L$1,INDEX(Calculations!C:Q,MATCH(Number,Calculations!C:C,0),10),INDEX(Calculations!C:Q,MATCH(Number,Calculations!C:C,0),8)),"")</f>
        <v/>
      </c>
      <c r="G167" s="8" t="str">
        <f>IF(Number&lt;=COUNT(Weightr),INDEX(Calculations!C:T,MATCH(Number,Calculations!C:C,0),16),"")</f>
        <v/>
      </c>
      <c r="H167" s="8" t="str">
        <f>IF(Number&lt;=COUNT(Weightr),INDEX(Calculations!C:T,MATCH(Number,Calculations!C:C,0),17),"")</f>
        <v/>
      </c>
      <c r="I167" s="13" t="str">
        <f>IF(Number&lt;=COUNT(Weightr),INDEX(Calculations!C:T,MATCH(Number,Calculations!C:C,0),18),"")</f>
        <v/>
      </c>
      <c r="J167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68" spans="4:10" x14ac:dyDescent="0.2">
      <c r="D168" s="59">
        <v>167</v>
      </c>
      <c r="E168" s="8" t="str">
        <f>IF(Number&lt;=COUNT(Weightr),INDEX(Calculations!C:Q,MATCH(Number,Calculations!C:C,0),3),"")</f>
        <v/>
      </c>
      <c r="F168" s="8" t="str">
        <f>IF(Number&lt;=COUNT(Weightr),IF(Effect_size_measure=Calculations!L$1,INDEX(Calculations!C:Q,MATCH(Number,Calculations!C:C,0),10),INDEX(Calculations!C:Q,MATCH(Number,Calculations!C:C,0),8)),"")</f>
        <v/>
      </c>
      <c r="G168" s="8" t="str">
        <f>IF(Number&lt;=COUNT(Weightr),INDEX(Calculations!C:T,MATCH(Number,Calculations!C:C,0),16),"")</f>
        <v/>
      </c>
      <c r="H168" s="8" t="str">
        <f>IF(Number&lt;=COUNT(Weightr),INDEX(Calculations!C:T,MATCH(Number,Calculations!C:C,0),17),"")</f>
        <v/>
      </c>
      <c r="I168" s="13" t="str">
        <f>IF(Number&lt;=COUNT(Weightr),INDEX(Calculations!C:T,MATCH(Number,Calculations!C:C,0),18),"")</f>
        <v/>
      </c>
      <c r="J168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69" spans="4:10" x14ac:dyDescent="0.2">
      <c r="D169" s="59">
        <v>168</v>
      </c>
      <c r="E169" s="8" t="str">
        <f>IF(Number&lt;=COUNT(Weightr),INDEX(Calculations!C:Q,MATCH(Number,Calculations!C:C,0),3),"")</f>
        <v/>
      </c>
      <c r="F169" s="8" t="str">
        <f>IF(Number&lt;=COUNT(Weightr),IF(Effect_size_measure=Calculations!L$1,INDEX(Calculations!C:Q,MATCH(Number,Calculations!C:C,0),10),INDEX(Calculations!C:Q,MATCH(Number,Calculations!C:C,0),8)),"")</f>
        <v/>
      </c>
      <c r="G169" s="8" t="str">
        <f>IF(Number&lt;=COUNT(Weightr),INDEX(Calculations!C:T,MATCH(Number,Calculations!C:C,0),16),"")</f>
        <v/>
      </c>
      <c r="H169" s="8" t="str">
        <f>IF(Number&lt;=COUNT(Weightr),INDEX(Calculations!C:T,MATCH(Number,Calculations!C:C,0),17),"")</f>
        <v/>
      </c>
      <c r="I169" s="13" t="str">
        <f>IF(Number&lt;=COUNT(Weightr),INDEX(Calculations!C:T,MATCH(Number,Calculations!C:C,0),18),"")</f>
        <v/>
      </c>
      <c r="J169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70" spans="4:10" x14ac:dyDescent="0.2">
      <c r="D170" s="59">
        <v>169</v>
      </c>
      <c r="E170" s="8" t="str">
        <f>IF(Number&lt;=COUNT(Weightr),INDEX(Calculations!C:Q,MATCH(Number,Calculations!C:C,0),3),"")</f>
        <v/>
      </c>
      <c r="F170" s="8" t="str">
        <f>IF(Number&lt;=COUNT(Weightr),IF(Effect_size_measure=Calculations!L$1,INDEX(Calculations!C:Q,MATCH(Number,Calculations!C:C,0),10),INDEX(Calculations!C:Q,MATCH(Number,Calculations!C:C,0),8)),"")</f>
        <v/>
      </c>
      <c r="G170" s="8" t="str">
        <f>IF(Number&lt;=COUNT(Weightr),INDEX(Calculations!C:T,MATCH(Number,Calculations!C:C,0),16),"")</f>
        <v/>
      </c>
      <c r="H170" s="8" t="str">
        <f>IF(Number&lt;=COUNT(Weightr),INDEX(Calculations!C:T,MATCH(Number,Calculations!C:C,0),17),"")</f>
        <v/>
      </c>
      <c r="I170" s="13" t="str">
        <f>IF(Number&lt;=COUNT(Weightr),INDEX(Calculations!C:T,MATCH(Number,Calculations!C:C,0),18),"")</f>
        <v/>
      </c>
      <c r="J170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71" spans="4:10" x14ac:dyDescent="0.2">
      <c r="D171" s="59">
        <v>170</v>
      </c>
      <c r="E171" s="8" t="str">
        <f>IF(Number&lt;=COUNT(Weightr),INDEX(Calculations!C:Q,MATCH(Number,Calculations!C:C,0),3),"")</f>
        <v/>
      </c>
      <c r="F171" s="8" t="str">
        <f>IF(Number&lt;=COUNT(Weightr),IF(Effect_size_measure=Calculations!L$1,INDEX(Calculations!C:Q,MATCH(Number,Calculations!C:C,0),10),INDEX(Calculations!C:Q,MATCH(Number,Calculations!C:C,0),8)),"")</f>
        <v/>
      </c>
      <c r="G171" s="8" t="str">
        <f>IF(Number&lt;=COUNT(Weightr),INDEX(Calculations!C:T,MATCH(Number,Calculations!C:C,0),16),"")</f>
        <v/>
      </c>
      <c r="H171" s="8" t="str">
        <f>IF(Number&lt;=COUNT(Weightr),INDEX(Calculations!C:T,MATCH(Number,Calculations!C:C,0),17),"")</f>
        <v/>
      </c>
      <c r="I171" s="13" t="str">
        <f>IF(Number&lt;=COUNT(Weightr),INDEX(Calculations!C:T,MATCH(Number,Calculations!C:C,0),18),"")</f>
        <v/>
      </c>
      <c r="J171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72" spans="4:10" x14ac:dyDescent="0.2">
      <c r="D172" s="59">
        <v>171</v>
      </c>
      <c r="E172" s="8" t="str">
        <f>IF(Number&lt;=COUNT(Weightr),INDEX(Calculations!C:Q,MATCH(Number,Calculations!C:C,0),3),"")</f>
        <v/>
      </c>
      <c r="F172" s="8" t="str">
        <f>IF(Number&lt;=COUNT(Weightr),IF(Effect_size_measure=Calculations!L$1,INDEX(Calculations!C:Q,MATCH(Number,Calculations!C:C,0),10),INDEX(Calculations!C:Q,MATCH(Number,Calculations!C:C,0),8)),"")</f>
        <v/>
      </c>
      <c r="G172" s="8" t="str">
        <f>IF(Number&lt;=COUNT(Weightr),INDEX(Calculations!C:T,MATCH(Number,Calculations!C:C,0),16),"")</f>
        <v/>
      </c>
      <c r="H172" s="8" t="str">
        <f>IF(Number&lt;=COUNT(Weightr),INDEX(Calculations!C:T,MATCH(Number,Calculations!C:C,0),17),"")</f>
        <v/>
      </c>
      <c r="I172" s="13" t="str">
        <f>IF(Number&lt;=COUNT(Weightr),INDEX(Calculations!C:T,MATCH(Number,Calculations!C:C,0),18),"")</f>
        <v/>
      </c>
      <c r="J172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73" spans="4:10" x14ac:dyDescent="0.2">
      <c r="D173" s="59">
        <v>172</v>
      </c>
      <c r="E173" s="8" t="str">
        <f>IF(Number&lt;=COUNT(Weightr),INDEX(Calculations!C:Q,MATCH(Number,Calculations!C:C,0),3),"")</f>
        <v/>
      </c>
      <c r="F173" s="8" t="str">
        <f>IF(Number&lt;=COUNT(Weightr),IF(Effect_size_measure=Calculations!L$1,INDEX(Calculations!C:Q,MATCH(Number,Calculations!C:C,0),10),INDEX(Calculations!C:Q,MATCH(Number,Calculations!C:C,0),8)),"")</f>
        <v/>
      </c>
      <c r="G173" s="8" t="str">
        <f>IF(Number&lt;=COUNT(Weightr),INDEX(Calculations!C:T,MATCH(Number,Calculations!C:C,0),16),"")</f>
        <v/>
      </c>
      <c r="H173" s="8" t="str">
        <f>IF(Number&lt;=COUNT(Weightr),INDEX(Calculations!C:T,MATCH(Number,Calculations!C:C,0),17),"")</f>
        <v/>
      </c>
      <c r="I173" s="13" t="str">
        <f>IF(Number&lt;=COUNT(Weightr),INDEX(Calculations!C:T,MATCH(Number,Calculations!C:C,0),18),"")</f>
        <v/>
      </c>
      <c r="J173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74" spans="4:10" x14ac:dyDescent="0.2">
      <c r="D174" s="59">
        <v>173</v>
      </c>
      <c r="E174" s="8" t="str">
        <f>IF(Number&lt;=COUNT(Weightr),INDEX(Calculations!C:Q,MATCH(Number,Calculations!C:C,0),3),"")</f>
        <v/>
      </c>
      <c r="F174" s="8" t="str">
        <f>IF(Number&lt;=COUNT(Weightr),IF(Effect_size_measure=Calculations!L$1,INDEX(Calculations!C:Q,MATCH(Number,Calculations!C:C,0),10),INDEX(Calculations!C:Q,MATCH(Number,Calculations!C:C,0),8)),"")</f>
        <v/>
      </c>
      <c r="G174" s="8" t="str">
        <f>IF(Number&lt;=COUNT(Weightr),INDEX(Calculations!C:T,MATCH(Number,Calculations!C:C,0),16),"")</f>
        <v/>
      </c>
      <c r="H174" s="8" t="str">
        <f>IF(Number&lt;=COUNT(Weightr),INDEX(Calculations!C:T,MATCH(Number,Calculations!C:C,0),17),"")</f>
        <v/>
      </c>
      <c r="I174" s="13" t="str">
        <f>IF(Number&lt;=COUNT(Weightr),INDEX(Calculations!C:T,MATCH(Number,Calculations!C:C,0),18),"")</f>
        <v/>
      </c>
      <c r="J174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75" spans="4:10" x14ac:dyDescent="0.2">
      <c r="D175" s="59">
        <v>174</v>
      </c>
      <c r="E175" s="8" t="str">
        <f>IF(Number&lt;=COUNT(Weightr),INDEX(Calculations!C:Q,MATCH(Number,Calculations!C:C,0),3),"")</f>
        <v/>
      </c>
      <c r="F175" s="8" t="str">
        <f>IF(Number&lt;=COUNT(Weightr),IF(Effect_size_measure=Calculations!L$1,INDEX(Calculations!C:Q,MATCH(Number,Calculations!C:C,0),10),INDEX(Calculations!C:Q,MATCH(Number,Calculations!C:C,0),8)),"")</f>
        <v/>
      </c>
      <c r="G175" s="8" t="str">
        <f>IF(Number&lt;=COUNT(Weightr),INDEX(Calculations!C:T,MATCH(Number,Calculations!C:C,0),16),"")</f>
        <v/>
      </c>
      <c r="H175" s="8" t="str">
        <f>IF(Number&lt;=COUNT(Weightr),INDEX(Calculations!C:T,MATCH(Number,Calculations!C:C,0),17),"")</f>
        <v/>
      </c>
      <c r="I175" s="13" t="str">
        <f>IF(Number&lt;=COUNT(Weightr),INDEX(Calculations!C:T,MATCH(Number,Calculations!C:C,0),18),"")</f>
        <v/>
      </c>
      <c r="J175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76" spans="4:10" x14ac:dyDescent="0.2">
      <c r="D176" s="59">
        <v>175</v>
      </c>
      <c r="E176" s="8" t="str">
        <f>IF(Number&lt;=COUNT(Weightr),INDEX(Calculations!C:Q,MATCH(Number,Calculations!C:C,0),3),"")</f>
        <v/>
      </c>
      <c r="F176" s="8" t="str">
        <f>IF(Number&lt;=COUNT(Weightr),IF(Effect_size_measure=Calculations!L$1,INDEX(Calculations!C:Q,MATCH(Number,Calculations!C:C,0),10),INDEX(Calculations!C:Q,MATCH(Number,Calculations!C:C,0),8)),"")</f>
        <v/>
      </c>
      <c r="G176" s="8" t="str">
        <f>IF(Number&lt;=COUNT(Weightr),INDEX(Calculations!C:T,MATCH(Number,Calculations!C:C,0),16),"")</f>
        <v/>
      </c>
      <c r="H176" s="8" t="str">
        <f>IF(Number&lt;=COUNT(Weightr),INDEX(Calculations!C:T,MATCH(Number,Calculations!C:C,0),17),"")</f>
        <v/>
      </c>
      <c r="I176" s="13" t="str">
        <f>IF(Number&lt;=COUNT(Weightr),INDEX(Calculations!C:T,MATCH(Number,Calculations!C:C,0),18),"")</f>
        <v/>
      </c>
      <c r="J176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77" spans="4:10" x14ac:dyDescent="0.2">
      <c r="D177" s="59">
        <v>176</v>
      </c>
      <c r="E177" s="8" t="str">
        <f>IF(Number&lt;=COUNT(Weightr),INDEX(Calculations!C:Q,MATCH(Number,Calculations!C:C,0),3),"")</f>
        <v/>
      </c>
      <c r="F177" s="8" t="str">
        <f>IF(Number&lt;=COUNT(Weightr),IF(Effect_size_measure=Calculations!L$1,INDEX(Calculations!C:Q,MATCH(Number,Calculations!C:C,0),10),INDEX(Calculations!C:Q,MATCH(Number,Calculations!C:C,0),8)),"")</f>
        <v/>
      </c>
      <c r="G177" s="8" t="str">
        <f>IF(Number&lt;=COUNT(Weightr),INDEX(Calculations!C:T,MATCH(Number,Calculations!C:C,0),16),"")</f>
        <v/>
      </c>
      <c r="H177" s="8" t="str">
        <f>IF(Number&lt;=COUNT(Weightr),INDEX(Calculations!C:T,MATCH(Number,Calculations!C:C,0),17),"")</f>
        <v/>
      </c>
      <c r="I177" s="13" t="str">
        <f>IF(Number&lt;=COUNT(Weightr),INDEX(Calculations!C:T,MATCH(Number,Calculations!C:C,0),18),"")</f>
        <v/>
      </c>
      <c r="J177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78" spans="4:10" x14ac:dyDescent="0.2">
      <c r="D178" s="59">
        <v>177</v>
      </c>
      <c r="E178" s="8" t="str">
        <f>IF(Number&lt;=COUNT(Weightr),INDEX(Calculations!C:Q,MATCH(Number,Calculations!C:C,0),3),"")</f>
        <v/>
      </c>
      <c r="F178" s="8" t="str">
        <f>IF(Number&lt;=COUNT(Weightr),IF(Effect_size_measure=Calculations!L$1,INDEX(Calculations!C:Q,MATCH(Number,Calculations!C:C,0),10),INDEX(Calculations!C:Q,MATCH(Number,Calculations!C:C,0),8)),"")</f>
        <v/>
      </c>
      <c r="G178" s="8" t="str">
        <f>IF(Number&lt;=COUNT(Weightr),INDEX(Calculations!C:T,MATCH(Number,Calculations!C:C,0),16),"")</f>
        <v/>
      </c>
      <c r="H178" s="8" t="str">
        <f>IF(Number&lt;=COUNT(Weightr),INDEX(Calculations!C:T,MATCH(Number,Calculations!C:C,0),17),"")</f>
        <v/>
      </c>
      <c r="I178" s="13" t="str">
        <f>IF(Number&lt;=COUNT(Weightr),INDEX(Calculations!C:T,MATCH(Number,Calculations!C:C,0),18),"")</f>
        <v/>
      </c>
      <c r="J178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79" spans="4:10" x14ac:dyDescent="0.2">
      <c r="D179" s="59">
        <v>178</v>
      </c>
      <c r="E179" s="8" t="str">
        <f>IF(Number&lt;=COUNT(Weightr),INDEX(Calculations!C:Q,MATCH(Number,Calculations!C:C,0),3),"")</f>
        <v/>
      </c>
      <c r="F179" s="8" t="str">
        <f>IF(Number&lt;=COUNT(Weightr),IF(Effect_size_measure=Calculations!L$1,INDEX(Calculations!C:Q,MATCH(Number,Calculations!C:C,0),10),INDEX(Calculations!C:Q,MATCH(Number,Calculations!C:C,0),8)),"")</f>
        <v/>
      </c>
      <c r="G179" s="8" t="str">
        <f>IF(Number&lt;=COUNT(Weightr),INDEX(Calculations!C:T,MATCH(Number,Calculations!C:C,0),16),"")</f>
        <v/>
      </c>
      <c r="H179" s="8" t="str">
        <f>IF(Number&lt;=COUNT(Weightr),INDEX(Calculations!C:T,MATCH(Number,Calculations!C:C,0),17),"")</f>
        <v/>
      </c>
      <c r="I179" s="13" t="str">
        <f>IF(Number&lt;=COUNT(Weightr),INDEX(Calculations!C:T,MATCH(Number,Calculations!C:C,0),18),"")</f>
        <v/>
      </c>
      <c r="J179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80" spans="4:10" x14ac:dyDescent="0.2">
      <c r="D180" s="59">
        <v>179</v>
      </c>
      <c r="E180" s="8" t="str">
        <f>IF(Number&lt;=COUNT(Weightr),INDEX(Calculations!C:Q,MATCH(Number,Calculations!C:C,0),3),"")</f>
        <v/>
      </c>
      <c r="F180" s="8" t="str">
        <f>IF(Number&lt;=COUNT(Weightr),IF(Effect_size_measure=Calculations!L$1,INDEX(Calculations!C:Q,MATCH(Number,Calculations!C:C,0),10),INDEX(Calculations!C:Q,MATCH(Number,Calculations!C:C,0),8)),"")</f>
        <v/>
      </c>
      <c r="G180" s="8" t="str">
        <f>IF(Number&lt;=COUNT(Weightr),INDEX(Calculations!C:T,MATCH(Number,Calculations!C:C,0),16),"")</f>
        <v/>
      </c>
      <c r="H180" s="8" t="str">
        <f>IF(Number&lt;=COUNT(Weightr),INDEX(Calculations!C:T,MATCH(Number,Calculations!C:C,0),17),"")</f>
        <v/>
      </c>
      <c r="I180" s="13" t="str">
        <f>IF(Number&lt;=COUNT(Weightr),INDEX(Calculations!C:T,MATCH(Number,Calculations!C:C,0),18),"")</f>
        <v/>
      </c>
      <c r="J180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81" spans="4:10" x14ac:dyDescent="0.2">
      <c r="D181" s="59">
        <v>180</v>
      </c>
      <c r="E181" s="8" t="str">
        <f>IF(Number&lt;=COUNT(Weightr),INDEX(Calculations!C:Q,MATCH(Number,Calculations!C:C,0),3),"")</f>
        <v/>
      </c>
      <c r="F181" s="8" t="str">
        <f>IF(Number&lt;=COUNT(Weightr),IF(Effect_size_measure=Calculations!L$1,INDEX(Calculations!C:Q,MATCH(Number,Calculations!C:C,0),10),INDEX(Calculations!C:Q,MATCH(Number,Calculations!C:C,0),8)),"")</f>
        <v/>
      </c>
      <c r="G181" s="8" t="str">
        <f>IF(Number&lt;=COUNT(Weightr),INDEX(Calculations!C:T,MATCH(Number,Calculations!C:C,0),16),"")</f>
        <v/>
      </c>
      <c r="H181" s="8" t="str">
        <f>IF(Number&lt;=COUNT(Weightr),INDEX(Calculations!C:T,MATCH(Number,Calculations!C:C,0),17),"")</f>
        <v/>
      </c>
      <c r="I181" s="13" t="str">
        <f>IF(Number&lt;=COUNT(Weightr),INDEX(Calculations!C:T,MATCH(Number,Calculations!C:C,0),18),"")</f>
        <v/>
      </c>
      <c r="J181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82" spans="4:10" x14ac:dyDescent="0.2">
      <c r="D182" s="59">
        <v>181</v>
      </c>
      <c r="E182" s="8" t="str">
        <f>IF(Number&lt;=COUNT(Weightr),INDEX(Calculations!C:Q,MATCH(Number,Calculations!C:C,0),3),"")</f>
        <v/>
      </c>
      <c r="F182" s="8" t="str">
        <f>IF(Number&lt;=COUNT(Weightr),IF(Effect_size_measure=Calculations!L$1,INDEX(Calculations!C:Q,MATCH(Number,Calculations!C:C,0),10),INDEX(Calculations!C:Q,MATCH(Number,Calculations!C:C,0),8)),"")</f>
        <v/>
      </c>
      <c r="G182" s="8" t="str">
        <f>IF(Number&lt;=COUNT(Weightr),INDEX(Calculations!C:T,MATCH(Number,Calculations!C:C,0),16),"")</f>
        <v/>
      </c>
      <c r="H182" s="8" t="str">
        <f>IF(Number&lt;=COUNT(Weightr),INDEX(Calculations!C:T,MATCH(Number,Calculations!C:C,0),17),"")</f>
        <v/>
      </c>
      <c r="I182" s="13" t="str">
        <f>IF(Number&lt;=COUNT(Weightr),INDEX(Calculations!C:T,MATCH(Number,Calculations!C:C,0),18),"")</f>
        <v/>
      </c>
      <c r="J182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83" spans="4:10" x14ac:dyDescent="0.2">
      <c r="D183" s="59">
        <v>182</v>
      </c>
      <c r="E183" s="8" t="str">
        <f>IF(Number&lt;=COUNT(Weightr),INDEX(Calculations!C:Q,MATCH(Number,Calculations!C:C,0),3),"")</f>
        <v/>
      </c>
      <c r="F183" s="8" t="str">
        <f>IF(Number&lt;=COUNT(Weightr),IF(Effect_size_measure=Calculations!L$1,INDEX(Calculations!C:Q,MATCH(Number,Calculations!C:C,0),10),INDEX(Calculations!C:Q,MATCH(Number,Calculations!C:C,0),8)),"")</f>
        <v/>
      </c>
      <c r="G183" s="8" t="str">
        <f>IF(Number&lt;=COUNT(Weightr),INDEX(Calculations!C:T,MATCH(Number,Calculations!C:C,0),16),"")</f>
        <v/>
      </c>
      <c r="H183" s="8" t="str">
        <f>IF(Number&lt;=COUNT(Weightr),INDEX(Calculations!C:T,MATCH(Number,Calculations!C:C,0),17),"")</f>
        <v/>
      </c>
      <c r="I183" s="13" t="str">
        <f>IF(Number&lt;=COUNT(Weightr),INDEX(Calculations!C:T,MATCH(Number,Calculations!C:C,0),18),"")</f>
        <v/>
      </c>
      <c r="J183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84" spans="4:10" x14ac:dyDescent="0.2">
      <c r="D184" s="59">
        <v>183</v>
      </c>
      <c r="E184" s="8" t="str">
        <f>IF(Number&lt;=COUNT(Weightr),INDEX(Calculations!C:Q,MATCH(Number,Calculations!C:C,0),3),"")</f>
        <v/>
      </c>
      <c r="F184" s="8" t="str">
        <f>IF(Number&lt;=COUNT(Weightr),IF(Effect_size_measure=Calculations!L$1,INDEX(Calculations!C:Q,MATCH(Number,Calculations!C:C,0),10),INDEX(Calculations!C:Q,MATCH(Number,Calculations!C:C,0),8)),"")</f>
        <v/>
      </c>
      <c r="G184" s="8" t="str">
        <f>IF(Number&lt;=COUNT(Weightr),INDEX(Calculations!C:T,MATCH(Number,Calculations!C:C,0),16),"")</f>
        <v/>
      </c>
      <c r="H184" s="8" t="str">
        <f>IF(Number&lt;=COUNT(Weightr),INDEX(Calculations!C:T,MATCH(Number,Calculations!C:C,0),17),"")</f>
        <v/>
      </c>
      <c r="I184" s="13" t="str">
        <f>IF(Number&lt;=COUNT(Weightr),INDEX(Calculations!C:T,MATCH(Number,Calculations!C:C,0),18),"")</f>
        <v/>
      </c>
      <c r="J184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85" spans="4:10" x14ac:dyDescent="0.2">
      <c r="D185" s="59">
        <v>184</v>
      </c>
      <c r="E185" s="8" t="str">
        <f>IF(Number&lt;=COUNT(Weightr),INDEX(Calculations!C:Q,MATCH(Number,Calculations!C:C,0),3),"")</f>
        <v/>
      </c>
      <c r="F185" s="8" t="str">
        <f>IF(Number&lt;=COUNT(Weightr),IF(Effect_size_measure=Calculations!L$1,INDEX(Calculations!C:Q,MATCH(Number,Calculations!C:C,0),10),INDEX(Calculations!C:Q,MATCH(Number,Calculations!C:C,0),8)),"")</f>
        <v/>
      </c>
      <c r="G185" s="8" t="str">
        <f>IF(Number&lt;=COUNT(Weightr),INDEX(Calculations!C:T,MATCH(Number,Calculations!C:C,0),16),"")</f>
        <v/>
      </c>
      <c r="H185" s="8" t="str">
        <f>IF(Number&lt;=COUNT(Weightr),INDEX(Calculations!C:T,MATCH(Number,Calculations!C:C,0),17),"")</f>
        <v/>
      </c>
      <c r="I185" s="13" t="str">
        <f>IF(Number&lt;=COUNT(Weightr),INDEX(Calculations!C:T,MATCH(Number,Calculations!C:C,0),18),"")</f>
        <v/>
      </c>
      <c r="J185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86" spans="4:10" x14ac:dyDescent="0.2">
      <c r="D186" s="59">
        <v>185</v>
      </c>
      <c r="E186" s="8" t="str">
        <f>IF(Number&lt;=COUNT(Weightr),INDEX(Calculations!C:Q,MATCH(Number,Calculations!C:C,0),3),"")</f>
        <v/>
      </c>
      <c r="F186" s="8" t="str">
        <f>IF(Number&lt;=COUNT(Weightr),IF(Effect_size_measure=Calculations!L$1,INDEX(Calculations!C:Q,MATCH(Number,Calculations!C:C,0),10),INDEX(Calculations!C:Q,MATCH(Number,Calculations!C:C,0),8)),"")</f>
        <v/>
      </c>
      <c r="G186" s="8" t="str">
        <f>IF(Number&lt;=COUNT(Weightr),INDEX(Calculations!C:T,MATCH(Number,Calculations!C:C,0),16),"")</f>
        <v/>
      </c>
      <c r="H186" s="8" t="str">
        <f>IF(Number&lt;=COUNT(Weightr),INDEX(Calculations!C:T,MATCH(Number,Calculations!C:C,0),17),"")</f>
        <v/>
      </c>
      <c r="I186" s="13" t="str">
        <f>IF(Number&lt;=COUNT(Weightr),INDEX(Calculations!C:T,MATCH(Number,Calculations!C:C,0),18),"")</f>
        <v/>
      </c>
      <c r="J186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87" spans="4:10" x14ac:dyDescent="0.2">
      <c r="D187" s="59">
        <v>186</v>
      </c>
      <c r="E187" s="8" t="str">
        <f>IF(Number&lt;=COUNT(Weightr),INDEX(Calculations!C:Q,MATCH(Number,Calculations!C:C,0),3),"")</f>
        <v/>
      </c>
      <c r="F187" s="8" t="str">
        <f>IF(Number&lt;=COUNT(Weightr),IF(Effect_size_measure=Calculations!L$1,INDEX(Calculations!C:Q,MATCH(Number,Calculations!C:C,0),10),INDEX(Calculations!C:Q,MATCH(Number,Calculations!C:C,0),8)),"")</f>
        <v/>
      </c>
      <c r="G187" s="8" t="str">
        <f>IF(Number&lt;=COUNT(Weightr),INDEX(Calculations!C:T,MATCH(Number,Calculations!C:C,0),16),"")</f>
        <v/>
      </c>
      <c r="H187" s="8" t="str">
        <f>IF(Number&lt;=COUNT(Weightr),INDEX(Calculations!C:T,MATCH(Number,Calculations!C:C,0),17),"")</f>
        <v/>
      </c>
      <c r="I187" s="13" t="str">
        <f>IF(Number&lt;=COUNT(Weightr),INDEX(Calculations!C:T,MATCH(Number,Calculations!C:C,0),18),"")</f>
        <v/>
      </c>
      <c r="J187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88" spans="4:10" x14ac:dyDescent="0.2">
      <c r="D188" s="59">
        <v>187</v>
      </c>
      <c r="E188" s="8" t="str">
        <f>IF(Number&lt;=COUNT(Weightr),INDEX(Calculations!C:Q,MATCH(Number,Calculations!C:C,0),3),"")</f>
        <v/>
      </c>
      <c r="F188" s="8" t="str">
        <f>IF(Number&lt;=COUNT(Weightr),IF(Effect_size_measure=Calculations!L$1,INDEX(Calculations!C:Q,MATCH(Number,Calculations!C:C,0),10),INDEX(Calculations!C:Q,MATCH(Number,Calculations!C:C,0),8)),"")</f>
        <v/>
      </c>
      <c r="G188" s="8" t="str">
        <f>IF(Number&lt;=COUNT(Weightr),INDEX(Calculations!C:T,MATCH(Number,Calculations!C:C,0),16),"")</f>
        <v/>
      </c>
      <c r="H188" s="8" t="str">
        <f>IF(Number&lt;=COUNT(Weightr),INDEX(Calculations!C:T,MATCH(Number,Calculations!C:C,0),17),"")</f>
        <v/>
      </c>
      <c r="I188" s="13" t="str">
        <f>IF(Number&lt;=COUNT(Weightr),INDEX(Calculations!C:T,MATCH(Number,Calculations!C:C,0),18),"")</f>
        <v/>
      </c>
      <c r="J188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89" spans="4:10" x14ac:dyDescent="0.2">
      <c r="D189" s="59">
        <v>188</v>
      </c>
      <c r="E189" s="8" t="str">
        <f>IF(Number&lt;=COUNT(Weightr),INDEX(Calculations!C:Q,MATCH(Number,Calculations!C:C,0),3),"")</f>
        <v/>
      </c>
      <c r="F189" s="8" t="str">
        <f>IF(Number&lt;=COUNT(Weightr),IF(Effect_size_measure=Calculations!L$1,INDEX(Calculations!C:Q,MATCH(Number,Calculations!C:C,0),10),INDEX(Calculations!C:Q,MATCH(Number,Calculations!C:C,0),8)),"")</f>
        <v/>
      </c>
      <c r="G189" s="8" t="str">
        <f>IF(Number&lt;=COUNT(Weightr),INDEX(Calculations!C:T,MATCH(Number,Calculations!C:C,0),16),"")</f>
        <v/>
      </c>
      <c r="H189" s="8" t="str">
        <f>IF(Number&lt;=COUNT(Weightr),INDEX(Calculations!C:T,MATCH(Number,Calculations!C:C,0),17),"")</f>
        <v/>
      </c>
      <c r="I189" s="13" t="str">
        <f>IF(Number&lt;=COUNT(Weightr),INDEX(Calculations!C:T,MATCH(Number,Calculations!C:C,0),18),"")</f>
        <v/>
      </c>
      <c r="J189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90" spans="4:10" x14ac:dyDescent="0.2">
      <c r="D190" s="59">
        <v>189</v>
      </c>
      <c r="E190" s="8" t="str">
        <f>IF(Number&lt;=COUNT(Weightr),INDEX(Calculations!C:Q,MATCH(Number,Calculations!C:C,0),3),"")</f>
        <v/>
      </c>
      <c r="F190" s="8" t="str">
        <f>IF(Number&lt;=COUNT(Weightr),IF(Effect_size_measure=Calculations!L$1,INDEX(Calculations!C:Q,MATCH(Number,Calculations!C:C,0),10),INDEX(Calculations!C:Q,MATCH(Number,Calculations!C:C,0),8)),"")</f>
        <v/>
      </c>
      <c r="G190" s="8" t="str">
        <f>IF(Number&lt;=COUNT(Weightr),INDEX(Calculations!C:T,MATCH(Number,Calculations!C:C,0),16),"")</f>
        <v/>
      </c>
      <c r="H190" s="8" t="str">
        <f>IF(Number&lt;=COUNT(Weightr),INDEX(Calculations!C:T,MATCH(Number,Calculations!C:C,0),17),"")</f>
        <v/>
      </c>
      <c r="I190" s="13" t="str">
        <f>IF(Number&lt;=COUNT(Weightr),INDEX(Calculations!C:T,MATCH(Number,Calculations!C:C,0),18),"")</f>
        <v/>
      </c>
      <c r="J190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91" spans="4:10" x14ac:dyDescent="0.2">
      <c r="D191" s="59">
        <v>190</v>
      </c>
      <c r="E191" s="8" t="str">
        <f>IF(Number&lt;=COUNT(Weightr),INDEX(Calculations!C:Q,MATCH(Number,Calculations!C:C,0),3),"")</f>
        <v/>
      </c>
      <c r="F191" s="8" t="str">
        <f>IF(Number&lt;=COUNT(Weightr),IF(Effect_size_measure=Calculations!L$1,INDEX(Calculations!C:Q,MATCH(Number,Calculations!C:C,0),10),INDEX(Calculations!C:Q,MATCH(Number,Calculations!C:C,0),8)),"")</f>
        <v/>
      </c>
      <c r="G191" s="8" t="str">
        <f>IF(Number&lt;=COUNT(Weightr),INDEX(Calculations!C:T,MATCH(Number,Calculations!C:C,0),16),"")</f>
        <v/>
      </c>
      <c r="H191" s="8" t="str">
        <f>IF(Number&lt;=COUNT(Weightr),INDEX(Calculations!C:T,MATCH(Number,Calculations!C:C,0),17),"")</f>
        <v/>
      </c>
      <c r="I191" s="13" t="str">
        <f>IF(Number&lt;=COUNT(Weightr),INDEX(Calculations!C:T,MATCH(Number,Calculations!C:C,0),18),"")</f>
        <v/>
      </c>
      <c r="J191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92" spans="4:10" x14ac:dyDescent="0.2">
      <c r="D192" s="59">
        <v>191</v>
      </c>
      <c r="E192" s="8" t="str">
        <f>IF(Number&lt;=COUNT(Weightr),INDEX(Calculations!C:Q,MATCH(Number,Calculations!C:C,0),3),"")</f>
        <v/>
      </c>
      <c r="F192" s="8" t="str">
        <f>IF(Number&lt;=COUNT(Weightr),IF(Effect_size_measure=Calculations!L$1,INDEX(Calculations!C:Q,MATCH(Number,Calculations!C:C,0),10),INDEX(Calculations!C:Q,MATCH(Number,Calculations!C:C,0),8)),"")</f>
        <v/>
      </c>
      <c r="G192" s="8" t="str">
        <f>IF(Number&lt;=COUNT(Weightr),INDEX(Calculations!C:T,MATCH(Number,Calculations!C:C,0),16),"")</f>
        <v/>
      </c>
      <c r="H192" s="8" t="str">
        <f>IF(Number&lt;=COUNT(Weightr),INDEX(Calculations!C:T,MATCH(Number,Calculations!C:C,0),17),"")</f>
        <v/>
      </c>
      <c r="I192" s="13" t="str">
        <f>IF(Number&lt;=COUNT(Weightr),INDEX(Calculations!C:T,MATCH(Number,Calculations!C:C,0),18),"")</f>
        <v/>
      </c>
      <c r="J192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93" spans="4:10" x14ac:dyDescent="0.2">
      <c r="D193" s="59">
        <v>192</v>
      </c>
      <c r="E193" s="8" t="str">
        <f>IF(Number&lt;=COUNT(Weightr),INDEX(Calculations!C:Q,MATCH(Number,Calculations!C:C,0),3),"")</f>
        <v/>
      </c>
      <c r="F193" s="8" t="str">
        <f>IF(Number&lt;=COUNT(Weightr),IF(Effect_size_measure=Calculations!L$1,INDEX(Calculations!C:Q,MATCH(Number,Calculations!C:C,0),10),INDEX(Calculations!C:Q,MATCH(Number,Calculations!C:C,0),8)),"")</f>
        <v/>
      </c>
      <c r="G193" s="8" t="str">
        <f>IF(Number&lt;=COUNT(Weightr),INDEX(Calculations!C:T,MATCH(Number,Calculations!C:C,0),16),"")</f>
        <v/>
      </c>
      <c r="H193" s="8" t="str">
        <f>IF(Number&lt;=COUNT(Weightr),INDEX(Calculations!C:T,MATCH(Number,Calculations!C:C,0),17),"")</f>
        <v/>
      </c>
      <c r="I193" s="13" t="str">
        <f>IF(Number&lt;=COUNT(Weightr),INDEX(Calculations!C:T,MATCH(Number,Calculations!C:C,0),18),"")</f>
        <v/>
      </c>
      <c r="J193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94" spans="4:10" x14ac:dyDescent="0.2">
      <c r="D194" s="59">
        <v>193</v>
      </c>
      <c r="E194" s="8" t="str">
        <f>IF(Number&lt;=COUNT(Weightr),INDEX(Calculations!C:Q,MATCH(Number,Calculations!C:C,0),3),"")</f>
        <v/>
      </c>
      <c r="F194" s="8" t="str">
        <f>IF(Number&lt;=COUNT(Weightr),IF(Effect_size_measure=Calculations!L$1,INDEX(Calculations!C:Q,MATCH(Number,Calculations!C:C,0),10),INDEX(Calculations!C:Q,MATCH(Number,Calculations!C:C,0),8)),"")</f>
        <v/>
      </c>
      <c r="G194" s="8" t="str">
        <f>IF(Number&lt;=COUNT(Weightr),INDEX(Calculations!C:T,MATCH(Number,Calculations!C:C,0),16),"")</f>
        <v/>
      </c>
      <c r="H194" s="8" t="str">
        <f>IF(Number&lt;=COUNT(Weightr),INDEX(Calculations!C:T,MATCH(Number,Calculations!C:C,0),17),"")</f>
        <v/>
      </c>
      <c r="I194" s="13" t="str">
        <f>IF(Number&lt;=COUNT(Weightr),INDEX(Calculations!C:T,MATCH(Number,Calculations!C:C,0),18),"")</f>
        <v/>
      </c>
      <c r="J194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95" spans="4:10" x14ac:dyDescent="0.2">
      <c r="D195" s="59">
        <v>194</v>
      </c>
      <c r="E195" s="8" t="str">
        <f>IF(Number&lt;=COUNT(Weightr),INDEX(Calculations!C:Q,MATCH(Number,Calculations!C:C,0),3),"")</f>
        <v/>
      </c>
      <c r="F195" s="8" t="str">
        <f>IF(Number&lt;=COUNT(Weightr),IF(Effect_size_measure=Calculations!L$1,INDEX(Calculations!C:Q,MATCH(Number,Calculations!C:C,0),10),INDEX(Calculations!C:Q,MATCH(Number,Calculations!C:C,0),8)),"")</f>
        <v/>
      </c>
      <c r="G195" s="8" t="str">
        <f>IF(Number&lt;=COUNT(Weightr),INDEX(Calculations!C:T,MATCH(Number,Calculations!C:C,0),16),"")</f>
        <v/>
      </c>
      <c r="H195" s="8" t="str">
        <f>IF(Number&lt;=COUNT(Weightr),INDEX(Calculations!C:T,MATCH(Number,Calculations!C:C,0),17),"")</f>
        <v/>
      </c>
      <c r="I195" s="13" t="str">
        <f>IF(Number&lt;=COUNT(Weightr),INDEX(Calculations!C:T,MATCH(Number,Calculations!C:C,0),18),"")</f>
        <v/>
      </c>
      <c r="J195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96" spans="4:10" x14ac:dyDescent="0.2">
      <c r="D196" s="59">
        <v>195</v>
      </c>
      <c r="E196" s="8" t="str">
        <f>IF(Number&lt;=COUNT(Weightr),INDEX(Calculations!C:Q,MATCH(Number,Calculations!C:C,0),3),"")</f>
        <v/>
      </c>
      <c r="F196" s="8" t="str">
        <f>IF(Number&lt;=COUNT(Weightr),IF(Effect_size_measure=Calculations!L$1,INDEX(Calculations!C:Q,MATCH(Number,Calculations!C:C,0),10),INDEX(Calculations!C:Q,MATCH(Number,Calculations!C:C,0),8)),"")</f>
        <v/>
      </c>
      <c r="G196" s="8" t="str">
        <f>IF(Number&lt;=COUNT(Weightr),INDEX(Calculations!C:T,MATCH(Number,Calculations!C:C,0),16),"")</f>
        <v/>
      </c>
      <c r="H196" s="8" t="str">
        <f>IF(Number&lt;=COUNT(Weightr),INDEX(Calculations!C:T,MATCH(Number,Calculations!C:C,0),17),"")</f>
        <v/>
      </c>
      <c r="I196" s="13" t="str">
        <f>IF(Number&lt;=COUNT(Weightr),INDEX(Calculations!C:T,MATCH(Number,Calculations!C:C,0),18),"")</f>
        <v/>
      </c>
      <c r="J196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97" spans="4:10" x14ac:dyDescent="0.2">
      <c r="D197" s="59">
        <v>196</v>
      </c>
      <c r="E197" s="8" t="str">
        <f>IF(Number&lt;=COUNT(Weightr),INDEX(Calculations!C:Q,MATCH(Number,Calculations!C:C,0),3),"")</f>
        <v/>
      </c>
      <c r="F197" s="8" t="str">
        <f>IF(Number&lt;=COUNT(Weightr),IF(Effect_size_measure=Calculations!L$1,INDEX(Calculations!C:Q,MATCH(Number,Calculations!C:C,0),10),INDEX(Calculations!C:Q,MATCH(Number,Calculations!C:C,0),8)),"")</f>
        <v/>
      </c>
      <c r="G197" s="8" t="str">
        <f>IF(Number&lt;=COUNT(Weightr),INDEX(Calculations!C:T,MATCH(Number,Calculations!C:C,0),16),"")</f>
        <v/>
      </c>
      <c r="H197" s="8" t="str">
        <f>IF(Number&lt;=COUNT(Weightr),INDEX(Calculations!C:T,MATCH(Number,Calculations!C:C,0),17),"")</f>
        <v/>
      </c>
      <c r="I197" s="13" t="str">
        <f>IF(Number&lt;=COUNT(Weightr),INDEX(Calculations!C:T,MATCH(Number,Calculations!C:C,0),18),"")</f>
        <v/>
      </c>
      <c r="J197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98" spans="4:10" x14ac:dyDescent="0.2">
      <c r="D198" s="59">
        <v>197</v>
      </c>
      <c r="E198" s="8" t="str">
        <f>IF(Number&lt;=COUNT(Weightr),INDEX(Calculations!C:Q,MATCH(Number,Calculations!C:C,0),3),"")</f>
        <v/>
      </c>
      <c r="F198" s="8" t="str">
        <f>IF(Number&lt;=COUNT(Weightr),IF(Effect_size_measure=Calculations!L$1,INDEX(Calculations!C:Q,MATCH(Number,Calculations!C:C,0),10),INDEX(Calculations!C:Q,MATCH(Number,Calculations!C:C,0),8)),"")</f>
        <v/>
      </c>
      <c r="G198" s="8" t="str">
        <f>IF(Number&lt;=COUNT(Weightr),INDEX(Calculations!C:T,MATCH(Number,Calculations!C:C,0),16),"")</f>
        <v/>
      </c>
      <c r="H198" s="8" t="str">
        <f>IF(Number&lt;=COUNT(Weightr),INDEX(Calculations!C:T,MATCH(Number,Calculations!C:C,0),17),"")</f>
        <v/>
      </c>
      <c r="I198" s="13" t="str">
        <f>IF(Number&lt;=COUNT(Weightr),INDEX(Calculations!C:T,MATCH(Number,Calculations!C:C,0),18),"")</f>
        <v/>
      </c>
      <c r="J198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199" spans="4:10" x14ac:dyDescent="0.2">
      <c r="D199" s="59">
        <v>198</v>
      </c>
      <c r="E199" s="8" t="str">
        <f>IF(Number&lt;=COUNT(Weightr),INDEX(Calculations!C:Q,MATCH(Number,Calculations!C:C,0),3),"")</f>
        <v/>
      </c>
      <c r="F199" s="8" t="str">
        <f>IF(Number&lt;=COUNT(Weightr),IF(Effect_size_measure=Calculations!L$1,INDEX(Calculations!C:Q,MATCH(Number,Calculations!C:C,0),10),INDEX(Calculations!C:Q,MATCH(Number,Calculations!C:C,0),8)),"")</f>
        <v/>
      </c>
      <c r="G199" s="8" t="str">
        <f>IF(Number&lt;=COUNT(Weightr),INDEX(Calculations!C:T,MATCH(Number,Calculations!C:C,0),16),"")</f>
        <v/>
      </c>
      <c r="H199" s="8" t="str">
        <f>IF(Number&lt;=COUNT(Weightr),INDEX(Calculations!C:T,MATCH(Number,Calculations!C:C,0),17),"")</f>
        <v/>
      </c>
      <c r="I199" s="13" t="str">
        <f>IF(Number&lt;=COUNT(Weightr),INDEX(Calculations!C:T,MATCH(Number,Calculations!C:C,0),18),"")</f>
        <v/>
      </c>
      <c r="J199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200" spans="4:10" x14ac:dyDescent="0.2">
      <c r="D200" s="59">
        <v>199</v>
      </c>
      <c r="E200" s="8" t="str">
        <f>IF(Number&lt;=COUNT(Weightr),INDEX(Calculations!C:Q,MATCH(Number,Calculations!C:C,0),3),"")</f>
        <v/>
      </c>
      <c r="F200" s="8" t="str">
        <f>IF(Number&lt;=COUNT(Weightr),IF(Effect_size_measure=Calculations!L$1,INDEX(Calculations!C:Q,MATCH(Number,Calculations!C:C,0),10),INDEX(Calculations!C:Q,MATCH(Number,Calculations!C:C,0),8)),"")</f>
        <v/>
      </c>
      <c r="G200" s="8" t="str">
        <f>IF(Number&lt;=COUNT(Weightr),INDEX(Calculations!C:T,MATCH(Number,Calculations!C:C,0),16),"")</f>
        <v/>
      </c>
      <c r="H200" s="8" t="str">
        <f>IF(Number&lt;=COUNT(Weightr),INDEX(Calculations!C:T,MATCH(Number,Calculations!C:C,0),17),"")</f>
        <v/>
      </c>
      <c r="I200" s="13" t="str">
        <f>IF(Number&lt;=COUNT(Weightr),INDEX(Calculations!C:T,MATCH(Number,Calculations!C:C,0),18),"")</f>
        <v/>
      </c>
      <c r="J200" s="64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  <row r="201" spans="4:10" x14ac:dyDescent="0.2">
      <c r="D201" s="60">
        <v>200</v>
      </c>
      <c r="E201" s="8" t="str">
        <f>IF(Number&lt;=COUNT(Weightr),INDEX(Calculations!C:Q,MATCH(Number,Calculations!C:C,0),3),"")</f>
        <v/>
      </c>
      <c r="F201" s="8" t="str">
        <f>IF(Number&lt;=COUNT(Weightr),IF(Effect_size_measure=Calculations!L$1,INDEX(Calculations!C:Q,MATCH(Number,Calculations!C:C,0),10),INDEX(Calculations!C:Q,MATCH(Number,Calculations!C:C,0),8)),"")</f>
        <v/>
      </c>
      <c r="G201" s="8" t="str">
        <f>IF(Number&lt;=COUNT(Weightr),INDEX(Calculations!C:T,MATCH(Number,Calculations!C:C,0),16),"")</f>
        <v/>
      </c>
      <c r="H201" s="8" t="str">
        <f>IF(Number&lt;=COUNT(Weightr),INDEX(Calculations!C:T,MATCH(Number,Calculations!C:C,0),17),"")</f>
        <v/>
      </c>
      <c r="I201" s="62" t="str">
        <f>IF(Number&lt;=COUNT(Weightr),INDEX(Calculations!C:T,MATCH(Number,Calculations!C:C,0),18),"")</f>
        <v/>
      </c>
      <c r="J201" s="65" t="str">
        <f>IF(Number&lt;=COUNT(Weightr),IF($J$1=K$4,INDEX(Calculations!C:T,MATCH(Number,Calculations!C:C,0),4),IF($J$1=K$5,INDEX(Calculations!C:T,MATCH(Number,Calculations!C:C,0),5),IF($J$1=K$6,INDEX(Calculations!C:T,MATCH(Number,Calculations!C:C,0),6),IF($J$1=K$7,INDEX(Calculations!C:T,MATCH(Number,Calculations!C:C,0),7),IF(AND($J$1=K$9,Effect_size_measure=Calculations!J$1),INDEX(Calculations!C:T,MATCH(Number,Calculations!C:C,0),8),IF(AND($J$1=K$9,Effect_size_measure=Calculations!L$1),INDEX(Calculations!C:T,MATCH(Number,Calculations!C:C,0),10),IF($J$1=K$10,INDEX(Calculations!C:T,MATCH(Number,Calculations!C:C,0),13),IF($J$1=K$11,INDEX(Calculations!C:T,MATCH(Number,Calculations!C:C,0),14)/SUM(Weightf),IF($J$1=K$12,INDEX(Calculations!C:T,MATCH(Number,Calculations!C:C,0),15)/SUM(Weightr),""))))))))),"")</f>
        <v/>
      </c>
    </row>
  </sheetData>
  <mergeCells count="1">
    <mergeCell ref="A1:B1"/>
  </mergeCells>
  <dataValidations count="4">
    <dataValidation type="list" allowBlank="1" showInputMessage="1" showErrorMessage="1" sqref="B7" xr:uid="{00000000-0002-0000-0100-000000000000}">
      <formula1>$K$2:$K$12</formula1>
    </dataValidation>
    <dataValidation type="list" allowBlank="1" showInputMessage="1" showErrorMessage="1" sqref="B8" xr:uid="{00000000-0002-0000-0100-000001000000}">
      <formula1>"Ascending,Descending"</formula1>
    </dataValidation>
    <dataValidation type="list" allowBlank="1" showInputMessage="1" showErrorMessage="1" sqref="B2" xr:uid="{00000000-0002-0000-0100-000002000000}">
      <formula1>"Fixed effect model,Random effects model"</formula1>
    </dataValidation>
    <dataValidation type="list" allowBlank="1" showInputMessage="1" showErrorMessage="1" sqref="B3" xr:uid="{00000000-0002-0000-0100-000003000000}">
      <formula1>"Cohen's d, Hedges' g"</formula1>
    </dataValidation>
  </dataValidations>
  <pageMargins left="0.7" right="0.7" top="0.75" bottom="0.75" header="0.3" footer="0.3"/>
  <pageSetup paperSize="9" orientation="portrait" horizontalDpi="0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9FAFE4-A37E-491A-9266-AEC34228B6D6}">
            <xm:f>Sort_By=Calculations!$Q$1</xm:f>
            <x14:dxf>
              <numFmt numFmtId="14" formatCode="0.00%"/>
            </x14:dxf>
          </x14:cfRule>
          <x14:cfRule type="expression" priority="2" id="{127C7273-8103-4D3B-8B96-989DEF8E3967}">
            <xm:f>Sort_By=Calculations!$P$1</xm:f>
            <x14:dxf>
              <numFmt numFmtId="14" formatCode="0.00%"/>
            </x14:dxf>
          </x14:cfRule>
          <x14:cfRule type="expression" priority="5" id="{D1F6D93D-C25C-4E36-AFDF-8F2D2245046D}">
            <xm:f>Sort_By=Calculations!$I$1</xm:f>
            <x14:dxf>
              <numFmt numFmtId="1" formatCode="0"/>
            </x14:dxf>
          </x14:cfRule>
          <xm:sqref>J2:J201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1"/>
  <sheetViews>
    <sheetView showGridLines="0" workbookViewId="0">
      <pane ySplit="1" topLeftCell="A2" activePane="bottomLeft" state="frozen"/>
      <selection pane="bottomLeft" activeCell="B15" sqref="B15:D15"/>
    </sheetView>
  </sheetViews>
  <sheetFormatPr defaultRowHeight="12" outlineLevelCol="1" x14ac:dyDescent="0.2"/>
  <cols>
    <col min="1" max="1" width="28.33203125" style="6" bestFit="1" customWidth="1"/>
    <col min="2" max="2" width="18.33203125" style="6" bestFit="1" customWidth="1"/>
    <col min="3" max="4" width="12.5" style="42" customWidth="1"/>
    <col min="5" max="5" width="3.33203125" style="6" customWidth="1"/>
    <col min="6" max="6" width="4.1640625" style="16" customWidth="1" outlineLevel="1"/>
    <col min="7" max="7" width="20" style="6" customWidth="1" outlineLevel="1"/>
    <col min="8" max="8" width="11.33203125" style="6" customWidth="1" outlineLevel="1"/>
    <col min="9" max="10" width="13.1640625" style="6" customWidth="1" outlineLevel="1"/>
    <col min="11" max="11" width="9" style="6" customWidth="1" outlineLevel="1"/>
    <col min="12" max="12" width="7.6640625" style="6" bestFit="1" customWidth="1" outlineLevel="1"/>
    <col min="13" max="13" width="5.6640625" style="6" bestFit="1" customWidth="1" outlineLevel="1"/>
    <col min="14" max="14" width="7.1640625" style="115" bestFit="1" customWidth="1" outlineLevel="1"/>
    <col min="15" max="15" width="6.6640625" style="6" bestFit="1" customWidth="1" outlineLevel="1"/>
    <col min="16" max="16" width="7.1640625" style="6" customWidth="1" outlineLevel="1"/>
    <col min="17" max="17" width="11.33203125" style="6" customWidth="1" outlineLevel="1"/>
    <col min="18" max="18" width="8.33203125" style="6" customWidth="1" outlineLevel="1"/>
    <col min="19" max="19" width="6.33203125" customWidth="1"/>
    <col min="20" max="20" width="100.83203125" style="6" customWidth="1" outlineLevel="1"/>
    <col min="21" max="21" width="6.33203125" style="6" customWidth="1"/>
    <col min="22" max="22" width="101" style="6" hidden="1" customWidth="1" outlineLevel="1"/>
    <col min="23" max="23" width="6.33203125" style="6" customWidth="1" collapsed="1"/>
    <col min="24" max="16384" width="9.33203125" style="6"/>
  </cols>
  <sheetData>
    <row r="1" spans="1:23" ht="39.75" customHeight="1" x14ac:dyDescent="0.2">
      <c r="A1" s="119" t="s">
        <v>151</v>
      </c>
      <c r="B1" s="119"/>
      <c r="C1" s="119"/>
      <c r="D1" s="119"/>
      <c r="F1" s="15" t="s">
        <v>0</v>
      </c>
      <c r="G1" s="10" t="s">
        <v>80</v>
      </c>
      <c r="H1" s="10" t="str">
        <f>Subgroup_effect_size_measure</f>
        <v>Hedges' g</v>
      </c>
      <c r="I1" s="10" t="s">
        <v>16</v>
      </c>
      <c r="J1" s="10" t="s">
        <v>17</v>
      </c>
      <c r="K1" s="10" t="s">
        <v>13</v>
      </c>
      <c r="L1" s="10" t="s">
        <v>6</v>
      </c>
      <c r="M1" s="10" t="s">
        <v>59</v>
      </c>
      <c r="N1" s="114" t="s">
        <v>60</v>
      </c>
      <c r="O1" s="10" t="s">
        <v>62</v>
      </c>
      <c r="P1" s="10" t="s">
        <v>9</v>
      </c>
      <c r="Q1" s="10" t="s">
        <v>18</v>
      </c>
      <c r="R1" s="10" t="s">
        <v>19</v>
      </c>
      <c r="S1" s="92"/>
      <c r="U1" s="93"/>
      <c r="W1" s="93"/>
    </row>
    <row r="2" spans="1:23" x14ac:dyDescent="0.2">
      <c r="A2" s="9" t="s">
        <v>167</v>
      </c>
      <c r="B2" s="126" t="s">
        <v>186</v>
      </c>
      <c r="C2" s="126"/>
      <c r="D2" s="126"/>
      <c r="F2" s="58">
        <v>1</v>
      </c>
      <c r="G2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>aaaa</v>
      </c>
      <c r="H2" s="30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>-1.7848857303369603</v>
      </c>
      <c r="I2" s="30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>-2.1189996554287776</v>
      </c>
      <c r="J2" s="30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>-1.4507718052451433</v>
      </c>
      <c r="K2" s="13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>0.14210986400525613</v>
      </c>
      <c r="L2" s="30" t="str">
        <f>IF(COUNTIF(Calculations!AU:AU,Subgroup_number)=1,INDEX(Calculations!AU:BS,MATCH(Subgroup_number,Calculations!AU:AU,0),5),IF(Subgroup_number=Calculations!BW$17,Calculations!BW$10,""))</f>
        <v/>
      </c>
      <c r="M2" s="99" t="str">
        <f>IF(COUNTIF(Calculations!AU:AU,Subgroup_number)=1,INDEX(Calculations!AU:BS,MATCH(Subgroup_number,Calculations!AU:AU,0),6),IF(Subgroup_number=Calculations!BW$17,Calculations!BW$11,""))</f>
        <v/>
      </c>
      <c r="N2" s="99" t="str">
        <f>IF(COUNTIF(Calculations!AU:AU,Subgroup_number)=1,INDEX(Calculations!AU:BS,MATCH(Subgroup_number,Calculations!AU:AU,0),7),IF(Subgroup_number=Calculations!BW$17,Calculations!BW$12,""))</f>
        <v/>
      </c>
      <c r="O2" s="30" t="str">
        <f>IF(COUNTIF(Calculations!AU:AU,Subgroup_number)=1,INDEX(Calculations!AU:BS,MATCH(Subgroup_number,Calculations!AU:AU,0),9),IF(Subgroup_number=Calculations!BW$17,Calculations!BW$13,""))</f>
        <v/>
      </c>
      <c r="P2" s="30" t="str">
        <f>IF(COUNTIF(Calculations!AU:AU,Subgroup_number)=1,INDEX(Calculations!AU:BS,MATCH(Subgroup_number,Calculations!AU:AU,0),10),IF(Subgroup_number=Calculations!BW$17,Calculations!BW$14,""))</f>
        <v/>
      </c>
      <c r="Q2" s="30" t="str">
        <f>IF(COUNTIF(Calculations!AU:AU,Subgroup_number)=1,INDEX(Calculations!AU:BS,MATCH(Subgroup_number,Calculations!AU:AU,0),17),IF(Subgroup_number=Calculations!BW$17,Calculations!BW$6,""))</f>
        <v/>
      </c>
      <c r="R2" s="66" t="str">
        <f>IF(COUNTIF(Calculations!AU:AU,Subgroup_number)=1,INDEX(Calculations!AU:BS,MATCH(Subgroup_number,Calculations!AU:AU,0),18),IF(Subgroup_number=Calculations!BW$17,Calculations!BW$7,""))</f>
        <v/>
      </c>
      <c r="S2" s="122" t="s">
        <v>189</v>
      </c>
      <c r="U2" s="122" t="s">
        <v>231</v>
      </c>
      <c r="W2" s="122" t="s">
        <v>232</v>
      </c>
    </row>
    <row r="3" spans="1:23" x14ac:dyDescent="0.2">
      <c r="A3" s="9" t="s">
        <v>159</v>
      </c>
      <c r="B3" s="120" t="s">
        <v>236</v>
      </c>
      <c r="C3" s="120"/>
      <c r="D3" s="120"/>
      <c r="F3" s="59">
        <v>2</v>
      </c>
      <c r="G3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>bbbb</v>
      </c>
      <c r="H3" s="30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>-2.4853181003524041</v>
      </c>
      <c r="I3" s="30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>-2.8356855121577014</v>
      </c>
      <c r="J3" s="30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>-2.1349506885471068</v>
      </c>
      <c r="K3" s="13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>0.14192323601611079</v>
      </c>
      <c r="L3" s="30" t="str">
        <f>IF(COUNTIF(Calculations!AU:AU,Subgroup_number)=1,INDEX(Calculations!AU:BS,MATCH(Subgroup_number,Calculations!AU:AU,0),5),IF(Subgroup_number=Calculations!BW$17,Calculations!BW$10,""))</f>
        <v/>
      </c>
      <c r="M3" s="99" t="str">
        <f>IF(COUNTIF(Calculations!AU:AU,Subgroup_number)=1,INDEX(Calculations!AU:BS,MATCH(Subgroup_number,Calculations!AU:AU,0),6),IF(Subgroup_number=Calculations!BW$17,Calculations!BW$11,""))</f>
        <v/>
      </c>
      <c r="N3" s="99" t="str">
        <f>IF(COUNTIF(Calculations!AU:AU,Subgroup_number)=1,INDEX(Calculations!AU:BS,MATCH(Subgroup_number,Calculations!AU:AU,0),7),IF(Subgroup_number=Calculations!BW$17,Calculations!BW$12,""))</f>
        <v/>
      </c>
      <c r="O3" s="30" t="str">
        <f>IF(COUNTIF(Calculations!AU:AU,Subgroup_number)=1,INDEX(Calculations!AU:BS,MATCH(Subgroup_number,Calculations!AU:AU,0),9),IF(Subgroup_number=Calculations!BW$17,Calculations!BW$13,""))</f>
        <v/>
      </c>
      <c r="P3" s="30" t="str">
        <f>IF(COUNTIF(Calculations!AU:AU,Subgroup_number)=1,INDEX(Calculations!AU:BS,MATCH(Subgroup_number,Calculations!AU:AU,0),10),IF(Subgroup_number=Calculations!BW$17,Calculations!BW$14,""))</f>
        <v/>
      </c>
      <c r="Q3" s="30" t="str">
        <f>IF(COUNTIF(Calculations!AU:AU,Subgroup_number)=1,INDEX(Calculations!AU:BS,MATCH(Subgroup_number,Calculations!AU:AU,0),17),IF(Subgroup_number=Calculations!BW$17,Calculations!BW$6,""))</f>
        <v/>
      </c>
      <c r="R3" s="67" t="str">
        <f>IF(COUNTIF(Calculations!AU:AU,Subgroup_number)=1,INDEX(Calculations!AU:BS,MATCH(Subgroup_number,Calculations!AU:AU,0),18),IF(Subgroup_number=Calculations!BW$17,Calculations!BW$7,""))</f>
        <v/>
      </c>
      <c r="S3" s="122"/>
      <c r="U3" s="122"/>
      <c r="W3" s="122"/>
    </row>
    <row r="4" spans="1:23" ht="11.25" customHeight="1" x14ac:dyDescent="0.2">
      <c r="A4" s="9" t="s">
        <v>160</v>
      </c>
      <c r="B4" s="120" t="s">
        <v>169</v>
      </c>
      <c r="C4" s="120"/>
      <c r="D4" s="120"/>
      <c r="F4" s="59">
        <v>3</v>
      </c>
      <c r="G4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>cccc</v>
      </c>
      <c r="H4" s="30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>3.180900403438567E-2</v>
      </c>
      <c r="I4" s="30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>-0.19515620504915299</v>
      </c>
      <c r="J4" s="30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>0.25877421311792431</v>
      </c>
      <c r="K4" s="13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>0.14307087025251597</v>
      </c>
      <c r="L4" s="30" t="str">
        <f>IF(COUNTIF(Calculations!AU:AU,Subgroup_number)=1,INDEX(Calculations!AU:BS,MATCH(Subgroup_number,Calculations!AU:AU,0),5),IF(Subgroup_number=Calculations!BW$17,Calculations!BW$10,""))</f>
        <v/>
      </c>
      <c r="M4" s="99" t="str">
        <f>IF(COUNTIF(Calculations!AU:AU,Subgroup_number)=1,INDEX(Calculations!AU:BS,MATCH(Subgroup_number,Calculations!AU:AU,0),6),IF(Subgroup_number=Calculations!BW$17,Calculations!BW$11,""))</f>
        <v/>
      </c>
      <c r="N4" s="99" t="str">
        <f>IF(COUNTIF(Calculations!AU:AU,Subgroup_number)=1,INDEX(Calculations!AU:BS,MATCH(Subgroup_number,Calculations!AU:AU,0),7),IF(Subgroup_number=Calculations!BW$17,Calculations!BW$12,""))</f>
        <v/>
      </c>
      <c r="O4" s="30" t="str">
        <f>IF(COUNTIF(Calculations!AU:AU,Subgroup_number)=1,INDEX(Calculations!AU:BS,MATCH(Subgroup_number,Calculations!AU:AU,0),9),IF(Subgroup_number=Calculations!BW$17,Calculations!BW$13,""))</f>
        <v/>
      </c>
      <c r="P4" s="30" t="str">
        <f>IF(COUNTIF(Calculations!AU:AU,Subgroup_number)=1,INDEX(Calculations!AU:BS,MATCH(Subgroup_number,Calculations!AU:AU,0),10),IF(Subgroup_number=Calculations!BW$17,Calculations!BW$14,""))</f>
        <v/>
      </c>
      <c r="Q4" s="30" t="str">
        <f>IF(COUNTIF(Calculations!AU:AU,Subgroup_number)=1,INDEX(Calculations!AU:BS,MATCH(Subgroup_number,Calculations!AU:AU,0),17),IF(Subgroup_number=Calculations!BW$17,Calculations!BW$6,""))</f>
        <v/>
      </c>
      <c r="R4" s="67" t="str">
        <f>IF(COUNTIF(Calculations!AU:AU,Subgroup_number)=1,INDEX(Calculations!AU:BS,MATCH(Subgroup_number,Calculations!AU:AU,0),18),IF(Subgroup_number=Calculations!BW$17,Calculations!BW$7,""))</f>
        <v/>
      </c>
      <c r="S4" s="122"/>
      <c r="U4" s="122"/>
      <c r="W4" s="122"/>
    </row>
    <row r="5" spans="1:23" x14ac:dyDescent="0.2">
      <c r="A5" s="41" t="s">
        <v>23</v>
      </c>
      <c r="B5" s="121">
        <v>0.95</v>
      </c>
      <c r="C5" s="121"/>
      <c r="D5" s="121"/>
      <c r="F5" s="59">
        <v>4</v>
      </c>
      <c r="G5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>dddd</v>
      </c>
      <c r="H5" s="30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>-2.3040491161389944</v>
      </c>
      <c r="I5" s="30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>-2.5189139792055042</v>
      </c>
      <c r="J5" s="30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>-2.0891842530724847</v>
      </c>
      <c r="K5" s="13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>0.14313904336253366</v>
      </c>
      <c r="L5" s="30" t="str">
        <f>IF(COUNTIF(Calculations!AU:AU,Subgroup_number)=1,INDEX(Calculations!AU:BS,MATCH(Subgroup_number,Calculations!AU:AU,0),5),IF(Subgroup_number=Calculations!BW$17,Calculations!BW$10,""))</f>
        <v/>
      </c>
      <c r="M5" s="99" t="str">
        <f>IF(COUNTIF(Calculations!AU:AU,Subgroup_number)=1,INDEX(Calculations!AU:BS,MATCH(Subgroup_number,Calculations!AU:AU,0),6),IF(Subgroup_number=Calculations!BW$17,Calculations!BW$11,""))</f>
        <v/>
      </c>
      <c r="N5" s="99" t="str">
        <f>IF(COUNTIF(Calculations!AU:AU,Subgroup_number)=1,INDEX(Calculations!AU:BS,MATCH(Subgroup_number,Calculations!AU:AU,0),7),IF(Subgroup_number=Calculations!BW$17,Calculations!BW$12,""))</f>
        <v/>
      </c>
      <c r="O5" s="30" t="str">
        <f>IF(COUNTIF(Calculations!AU:AU,Subgroup_number)=1,INDEX(Calculations!AU:BS,MATCH(Subgroup_number,Calculations!AU:AU,0),9),IF(Subgroup_number=Calculations!BW$17,Calculations!BW$13,""))</f>
        <v/>
      </c>
      <c r="P5" s="30" t="str">
        <f>IF(COUNTIF(Calculations!AU:AU,Subgroup_number)=1,INDEX(Calculations!AU:BS,MATCH(Subgroup_number,Calculations!AU:AU,0),10),IF(Subgroup_number=Calculations!BW$17,Calculations!BW$14,""))</f>
        <v/>
      </c>
      <c r="Q5" s="30" t="str">
        <f>IF(COUNTIF(Calculations!AU:AU,Subgroup_number)=1,INDEX(Calculations!AU:BS,MATCH(Subgroup_number,Calculations!AU:AU,0),17),IF(Subgroup_number=Calculations!BW$17,Calculations!BW$6,""))</f>
        <v/>
      </c>
      <c r="R5" s="67" t="str">
        <f>IF(COUNTIF(Calculations!AU:AU,Subgroup_number)=1,INDEX(Calculations!AU:BS,MATCH(Subgroup_number,Calculations!AU:AU,0),18),IF(Subgroup_number=Calculations!BW$17,Calculations!BW$7,""))</f>
        <v/>
      </c>
      <c r="S5" s="122"/>
      <c r="U5" s="122"/>
      <c r="W5" s="122"/>
    </row>
    <row r="6" spans="1:23" x14ac:dyDescent="0.2">
      <c r="F6" s="59">
        <v>5</v>
      </c>
      <c r="G6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>gggg</v>
      </c>
      <c r="H6" s="30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>6.6654613692469222E-2</v>
      </c>
      <c r="I6" s="30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>-0.12020710658529549</v>
      </c>
      <c r="J6" s="30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>0.25351633397023393</v>
      </c>
      <c r="K6" s="13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>0.14332951133811903</v>
      </c>
      <c r="L6" s="30" t="str">
        <f>IF(COUNTIF(Calculations!AU:AU,Subgroup_number)=1,INDEX(Calculations!AU:BS,MATCH(Subgroup_number,Calculations!AU:AU,0),5),IF(Subgroup_number=Calculations!BW$17,Calculations!BW$10,""))</f>
        <v/>
      </c>
      <c r="M6" s="99" t="str">
        <f>IF(COUNTIF(Calculations!AU:AU,Subgroup_number)=1,INDEX(Calculations!AU:BS,MATCH(Subgroup_number,Calculations!AU:AU,0),6),IF(Subgroup_number=Calculations!BW$17,Calculations!BW$11,""))</f>
        <v/>
      </c>
      <c r="N6" s="99" t="str">
        <f>IF(COUNTIF(Calculations!AU:AU,Subgroup_number)=1,INDEX(Calculations!AU:BS,MATCH(Subgroup_number,Calculations!AU:AU,0),7),IF(Subgroup_number=Calculations!BW$17,Calculations!BW$12,""))</f>
        <v/>
      </c>
      <c r="O6" s="30" t="str">
        <f>IF(COUNTIF(Calculations!AU:AU,Subgroup_number)=1,INDEX(Calculations!AU:BS,MATCH(Subgroup_number,Calculations!AU:AU,0),9),IF(Subgroup_number=Calculations!BW$17,Calculations!BW$13,""))</f>
        <v/>
      </c>
      <c r="P6" s="30" t="str">
        <f>IF(COUNTIF(Calculations!AU:AU,Subgroup_number)=1,INDEX(Calculations!AU:BS,MATCH(Subgroup_number,Calculations!AU:AU,0),10),IF(Subgroup_number=Calculations!BW$17,Calculations!BW$14,""))</f>
        <v/>
      </c>
      <c r="Q6" s="30" t="str">
        <f>IF(COUNTIF(Calculations!AU:AU,Subgroup_number)=1,INDEX(Calculations!AU:BS,MATCH(Subgroup_number,Calculations!AU:AU,0),17),IF(Subgroup_number=Calculations!BW$17,Calculations!BW$6,""))</f>
        <v/>
      </c>
      <c r="R6" s="67" t="str">
        <f>IF(COUNTIF(Calculations!AU:AU,Subgroup_number)=1,INDEX(Calculations!AU:BS,MATCH(Subgroup_number,Calculations!AU:AU,0),18),IF(Subgroup_number=Calculations!BW$17,Calculations!BW$7,""))</f>
        <v/>
      </c>
      <c r="S6" s="122"/>
      <c r="U6" s="122"/>
      <c r="W6" s="122"/>
    </row>
    <row r="7" spans="1:23" x14ac:dyDescent="0.2">
      <c r="A7" s="119" t="s">
        <v>10</v>
      </c>
      <c r="B7" s="119"/>
      <c r="C7" s="119"/>
      <c r="D7" s="119"/>
      <c r="F7" s="59">
        <v>6</v>
      </c>
      <c r="G7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>hhhh</v>
      </c>
      <c r="H7" s="30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>7.2948995812838549E-2</v>
      </c>
      <c r="I7" s="30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>-9.9792060169864402E-2</v>
      </c>
      <c r="J7" s="30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>0.24569005179554149</v>
      </c>
      <c r="K7" s="13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>0.14341070710317347</v>
      </c>
      <c r="L7" s="30" t="str">
        <f>IF(COUNTIF(Calculations!AU:AU,Subgroup_number)=1,INDEX(Calculations!AU:BS,MATCH(Subgroup_number,Calculations!AU:AU,0),5),IF(Subgroup_number=Calculations!BW$17,Calculations!BW$10,""))</f>
        <v/>
      </c>
      <c r="M7" s="99" t="str">
        <f>IF(COUNTIF(Calculations!AU:AU,Subgroup_number)=1,INDEX(Calculations!AU:BS,MATCH(Subgroup_number,Calculations!AU:AU,0),6),IF(Subgroup_number=Calculations!BW$17,Calculations!BW$11,""))</f>
        <v/>
      </c>
      <c r="N7" s="99" t="str">
        <f>IF(COUNTIF(Calculations!AU:AU,Subgroup_number)=1,INDEX(Calculations!AU:BS,MATCH(Subgroup_number,Calculations!AU:AU,0),7),IF(Subgroup_number=Calculations!BW$17,Calculations!BW$12,""))</f>
        <v/>
      </c>
      <c r="O7" s="30" t="str">
        <f>IF(COUNTIF(Calculations!AU:AU,Subgroup_number)=1,INDEX(Calculations!AU:BS,MATCH(Subgroup_number,Calculations!AU:AU,0),9),IF(Subgroup_number=Calculations!BW$17,Calculations!BW$13,""))</f>
        <v/>
      </c>
      <c r="P7" s="30" t="str">
        <f>IF(COUNTIF(Calculations!AU:AU,Subgroup_number)=1,INDEX(Calculations!AU:BS,MATCH(Subgroup_number,Calculations!AU:AU,0),10),IF(Subgroup_number=Calculations!BW$17,Calculations!BW$14,""))</f>
        <v/>
      </c>
      <c r="Q7" s="30" t="str">
        <f>IF(COUNTIF(Calculations!AU:AU,Subgroup_number)=1,INDEX(Calculations!AU:BS,MATCH(Subgroup_number,Calculations!AU:AU,0),17),IF(Subgroup_number=Calculations!BW$17,Calculations!BW$6,""))</f>
        <v/>
      </c>
      <c r="R7" s="67" t="str">
        <f>IF(COUNTIF(Calculations!AU:AU,Subgroup_number)=1,INDEX(Calculations!AU:BS,MATCH(Subgroup_number,Calculations!AU:AU,0),18),IF(Subgroup_number=Calculations!BW$17,Calculations!BW$7,""))</f>
        <v/>
      </c>
      <c r="S7" s="122"/>
      <c r="U7" s="122"/>
      <c r="W7" s="122"/>
    </row>
    <row r="8" spans="1:23" x14ac:dyDescent="0.2">
      <c r="A8" s="41" t="str">
        <f>Subgroup_effect_size_measure</f>
        <v>Hedges' g</v>
      </c>
      <c r="B8" s="124">
        <f>Calculations!BW2</f>
        <v>-0.16435952775050372</v>
      </c>
      <c r="C8" s="124"/>
      <c r="D8" s="124"/>
      <c r="F8" s="59">
        <v>7</v>
      </c>
      <c r="G8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>jjjj</v>
      </c>
      <c r="H8" s="30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>2.1</v>
      </c>
      <c r="I8" s="30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>1.8680740334922405</v>
      </c>
      <c r="J8" s="30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>2.3319259665077596</v>
      </c>
      <c r="K8" s="13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>0.14301676792229093</v>
      </c>
      <c r="L8" s="30" t="str">
        <f>IF(COUNTIF(Calculations!AU:AU,Subgroup_number)=1,INDEX(Calculations!AU:BS,MATCH(Subgroup_number,Calculations!AU:AU,0),5),IF(Subgroup_number=Calculations!BW$17,Calculations!BW$10,""))</f>
        <v/>
      </c>
      <c r="M8" s="99" t="str">
        <f>IF(COUNTIF(Calculations!AU:AU,Subgroup_number)=1,INDEX(Calculations!AU:BS,MATCH(Subgroup_number,Calculations!AU:AU,0),6),IF(Subgroup_number=Calculations!BW$17,Calculations!BW$11,""))</f>
        <v/>
      </c>
      <c r="N8" s="99" t="str">
        <f>IF(COUNTIF(Calculations!AU:AU,Subgroup_number)=1,INDEX(Calculations!AU:BS,MATCH(Subgroup_number,Calculations!AU:AU,0),7),IF(Subgroup_number=Calculations!BW$17,Calculations!BW$12,""))</f>
        <v/>
      </c>
      <c r="O8" s="30" t="str">
        <f>IF(COUNTIF(Calculations!AU:AU,Subgroup_number)=1,INDEX(Calculations!AU:BS,MATCH(Subgroup_number,Calculations!AU:AU,0),9),IF(Subgroup_number=Calculations!BW$17,Calculations!BW$13,""))</f>
        <v/>
      </c>
      <c r="P8" s="30" t="str">
        <f>IF(COUNTIF(Calculations!AU:AU,Subgroup_number)=1,INDEX(Calculations!AU:BS,MATCH(Subgroup_number,Calculations!AU:AU,0),10),IF(Subgroup_number=Calculations!BW$17,Calculations!BW$14,""))</f>
        <v/>
      </c>
      <c r="Q8" s="30" t="str">
        <f>IF(COUNTIF(Calculations!AU:AU,Subgroup_number)=1,INDEX(Calculations!AU:BS,MATCH(Subgroup_number,Calculations!AU:AU,0),17),IF(Subgroup_number=Calculations!BW$17,Calculations!BW$6,""))</f>
        <v/>
      </c>
      <c r="R8" s="67" t="str">
        <f>IF(COUNTIF(Calculations!AU:AU,Subgroup_number)=1,INDEX(Calculations!AU:BS,MATCH(Subgroup_number,Calculations!AU:AU,0),18),IF(Subgroup_number=Calculations!BW$17,Calculations!BW$7,""))</f>
        <v/>
      </c>
      <c r="S8" s="122"/>
      <c r="U8" s="122"/>
      <c r="W8" s="122"/>
    </row>
    <row r="9" spans="1:23" x14ac:dyDescent="0.2">
      <c r="A9" s="41" t="s">
        <v>15</v>
      </c>
      <c r="B9" s="125">
        <f>Calculations!BW3</f>
        <v>0.11252537062535256</v>
      </c>
      <c r="C9" s="125"/>
      <c r="D9" s="125"/>
      <c r="F9" s="59">
        <v>8</v>
      </c>
      <c r="G9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>AA</v>
      </c>
      <c r="H9" s="116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>-0.61127224727212626</v>
      </c>
      <c r="I9" s="30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>-1.8386691274384757</v>
      </c>
      <c r="J9" s="30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>0.61612463289422326</v>
      </c>
      <c r="K9" s="13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>5.9615725265127067E-2</v>
      </c>
      <c r="L9" s="30">
        <f>IF(COUNTIF(Calculations!AU:AU,Subgroup_number)=1,INDEX(Calculations!AU:BS,MATCH(Subgroup_number,Calculations!AU:AU,0),5),IF(Subgroup_number=Calculations!BW$17,Calculations!BW$10,""))</f>
        <v>1024.3165956718656</v>
      </c>
      <c r="M9" s="99">
        <f>IF(COUNTIF(Calculations!AU:AU,Subgroup_number)=1,INDEX(Calculations!AU:BS,MATCH(Subgroup_number,Calculations!AU:AU,0),6),IF(Subgroup_number=Calculations!BW$17,Calculations!BW$11,""))</f>
        <v>4.9198487806954197E-218</v>
      </c>
      <c r="N9" s="99">
        <f>IF(COUNTIF(Calculations!AU:AU,Subgroup_number)=1,INDEX(Calculations!AU:BS,MATCH(Subgroup_number,Calculations!AU:AU,0),7),IF(Subgroup_number=Calculations!BW$17,Calculations!BW$12,""))</f>
        <v>0.99414243601504426</v>
      </c>
      <c r="O9" s="30">
        <f>IF(COUNTIF(Calculations!AU:AU,Subgroup_number)=1,INDEX(Calculations!AU:BS,MATCH(Subgroup_number,Calculations!AU:AU,0),9),IF(Subgroup_number=Calculations!BW$17,Calculations!BW$13,""))</f>
        <v>2.2571325179399819</v>
      </c>
      <c r="P9" s="30">
        <f>IF(COUNTIF(Calculations!AU:AU,Subgroup_number)=1,INDEX(Calculations!AU:BS,MATCH(Subgroup_number,Calculations!AU:AU,0),10),IF(Subgroup_number=Calculations!BW$17,Calculations!BW$14,""))</f>
        <v>1.5023756247822919</v>
      </c>
      <c r="Q9" s="30">
        <f>IF(COUNTIF(Calculations!AU:AU,Subgroup_number)=1,INDEX(Calculations!AU:BS,MATCH(Subgroup_number,Calculations!AU:AU,0),17),IF(Subgroup_number=Calculations!BW$17,Calculations!BW$6,""))</f>
        <v>-4.5933825795575345</v>
      </c>
      <c r="R9" s="67">
        <f>IF(COUNTIF(Calculations!AU:AU,Subgroup_number)=1,INDEX(Calculations!AU:BS,MATCH(Subgroup_number,Calculations!AU:AU,0),18),IF(Subgroup_number=Calculations!BW$17,Calculations!BW$7,""))</f>
        <v>3.3708380850132822</v>
      </c>
      <c r="S9" s="122"/>
      <c r="U9" s="122"/>
      <c r="W9" s="122"/>
    </row>
    <row r="10" spans="1:23" x14ac:dyDescent="0.2">
      <c r="A10" s="41" t="s">
        <v>16</v>
      </c>
      <c r="B10" s="125">
        <f>Calculations!BW4</f>
        <v>-0.41202619863071627</v>
      </c>
      <c r="C10" s="125"/>
      <c r="D10" s="125"/>
      <c r="F10" s="59">
        <v>9</v>
      </c>
      <c r="G10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>eeee</v>
      </c>
      <c r="H10" s="30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>-0.14744750250554894</v>
      </c>
      <c r="I10" s="30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>-0.33143081537485658</v>
      </c>
      <c r="J10" s="30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>3.6535810363758692E-2</v>
      </c>
      <c r="K10" s="13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>0.20483892639315157</v>
      </c>
      <c r="L10" s="30" t="str">
        <f>IF(COUNTIF(Calculations!AU:AU,Subgroup_number)=1,INDEX(Calculations!AU:BS,MATCH(Subgroup_number,Calculations!AU:AU,0),5),IF(Subgroup_number=Calculations!BW$17,Calculations!BW$10,""))</f>
        <v/>
      </c>
      <c r="M10" s="99" t="str">
        <f>IF(COUNTIF(Calculations!AU:AU,Subgroup_number)=1,INDEX(Calculations!AU:BS,MATCH(Subgroup_number,Calculations!AU:AU,0),6),IF(Subgroup_number=Calculations!BW$17,Calculations!BW$11,""))</f>
        <v/>
      </c>
      <c r="N10" s="99" t="str">
        <f>IF(COUNTIF(Calculations!AU:AU,Subgroup_number)=1,INDEX(Calculations!AU:BS,MATCH(Subgroup_number,Calculations!AU:AU,0),7),IF(Subgroup_number=Calculations!BW$17,Calculations!BW$12,""))</f>
        <v/>
      </c>
      <c r="O10" s="30" t="str">
        <f>IF(COUNTIF(Calculations!AU:AU,Subgroup_number)=1,INDEX(Calculations!AU:BS,MATCH(Subgroup_number,Calculations!AU:AU,0),9),IF(Subgroup_number=Calculations!BW$17,Calculations!BW$13,""))</f>
        <v/>
      </c>
      <c r="P10" s="30" t="str">
        <f>IF(COUNTIF(Calculations!AU:AU,Subgroup_number)=1,INDEX(Calculations!AU:BS,MATCH(Subgroup_number,Calculations!AU:AU,0),10),IF(Subgroup_number=Calculations!BW$17,Calculations!BW$14,""))</f>
        <v/>
      </c>
      <c r="Q10" s="30" t="str">
        <f>IF(COUNTIF(Calculations!AU:AU,Subgroup_number)=1,INDEX(Calculations!AU:BS,MATCH(Subgroup_number,Calculations!AU:AU,0),17),IF(Subgroup_number=Calculations!BW$17,Calculations!BW$6,""))</f>
        <v/>
      </c>
      <c r="R10" s="67" t="str">
        <f>IF(COUNTIF(Calculations!AU:AU,Subgroup_number)=1,INDEX(Calculations!AU:BS,MATCH(Subgroup_number,Calculations!AU:AU,0),18),IF(Subgroup_number=Calculations!BW$17,Calculations!BW$7,""))</f>
        <v/>
      </c>
      <c r="S10" s="122"/>
      <c r="U10" s="122"/>
      <c r="W10" s="122"/>
    </row>
    <row r="11" spans="1:23" x14ac:dyDescent="0.2">
      <c r="A11" s="41" t="s">
        <v>17</v>
      </c>
      <c r="B11" s="125">
        <f>Calculations!BW5</f>
        <v>8.3307143129708827E-2</v>
      </c>
      <c r="C11" s="125"/>
      <c r="D11" s="125"/>
      <c r="F11" s="59">
        <v>10</v>
      </c>
      <c r="G11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>ffff</v>
      </c>
      <c r="H11" s="30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>-3.0718921319502941E-2</v>
      </c>
      <c r="I11" s="30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>-0.23422722018068187</v>
      </c>
      <c r="J11" s="30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>0.172789377541676</v>
      </c>
      <c r="K11" s="13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>0.20137985659827326</v>
      </c>
      <c r="L11" s="30" t="str">
        <f>IF(COUNTIF(Calculations!AU:AU,Subgroup_number)=1,INDEX(Calculations!AU:BS,MATCH(Subgroup_number,Calculations!AU:AU,0),5),IF(Subgroup_number=Calculations!BW$17,Calculations!BW$10,""))</f>
        <v/>
      </c>
      <c r="M11" s="99" t="str">
        <f>IF(COUNTIF(Calculations!AU:AU,Subgroup_number)=1,INDEX(Calculations!AU:BS,MATCH(Subgroup_number,Calculations!AU:AU,0),6),IF(Subgroup_number=Calculations!BW$17,Calculations!BW$11,""))</f>
        <v/>
      </c>
      <c r="N11" s="99" t="str">
        <f>IF(COUNTIF(Calculations!AU:AU,Subgroup_number)=1,INDEX(Calculations!AU:BS,MATCH(Subgroup_number,Calculations!AU:AU,0),7),IF(Subgroup_number=Calculations!BW$17,Calculations!BW$12,""))</f>
        <v/>
      </c>
      <c r="O11" s="30" t="str">
        <f>IF(COUNTIF(Calculations!AU:AU,Subgroup_number)=1,INDEX(Calculations!AU:BS,MATCH(Subgroup_number,Calculations!AU:AU,0),9),IF(Subgroup_number=Calculations!BW$17,Calculations!BW$13,""))</f>
        <v/>
      </c>
      <c r="P11" s="30" t="str">
        <f>IF(COUNTIF(Calculations!AU:AU,Subgroup_number)=1,INDEX(Calculations!AU:BS,MATCH(Subgroup_number,Calculations!AU:AU,0),10),IF(Subgroup_number=Calculations!BW$17,Calculations!BW$14,""))</f>
        <v/>
      </c>
      <c r="Q11" s="30" t="str">
        <f>IF(COUNTIF(Calculations!AU:AU,Subgroup_number)=1,INDEX(Calculations!AU:BS,MATCH(Subgroup_number,Calculations!AU:AU,0),17),IF(Subgroup_number=Calculations!BW$17,Calculations!BW$6,""))</f>
        <v/>
      </c>
      <c r="R11" s="67" t="str">
        <f>IF(COUNTIF(Calculations!AU:AU,Subgroup_number)=1,INDEX(Calculations!AU:BS,MATCH(Subgroup_number,Calculations!AU:AU,0),18),IF(Subgroup_number=Calculations!BW$17,Calculations!BW$7,""))</f>
        <v/>
      </c>
      <c r="S11" s="122"/>
      <c r="U11" s="122"/>
      <c r="W11" s="122"/>
    </row>
    <row r="12" spans="1:23" x14ac:dyDescent="0.2">
      <c r="A12" s="41" t="s">
        <v>18</v>
      </c>
      <c r="B12" s="125">
        <f>Calculations!BW6</f>
        <v>-0.41202619863071627</v>
      </c>
      <c r="C12" s="125"/>
      <c r="D12" s="125"/>
      <c r="F12" s="59">
        <v>11</v>
      </c>
      <c r="G12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>iiii</v>
      </c>
      <c r="H12" s="30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>0.4</v>
      </c>
      <c r="I12" s="30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>0.17542744177568859</v>
      </c>
      <c r="J12" s="30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>0.62457255822431146</v>
      </c>
      <c r="K12" s="13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>0.19745748097309374</v>
      </c>
      <c r="L12" s="30" t="str">
        <f>IF(COUNTIF(Calculations!AU:AU,Subgroup_number)=1,INDEX(Calculations!AU:BS,MATCH(Subgroup_number,Calculations!AU:AU,0),5),IF(Subgroup_number=Calculations!BW$17,Calculations!BW$10,""))</f>
        <v/>
      </c>
      <c r="M12" s="99" t="str">
        <f>IF(COUNTIF(Calculations!AU:AU,Subgroup_number)=1,INDEX(Calculations!AU:BS,MATCH(Subgroup_number,Calculations!AU:AU,0),6),IF(Subgroup_number=Calculations!BW$17,Calculations!BW$11,""))</f>
        <v/>
      </c>
      <c r="N12" s="99" t="str">
        <f>IF(COUNTIF(Calculations!AU:AU,Subgroup_number)=1,INDEX(Calculations!AU:BS,MATCH(Subgroup_number,Calculations!AU:AU,0),7),IF(Subgroup_number=Calculations!BW$17,Calculations!BW$12,""))</f>
        <v/>
      </c>
      <c r="O12" s="30" t="str">
        <f>IF(COUNTIF(Calculations!AU:AU,Subgroup_number)=1,INDEX(Calculations!AU:BS,MATCH(Subgroup_number,Calculations!AU:AU,0),9),IF(Subgroup_number=Calculations!BW$17,Calculations!BW$13,""))</f>
        <v/>
      </c>
      <c r="P12" s="30" t="str">
        <f>IF(COUNTIF(Calculations!AU:AU,Subgroup_number)=1,INDEX(Calculations!AU:BS,MATCH(Subgroup_number,Calculations!AU:AU,0),10),IF(Subgroup_number=Calculations!BW$17,Calculations!BW$14,""))</f>
        <v/>
      </c>
      <c r="Q12" s="30" t="str">
        <f>IF(COUNTIF(Calculations!AU:AU,Subgroup_number)=1,INDEX(Calculations!AU:BS,MATCH(Subgroup_number,Calculations!AU:AU,0),17),IF(Subgroup_number=Calculations!BW$17,Calculations!BW$6,""))</f>
        <v/>
      </c>
      <c r="R12" s="67" t="str">
        <f>IF(COUNTIF(Calculations!AU:AU,Subgroup_number)=1,INDEX(Calculations!AU:BS,MATCH(Subgroup_number,Calculations!AU:AU,0),18),IF(Subgroup_number=Calculations!BW$17,Calculations!BW$7,""))</f>
        <v/>
      </c>
      <c r="S12" s="122"/>
      <c r="U12" s="122"/>
      <c r="W12" s="122"/>
    </row>
    <row r="13" spans="1:23" x14ac:dyDescent="0.2">
      <c r="A13" s="41" t="s">
        <v>19</v>
      </c>
      <c r="B13" s="125">
        <f>Calculations!BW7</f>
        <v>8.3307143129708827E-2</v>
      </c>
      <c r="C13" s="125"/>
      <c r="D13" s="125"/>
      <c r="F13" s="59">
        <v>12</v>
      </c>
      <c r="G13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>kkkk</v>
      </c>
      <c r="H13" s="30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>-0.4</v>
      </c>
      <c r="I13" s="30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>-0.63457064472556168</v>
      </c>
      <c r="J13" s="30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>-0.16542935527443833</v>
      </c>
      <c r="K13" s="13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>0.19540570310490504</v>
      </c>
      <c r="L13" s="30" t="str">
        <f>IF(COUNTIF(Calculations!AU:AU,Subgroup_number)=1,INDEX(Calculations!AU:BS,MATCH(Subgroup_number,Calculations!AU:AU,0),5),IF(Subgroup_number=Calculations!BW$17,Calculations!BW$10,""))</f>
        <v/>
      </c>
      <c r="M13" s="99" t="str">
        <f>IF(COUNTIF(Calculations!AU:AU,Subgroup_number)=1,INDEX(Calculations!AU:BS,MATCH(Subgroup_number,Calculations!AU:AU,0),6),IF(Subgroup_number=Calculations!BW$17,Calculations!BW$11,""))</f>
        <v/>
      </c>
      <c r="N13" s="99" t="str">
        <f>IF(COUNTIF(Calculations!AU:AU,Subgroup_number)=1,INDEX(Calculations!AU:BS,MATCH(Subgroup_number,Calculations!AU:AU,0),7),IF(Subgroup_number=Calculations!BW$17,Calculations!BW$12,""))</f>
        <v/>
      </c>
      <c r="O13" s="30" t="str">
        <f>IF(COUNTIF(Calculations!AU:AU,Subgroup_number)=1,INDEX(Calculations!AU:BS,MATCH(Subgroup_number,Calculations!AU:AU,0),9),IF(Subgroup_number=Calculations!BW$17,Calculations!BW$13,""))</f>
        <v/>
      </c>
      <c r="P13" s="30" t="str">
        <f>IF(COUNTIF(Calculations!AU:AU,Subgroup_number)=1,INDEX(Calculations!AU:BS,MATCH(Subgroup_number,Calculations!AU:AU,0),10),IF(Subgroup_number=Calculations!BW$17,Calculations!BW$14,""))</f>
        <v/>
      </c>
      <c r="Q13" s="30" t="str">
        <f>IF(COUNTIF(Calculations!AU:AU,Subgroup_number)=1,INDEX(Calculations!AU:BS,MATCH(Subgroup_number,Calculations!AU:AU,0),17),IF(Subgroup_number=Calculations!BW$17,Calculations!BW$6,""))</f>
        <v/>
      </c>
      <c r="R13" s="67" t="str">
        <f>IF(COUNTIF(Calculations!AU:AU,Subgroup_number)=1,INDEX(Calculations!AU:BS,MATCH(Subgroup_number,Calculations!AU:AU,0),18),IF(Subgroup_number=Calculations!BW$17,Calculations!BW$7,""))</f>
        <v/>
      </c>
      <c r="S13" s="122"/>
      <c r="U13" s="122"/>
      <c r="W13" s="122"/>
    </row>
    <row r="14" spans="1:23" x14ac:dyDescent="0.2">
      <c r="F14" s="59">
        <v>13</v>
      </c>
      <c r="G14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>llll</v>
      </c>
      <c r="H14" s="30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>-0.5</v>
      </c>
      <c r="I14" s="30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>-0.7057997696078675</v>
      </c>
      <c r="J14" s="30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>-0.2942002303921325</v>
      </c>
      <c r="K14" s="13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>0.20091803293057647</v>
      </c>
      <c r="L14" s="30" t="str">
        <f>IF(COUNTIF(Calculations!AU:AU,Subgroup_number)=1,INDEX(Calculations!AU:BS,MATCH(Subgroup_number,Calculations!AU:AU,0),5),IF(Subgroup_number=Calculations!BW$17,Calculations!BW$10,""))</f>
        <v/>
      </c>
      <c r="M14" s="99" t="str">
        <f>IF(COUNTIF(Calculations!AU:AU,Subgroup_number)=1,INDEX(Calculations!AU:BS,MATCH(Subgroup_number,Calculations!AU:AU,0),6),IF(Subgroup_number=Calculations!BW$17,Calculations!BW$11,""))</f>
        <v/>
      </c>
      <c r="N14" s="99" t="str">
        <f>IF(COUNTIF(Calculations!AU:AU,Subgroup_number)=1,INDEX(Calculations!AU:BS,MATCH(Subgroup_number,Calculations!AU:AU,0),7),IF(Subgroup_number=Calculations!BW$17,Calculations!BW$12,""))</f>
        <v/>
      </c>
      <c r="O14" s="30" t="str">
        <f>IF(COUNTIF(Calculations!AU:AU,Subgroup_number)=1,INDEX(Calculations!AU:BS,MATCH(Subgroup_number,Calculations!AU:AU,0),9),IF(Subgroup_number=Calculations!BW$17,Calculations!BW$13,""))</f>
        <v/>
      </c>
      <c r="P14" s="30" t="str">
        <f>IF(COUNTIF(Calculations!AU:AU,Subgroup_number)=1,INDEX(Calculations!AU:BS,MATCH(Subgroup_number,Calculations!AU:AU,0),10),IF(Subgroup_number=Calculations!BW$17,Calculations!BW$14,""))</f>
        <v/>
      </c>
      <c r="Q14" s="30" t="str">
        <f>IF(COUNTIF(Calculations!AU:AU,Subgroup_number)=1,INDEX(Calculations!AU:BS,MATCH(Subgroup_number,Calculations!AU:AU,0),17),IF(Subgroup_number=Calculations!BW$17,Calculations!BW$6,""))</f>
        <v/>
      </c>
      <c r="R14" s="67" t="str">
        <f>IF(COUNTIF(Calculations!AU:AU,Subgroup_number)=1,INDEX(Calculations!AU:BS,MATCH(Subgroup_number,Calculations!AU:AU,0),18),IF(Subgroup_number=Calculations!BW$17,Calculations!BW$7,""))</f>
        <v/>
      </c>
      <c r="S14" s="122"/>
      <c r="U14" s="122"/>
      <c r="W14" s="122"/>
    </row>
    <row r="15" spans="1:23" x14ac:dyDescent="0.2">
      <c r="A15" s="41" t="s">
        <v>26</v>
      </c>
      <c r="B15" s="123">
        <f>SUM(Calculations!BG:BG)</f>
        <v>1552</v>
      </c>
      <c r="C15" s="123"/>
      <c r="D15" s="123"/>
      <c r="F15" s="59">
        <v>14</v>
      </c>
      <c r="G15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>BB</v>
      </c>
      <c r="H15" s="30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>-0.13602746540077607</v>
      </c>
      <c r="I15" s="30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>-0.44555638917889984</v>
      </c>
      <c r="J15" s="30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>0.17350145837734773</v>
      </c>
      <c r="K15" s="13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>0.94038427473487296</v>
      </c>
      <c r="L15" s="30">
        <f>IF(COUNTIF(Calculations!AU:AU,Subgroup_number)=1,INDEX(Calculations!AU:BS,MATCH(Subgroup_number,Calculations!AU:AU,0),5),IF(Subgroup_number=Calculations!BW$17,Calculations!BW$10,""))</f>
        <v>40.959507396484817</v>
      </c>
      <c r="M15" s="99">
        <f>IF(COUNTIF(Calculations!AU:AU,Subgroup_number)=1,INDEX(Calculations!AU:BS,MATCH(Subgroup_number,Calculations!AU:AU,0),6),IF(Subgroup_number=Calculations!BW$17,Calculations!BW$11,""))</f>
        <v>2.7402190123565322E-8</v>
      </c>
      <c r="N15" s="99">
        <f>IF(COUNTIF(Calculations!AU:AU,Subgroup_number)=1,INDEX(Calculations!AU:BS,MATCH(Subgroup_number,Calculations!AU:AU,0),7),IF(Subgroup_number=Calculations!BW$17,Calculations!BW$12,""))</f>
        <v>0.9023425755275738</v>
      </c>
      <c r="O15" s="30">
        <f>IF(COUNTIF(Calculations!AU:AU,Subgroup_number)=1,INDEX(Calculations!AU:BS,MATCH(Subgroup_number,Calculations!AU:AU,0),9),IF(Subgroup_number=Calculations!BW$17,Calculations!BW$13,""))</f>
        <v>0.10224553962575791</v>
      </c>
      <c r="P15" s="30">
        <f>IF(COUNTIF(Calculations!AU:AU,Subgroup_number)=1,INDEX(Calculations!AU:BS,MATCH(Subgroup_number,Calculations!AU:AU,0),10),IF(Subgroup_number=Calculations!BW$17,Calculations!BW$14,""))</f>
        <v>0.31975856458546642</v>
      </c>
      <c r="Q15" s="30">
        <f>IF(COUNTIF(Calculations!AU:AU,Subgroup_number)=1,INDEX(Calculations!AU:BS,MATCH(Subgroup_number,Calculations!AU:AU,0),17),IF(Subgroup_number=Calculations!BW$17,Calculations!BW$6,""))</f>
        <v>-1.1256750461492773</v>
      </c>
      <c r="R15" s="67">
        <f>IF(COUNTIF(Calculations!AU:AU,Subgroup_number)=1,INDEX(Calculations!AU:BS,MATCH(Subgroup_number,Calculations!AU:AU,0),18),IF(Subgroup_number=Calculations!BW$17,Calculations!BW$7,""))</f>
        <v>0.85362011534772519</v>
      </c>
      <c r="S15" s="122"/>
      <c r="U15" s="122"/>
      <c r="W15" s="122"/>
    </row>
    <row r="16" spans="1:23" x14ac:dyDescent="0.2">
      <c r="A16" s="41" t="s">
        <v>27</v>
      </c>
      <c r="B16" s="123">
        <f>COUNT(Subgroup_Weightf)</f>
        <v>12</v>
      </c>
      <c r="C16" s="123"/>
      <c r="D16" s="123"/>
      <c r="F16" s="59">
        <v>15</v>
      </c>
      <c r="G16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>Combined effect size</v>
      </c>
      <c r="H16" s="30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>-0.16435952775050372</v>
      </c>
      <c r="I16" s="30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>-0.41202619863071627</v>
      </c>
      <c r="J16" s="30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>8.3307143129708827E-2</v>
      </c>
      <c r="K16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6" s="30">
        <f>IF(COUNTIF(Calculations!AU:AU,Subgroup_number)=1,INDEX(Calculations!AU:BS,MATCH(Subgroup_number,Calculations!AU:AU,0),5),IF(Subgroup_number=Calculations!BW$17,Calculations!BW$10,""))</f>
        <v>1071.7929881507525</v>
      </c>
      <c r="M16" s="99">
        <f>IF(COUNTIF(Calculations!AU:AU,Subgroup_number)=1,INDEX(Calculations!AU:BS,MATCH(Subgroup_number,Calculations!AU:AU,0),6),IF(Subgroup_number=Calculations!BW$17,Calculations!BW$11,""))</f>
        <v>6.741746879447942E-223</v>
      </c>
      <c r="N16" s="99">
        <f>IF(COUNTIF(Calculations!AU:AU,Subgroup_number)=1,INDEX(Calculations!AU:BS,MATCH(Subgroup_number,Calculations!AU:AU,0),7),IF(Subgroup_number=Calculations!BW$17,Calculations!BW$12,""))</f>
        <v>0.98973682406807018</v>
      </c>
      <c r="O16" s="30">
        <f>IF(COUNTIF(Calculations!AU:AU,Subgroup_number)=1,INDEX(Calculations!AU:BS,MATCH(Subgroup_number,Calculations!AU:AU,0),9),IF(Subgroup_number=Calculations!BW$17,Calculations!BW$13,""))</f>
        <v>1.1712087612291573</v>
      </c>
      <c r="P16" s="30">
        <f>IF(COUNTIF(Calculations!AU:AU,Subgroup_number)=1,INDEX(Calculations!AU:BS,MATCH(Subgroup_number,Calculations!AU:AU,0),10),IF(Subgroup_number=Calculations!BW$17,Calculations!BW$14,""))</f>
        <v>1.0822239884742701</v>
      </c>
      <c r="Q16" s="30">
        <f>IF(COUNTIF(Calculations!AU:AU,Subgroup_number)=1,INDEX(Calculations!AU:BS,MATCH(Subgroup_number,Calculations!AU:AU,0),17),IF(Subgroup_number=Calculations!BW$17,Calculations!BW$6,""))</f>
        <v>-0.41202619863071627</v>
      </c>
      <c r="R16" s="67">
        <f>IF(COUNTIF(Calculations!AU:AU,Subgroup_number)=1,INDEX(Calculations!AU:BS,MATCH(Subgroup_number,Calculations!AU:AU,0),18),IF(Subgroup_number=Calculations!BW$17,Calculations!BW$7,""))</f>
        <v>8.3307143129708827E-2</v>
      </c>
      <c r="S16" s="122"/>
      <c r="U16" s="122"/>
      <c r="W16" s="122"/>
    </row>
    <row r="17" spans="1:23" x14ac:dyDescent="0.2">
      <c r="A17" s="41" t="s">
        <v>262</v>
      </c>
      <c r="B17" s="123">
        <f>COUNT(Calculations!AY:AY)</f>
        <v>2</v>
      </c>
      <c r="C17" s="123"/>
      <c r="D17" s="123"/>
      <c r="F17" s="59">
        <v>16</v>
      </c>
      <c r="G17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7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7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7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7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7" s="30" t="str">
        <f>IF(COUNTIF(Calculations!AU:AU,Subgroup_number)=1,INDEX(Calculations!AU:BS,MATCH(Subgroup_number,Calculations!AU:AU,0),5),IF(Subgroup_number=Calculations!BW$17,Calculations!BW$10,""))</f>
        <v/>
      </c>
      <c r="M17" s="99" t="str">
        <f>IF(COUNTIF(Calculations!AU:AU,Subgroup_number)=1,INDEX(Calculations!AU:BS,MATCH(Subgroup_number,Calculations!AU:AU,0),6),IF(Subgroup_number=Calculations!BW$17,Calculations!BW$11,""))</f>
        <v/>
      </c>
      <c r="N17" s="99" t="str">
        <f>IF(COUNTIF(Calculations!AU:AU,Subgroup_number)=1,INDEX(Calculations!AU:BS,MATCH(Subgroup_number,Calculations!AU:AU,0),7),IF(Subgroup_number=Calculations!BW$17,Calculations!BW$12,""))</f>
        <v/>
      </c>
      <c r="O17" s="30" t="str">
        <f>IF(COUNTIF(Calculations!AU:AU,Subgroup_number)=1,INDEX(Calculations!AU:BS,MATCH(Subgroup_number,Calculations!AU:AU,0),9),IF(Subgroup_number=Calculations!BW$17,Calculations!BW$13,""))</f>
        <v/>
      </c>
      <c r="P17" s="30" t="str">
        <f>IF(COUNTIF(Calculations!AU:AU,Subgroup_number)=1,INDEX(Calculations!AU:BS,MATCH(Subgroup_number,Calculations!AU:AU,0),10),IF(Subgroup_number=Calculations!BW$17,Calculations!BW$14,""))</f>
        <v/>
      </c>
      <c r="Q17" s="30" t="str">
        <f>IF(COUNTIF(Calculations!AU:AU,Subgroup_number)=1,INDEX(Calculations!AU:BS,MATCH(Subgroup_number,Calculations!AU:AU,0),17),IF(Subgroup_number=Calculations!BW$17,Calculations!BW$6,""))</f>
        <v/>
      </c>
      <c r="R17" s="67" t="str">
        <f>IF(COUNTIF(Calculations!AU:AU,Subgroup_number)=1,INDEX(Calculations!AU:BS,MATCH(Subgroup_number,Calculations!AU:AU,0),18),IF(Subgroup_number=Calculations!BW$17,Calculations!BW$7,""))</f>
        <v/>
      </c>
      <c r="S17" s="122"/>
      <c r="U17" s="122"/>
      <c r="W17" s="122"/>
    </row>
    <row r="18" spans="1:23" x14ac:dyDescent="0.2">
      <c r="F18" s="59">
        <v>17</v>
      </c>
      <c r="G18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8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8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8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8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8" s="30" t="str">
        <f>IF(COUNTIF(Calculations!AU:AU,Subgroup_number)=1,INDEX(Calculations!AU:BS,MATCH(Subgroup_number,Calculations!AU:AU,0),5),IF(Subgroup_number=Calculations!BW$17,Calculations!BW$10,""))</f>
        <v/>
      </c>
      <c r="M18" s="99" t="str">
        <f>IF(COUNTIF(Calculations!AU:AU,Subgroup_number)=1,INDEX(Calculations!AU:BS,MATCH(Subgroup_number,Calculations!AU:AU,0),6),IF(Subgroup_number=Calculations!BW$17,Calculations!BW$11,""))</f>
        <v/>
      </c>
      <c r="N18" s="99" t="str">
        <f>IF(COUNTIF(Calculations!AU:AU,Subgroup_number)=1,INDEX(Calculations!AU:BS,MATCH(Subgroup_number,Calculations!AU:AU,0),7),IF(Subgroup_number=Calculations!BW$17,Calculations!BW$12,""))</f>
        <v/>
      </c>
      <c r="O18" s="30" t="str">
        <f>IF(COUNTIF(Calculations!AU:AU,Subgroup_number)=1,INDEX(Calculations!AU:BS,MATCH(Subgroup_number,Calculations!AU:AU,0),9),IF(Subgroup_number=Calculations!BW$17,Calculations!BW$13,""))</f>
        <v/>
      </c>
      <c r="P18" s="30" t="str">
        <f>IF(COUNTIF(Calculations!AU:AU,Subgroup_number)=1,INDEX(Calculations!AU:BS,MATCH(Subgroup_number,Calculations!AU:AU,0),10),IF(Subgroup_number=Calculations!BW$17,Calculations!BW$14,""))</f>
        <v/>
      </c>
      <c r="Q18" s="30" t="str">
        <f>IF(COUNTIF(Calculations!AU:AU,Subgroup_number)=1,INDEX(Calculations!AU:BS,MATCH(Subgroup_number,Calculations!AU:AU,0),17),IF(Subgroup_number=Calculations!BW$17,Calculations!BW$6,""))</f>
        <v/>
      </c>
      <c r="R18" s="67" t="str">
        <f>IF(COUNTIF(Calculations!AU:AU,Subgroup_number)=1,INDEX(Calculations!AU:BS,MATCH(Subgroup_number,Calculations!AU:AU,0),18),IF(Subgroup_number=Calculations!BW$17,Calculations!BW$7,""))</f>
        <v/>
      </c>
      <c r="S18" s="122"/>
      <c r="U18" s="122"/>
      <c r="W18" s="122"/>
    </row>
    <row r="19" spans="1:23" x14ac:dyDescent="0.2">
      <c r="A19" s="10" t="s">
        <v>263</v>
      </c>
      <c r="B19" s="10" t="str">
        <f>IF(Within_subgroup_weighting=Calculations!BV32,"Sum of squares (Q)","Sum of squares (Q*)")</f>
        <v>Sum of squares (Q*)</v>
      </c>
      <c r="C19" s="10" t="s">
        <v>5</v>
      </c>
      <c r="D19" s="10" t="s">
        <v>212</v>
      </c>
      <c r="F19" s="59">
        <v>18</v>
      </c>
      <c r="G19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9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9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9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9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9" s="30" t="str">
        <f>IF(COUNTIF(Calculations!AU:AU,Subgroup_number)=1,INDEX(Calculations!AU:BS,MATCH(Subgroup_number,Calculations!AU:AU,0),5),IF(Subgroup_number=Calculations!BW$17,Calculations!BW$10,""))</f>
        <v/>
      </c>
      <c r="M19" s="99" t="str">
        <f>IF(COUNTIF(Calculations!AU:AU,Subgroup_number)=1,INDEX(Calculations!AU:BS,MATCH(Subgroup_number,Calculations!AU:AU,0),6),IF(Subgroup_number=Calculations!BW$17,Calculations!BW$11,""))</f>
        <v/>
      </c>
      <c r="N19" s="99" t="str">
        <f>IF(COUNTIF(Calculations!AU:AU,Subgroup_number)=1,INDEX(Calculations!AU:BS,MATCH(Subgroup_number,Calculations!AU:AU,0),7),IF(Subgroup_number=Calculations!BW$17,Calculations!BW$12,""))</f>
        <v/>
      </c>
      <c r="O19" s="30" t="str">
        <f>IF(COUNTIF(Calculations!AU:AU,Subgroup_number)=1,INDEX(Calculations!AU:BS,MATCH(Subgroup_number,Calculations!AU:AU,0),9),IF(Subgroup_number=Calculations!BW$17,Calculations!BW$13,""))</f>
        <v/>
      </c>
      <c r="P19" s="30" t="str">
        <f>IF(COUNTIF(Calculations!AU:AU,Subgroup_number)=1,INDEX(Calculations!AU:BS,MATCH(Subgroup_number,Calculations!AU:AU,0),10),IF(Subgroup_number=Calculations!BW$17,Calculations!BW$14,""))</f>
        <v/>
      </c>
      <c r="Q19" s="30" t="str">
        <f>IF(COUNTIF(Calculations!AU:AU,Subgroup_number)=1,INDEX(Calculations!AU:BS,MATCH(Subgroup_number,Calculations!AU:AU,0),17),IF(Subgroup_number=Calculations!BW$17,Calculations!BW$6,""))</f>
        <v/>
      </c>
      <c r="R19" s="67" t="str">
        <f>IF(COUNTIF(Calculations!AU:AU,Subgroup_number)=1,INDEX(Calculations!AU:BS,MATCH(Subgroup_number,Calculations!AU:AU,0),18),IF(Subgroup_number=Calculations!BW$17,Calculations!BW$7,""))</f>
        <v/>
      </c>
      <c r="S19" s="122"/>
      <c r="U19" s="122"/>
      <c r="W19" s="122"/>
    </row>
    <row r="20" spans="1:23" x14ac:dyDescent="0.2">
      <c r="A20" s="41" t="s">
        <v>264</v>
      </c>
      <c r="B20" s="30">
        <f>B22-B21</f>
        <v>0.6499633577759365</v>
      </c>
      <c r="C20" s="17">
        <f>Number_of_subgroups-1</f>
        <v>1</v>
      </c>
      <c r="D20" s="46">
        <f>CHIDIST(B20,C20)</f>
        <v>0.42012578040461873</v>
      </c>
      <c r="F20" s="59">
        <v>19</v>
      </c>
      <c r="G20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20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20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20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20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20" s="30" t="str">
        <f>IF(COUNTIF(Calculations!AU:AU,Subgroup_number)=1,INDEX(Calculations!AU:BS,MATCH(Subgroup_number,Calculations!AU:AU,0),5),IF(Subgroup_number=Calculations!BW$17,Calculations!BW$10,""))</f>
        <v/>
      </c>
      <c r="M20" s="99" t="str">
        <f>IF(COUNTIF(Calculations!AU:AU,Subgroup_number)=1,INDEX(Calculations!AU:BS,MATCH(Subgroup_number,Calculations!AU:AU,0),6),IF(Subgroup_number=Calculations!BW$17,Calculations!BW$11,""))</f>
        <v/>
      </c>
      <c r="N20" s="99" t="str">
        <f>IF(COUNTIF(Calculations!AU:AU,Subgroup_number)=1,INDEX(Calculations!AU:BS,MATCH(Subgroup_number,Calculations!AU:AU,0),7),IF(Subgroup_number=Calculations!BW$17,Calculations!BW$12,""))</f>
        <v/>
      </c>
      <c r="O20" s="30" t="str">
        <f>IF(COUNTIF(Calculations!AU:AU,Subgroup_number)=1,INDEX(Calculations!AU:BS,MATCH(Subgroup_number,Calculations!AU:AU,0),9),IF(Subgroup_number=Calculations!BW$17,Calculations!BW$13,""))</f>
        <v/>
      </c>
      <c r="P20" s="30" t="str">
        <f>IF(COUNTIF(Calculations!AU:AU,Subgroup_number)=1,INDEX(Calculations!AU:BS,MATCH(Subgroup_number,Calculations!AU:AU,0),10),IF(Subgroup_number=Calculations!BW$17,Calculations!BW$14,""))</f>
        <v/>
      </c>
      <c r="Q20" s="30" t="str">
        <f>IF(COUNTIF(Calculations!AU:AU,Subgroup_number)=1,INDEX(Calculations!AU:BS,MATCH(Subgroup_number,Calculations!AU:AU,0),17),IF(Subgroup_number=Calculations!BW$17,Calculations!BW$6,""))</f>
        <v/>
      </c>
      <c r="R20" s="67" t="str">
        <f>IF(COUNTIF(Calculations!AU:AU,Subgroup_number)=1,INDEX(Calculations!AU:BS,MATCH(Subgroup_number,Calculations!AU:AU,0),18),IF(Subgroup_number=Calculations!BW$17,Calculations!BW$7,""))</f>
        <v/>
      </c>
      <c r="S20" s="122"/>
      <c r="U20" s="122"/>
      <c r="W20" s="122"/>
    </row>
    <row r="21" spans="1:23" x14ac:dyDescent="0.2">
      <c r="A21" s="41" t="s">
        <v>265</v>
      </c>
      <c r="B21" s="8">
        <f>SUM(Calculations!BN:BN)</f>
        <v>11.599523539894593</v>
      </c>
      <c r="C21" s="17">
        <f>Subgroup_k-Number_of_subgroups</f>
        <v>10</v>
      </c>
      <c r="D21" s="46">
        <f>CHIDIST(B21,C21)</f>
        <v>0.31275235975538196</v>
      </c>
      <c r="F21" s="59">
        <v>20</v>
      </c>
      <c r="G21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21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21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21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21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21" s="30" t="str">
        <f>IF(COUNTIF(Calculations!AU:AU,Subgroup_number)=1,INDEX(Calculations!AU:BS,MATCH(Subgroup_number,Calculations!AU:AU,0),5),IF(Subgroup_number=Calculations!BW$17,Calculations!BW$10,""))</f>
        <v/>
      </c>
      <c r="M21" s="99" t="str">
        <f>IF(COUNTIF(Calculations!AU:AU,Subgroup_number)=1,INDEX(Calculations!AU:BS,MATCH(Subgroup_number,Calculations!AU:AU,0),6),IF(Subgroup_number=Calculations!BW$17,Calculations!BW$11,""))</f>
        <v/>
      </c>
      <c r="N21" s="99" t="str">
        <f>IF(COUNTIF(Calculations!AU:AU,Subgroup_number)=1,INDEX(Calculations!AU:BS,MATCH(Subgroup_number,Calculations!AU:AU,0),7),IF(Subgroup_number=Calculations!BW$17,Calculations!BW$12,""))</f>
        <v/>
      </c>
      <c r="O21" s="30" t="str">
        <f>IF(COUNTIF(Calculations!AU:AU,Subgroup_number)=1,INDEX(Calculations!AU:BS,MATCH(Subgroup_number,Calculations!AU:AU,0),9),IF(Subgroup_number=Calculations!BW$17,Calculations!BW$13,""))</f>
        <v/>
      </c>
      <c r="P21" s="30" t="str">
        <f>IF(COUNTIF(Calculations!AU:AU,Subgroup_number)=1,INDEX(Calculations!AU:BS,MATCH(Subgroup_number,Calculations!AU:AU,0),10),IF(Subgroup_number=Calculations!BW$17,Calculations!BW$14,""))</f>
        <v/>
      </c>
      <c r="Q21" s="30" t="str">
        <f>IF(COUNTIF(Calculations!AU:AU,Subgroup_number)=1,INDEX(Calculations!AU:BS,MATCH(Subgroup_number,Calculations!AU:AU,0),17),IF(Subgroup_number=Calculations!BW$17,Calculations!BW$6,""))</f>
        <v/>
      </c>
      <c r="R21" s="67" t="str">
        <f>IF(COUNTIF(Calculations!AU:AU,Subgroup_number)=1,INDEX(Calculations!AU:BS,MATCH(Subgroup_number,Calculations!AU:AU,0),18),IF(Subgroup_number=Calculations!BW$17,Calculations!BW$7,""))</f>
        <v/>
      </c>
      <c r="S21" s="122"/>
      <c r="U21" s="122"/>
      <c r="W21" s="122"/>
    </row>
    <row r="22" spans="1:23" x14ac:dyDescent="0.2">
      <c r="A22" s="41" t="s">
        <v>147</v>
      </c>
      <c r="B22" s="8">
        <f>SUMPRODUCT(Subgroup_weightr,Calculations!AH:AH,Calculations!AH:AH)-SUMPRODUCT(Subgroup_weightr,Calculations!AH:AH)^2/SUM(Subgroup_weightr)</f>
        <v>12.249486897670529</v>
      </c>
      <c r="C22" s="17">
        <f>Subgroup_k-1</f>
        <v>11</v>
      </c>
      <c r="D22" s="46">
        <f>CHIDIST(B22,C22)</f>
        <v>0.34518532663290385</v>
      </c>
      <c r="F22" s="59">
        <v>21</v>
      </c>
      <c r="G22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22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22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22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22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22" s="30" t="str">
        <f>IF(COUNTIF(Calculations!AU:AU,Subgroup_number)=1,INDEX(Calculations!AU:BS,MATCH(Subgroup_number,Calculations!AU:AU,0),5),IF(Subgroup_number=Calculations!BW$17,Calculations!BW$10,""))</f>
        <v/>
      </c>
      <c r="M22" s="99" t="str">
        <f>IF(COUNTIF(Calculations!AU:AU,Subgroup_number)=1,INDEX(Calculations!AU:BS,MATCH(Subgroup_number,Calculations!AU:AU,0),6),IF(Subgroup_number=Calculations!BW$17,Calculations!BW$11,""))</f>
        <v/>
      </c>
      <c r="N22" s="99" t="str">
        <f>IF(COUNTIF(Calculations!AU:AU,Subgroup_number)=1,INDEX(Calculations!AU:BS,MATCH(Subgroup_number,Calculations!AU:AU,0),7),IF(Subgroup_number=Calculations!BW$17,Calculations!BW$12,""))</f>
        <v/>
      </c>
      <c r="O22" s="30" t="str">
        <f>IF(COUNTIF(Calculations!AU:AU,Subgroup_number)=1,INDEX(Calculations!AU:BS,MATCH(Subgroup_number,Calculations!AU:AU,0),9),IF(Subgroup_number=Calculations!BW$17,Calculations!BW$13,""))</f>
        <v/>
      </c>
      <c r="P22" s="30" t="str">
        <f>IF(COUNTIF(Calculations!AU:AU,Subgroup_number)=1,INDEX(Calculations!AU:BS,MATCH(Subgroup_number,Calculations!AU:AU,0),10),IF(Subgroup_number=Calculations!BW$17,Calculations!BW$14,""))</f>
        <v/>
      </c>
      <c r="Q22" s="30" t="str">
        <f>IF(COUNTIF(Calculations!AU:AU,Subgroup_number)=1,INDEX(Calculations!AU:BS,MATCH(Subgroup_number,Calculations!AU:AU,0),17),IF(Subgroup_number=Calculations!BW$17,Calculations!BW$6,""))</f>
        <v/>
      </c>
      <c r="R22" s="67" t="str">
        <f>IF(COUNTIF(Calculations!AU:AU,Subgroup_number)=1,INDEX(Calculations!AU:BS,MATCH(Subgroup_number,Calculations!AU:AU,0),18),IF(Subgroup_number=Calculations!BW$17,Calculations!BW$7,""))</f>
        <v/>
      </c>
      <c r="S22" s="122"/>
      <c r="U22" s="122"/>
      <c r="W22" s="122"/>
    </row>
    <row r="23" spans="1:23" x14ac:dyDescent="0.2">
      <c r="A23" s="42"/>
      <c r="B23" s="42"/>
      <c r="F23" s="59">
        <v>22</v>
      </c>
      <c r="G23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23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23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23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23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23" s="30" t="str">
        <f>IF(COUNTIF(Calculations!AU:AU,Subgroup_number)=1,INDEX(Calculations!AU:BS,MATCH(Subgroup_number,Calculations!AU:AU,0),5),IF(Subgroup_number=Calculations!BW$17,Calculations!BW$10,""))</f>
        <v/>
      </c>
      <c r="M23" s="99" t="str">
        <f>IF(COUNTIF(Calculations!AU:AU,Subgroup_number)=1,INDEX(Calculations!AU:BS,MATCH(Subgroup_number,Calculations!AU:AU,0),6),IF(Subgroup_number=Calculations!BW$17,Calculations!BW$11,""))</f>
        <v/>
      </c>
      <c r="N23" s="99" t="str">
        <f>IF(COUNTIF(Calculations!AU:AU,Subgroup_number)=1,INDEX(Calculations!AU:BS,MATCH(Subgroup_number,Calculations!AU:AU,0),7),IF(Subgroup_number=Calculations!BW$17,Calculations!BW$12,""))</f>
        <v/>
      </c>
      <c r="O23" s="30" t="str">
        <f>IF(COUNTIF(Calculations!AU:AU,Subgroup_number)=1,INDEX(Calculations!AU:BS,MATCH(Subgroup_number,Calculations!AU:AU,0),9),IF(Subgroup_number=Calculations!BW$17,Calculations!BW$13,""))</f>
        <v/>
      </c>
      <c r="P23" s="30" t="str">
        <f>IF(COUNTIF(Calculations!AU:AU,Subgroup_number)=1,INDEX(Calculations!AU:BS,MATCH(Subgroup_number,Calculations!AU:AU,0),10),IF(Subgroup_number=Calculations!BW$17,Calculations!BW$14,""))</f>
        <v/>
      </c>
      <c r="Q23" s="30" t="str">
        <f>IF(COUNTIF(Calculations!AU:AU,Subgroup_number)=1,INDEX(Calculations!AU:BS,MATCH(Subgroup_number,Calculations!AU:AU,0),17),IF(Subgroup_number=Calculations!BW$17,Calculations!BW$6,""))</f>
        <v/>
      </c>
      <c r="R23" s="67" t="str">
        <f>IF(COUNTIF(Calculations!AU:AU,Subgroup_number)=1,INDEX(Calculations!AU:BS,MATCH(Subgroup_number,Calculations!AU:AU,0),18),IF(Subgroup_number=Calculations!BW$17,Calculations!BW$7,""))</f>
        <v/>
      </c>
      <c r="S23" s="122"/>
      <c r="U23" s="122"/>
      <c r="W23" s="122"/>
    </row>
    <row r="24" spans="1:23" ht="14.25" x14ac:dyDescent="0.2">
      <c r="A24" s="41" t="s">
        <v>266</v>
      </c>
      <c r="B24" s="13">
        <f>B20/B22</f>
        <v>5.3060455773011952E-2</v>
      </c>
      <c r="F24" s="59">
        <v>23</v>
      </c>
      <c r="G24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24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24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24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24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24" s="30" t="str">
        <f>IF(COUNTIF(Calculations!AU:AU,Subgroup_number)=1,INDEX(Calculations!AU:BS,MATCH(Subgroup_number,Calculations!AU:AU,0),5),IF(Subgroup_number=Calculations!BW$17,Calculations!BW$10,""))</f>
        <v/>
      </c>
      <c r="M24" s="99" t="str">
        <f>IF(COUNTIF(Calculations!AU:AU,Subgroup_number)=1,INDEX(Calculations!AU:BS,MATCH(Subgroup_number,Calculations!AU:AU,0),6),IF(Subgroup_number=Calculations!BW$17,Calculations!BW$11,""))</f>
        <v/>
      </c>
      <c r="N24" s="99" t="str">
        <f>IF(COUNTIF(Calculations!AU:AU,Subgroup_number)=1,INDEX(Calculations!AU:BS,MATCH(Subgroup_number,Calculations!AU:AU,0),7),IF(Subgroup_number=Calculations!BW$17,Calculations!BW$12,""))</f>
        <v/>
      </c>
      <c r="O24" s="30" t="str">
        <f>IF(COUNTIF(Calculations!AU:AU,Subgroup_number)=1,INDEX(Calculations!AU:BS,MATCH(Subgroup_number,Calculations!AU:AU,0),9),IF(Subgroup_number=Calculations!BW$17,Calculations!BW$13,""))</f>
        <v/>
      </c>
      <c r="P24" s="30" t="str">
        <f>IF(COUNTIF(Calculations!AU:AU,Subgroup_number)=1,INDEX(Calculations!AU:BS,MATCH(Subgroup_number,Calculations!AU:AU,0),10),IF(Subgroup_number=Calculations!BW$17,Calculations!BW$14,""))</f>
        <v/>
      </c>
      <c r="Q24" s="30" t="str">
        <f>IF(COUNTIF(Calculations!AU:AU,Subgroup_number)=1,INDEX(Calculations!AU:BS,MATCH(Subgroup_number,Calculations!AU:AU,0),17),IF(Subgroup_number=Calculations!BW$17,Calculations!BW$6,""))</f>
        <v/>
      </c>
      <c r="R24" s="67" t="str">
        <f>IF(COUNTIF(Calculations!AU:AU,Subgroup_number)=1,INDEX(Calculations!AU:BS,MATCH(Subgroup_number,Calculations!AU:AU,0),18),IF(Subgroup_number=Calculations!BW$17,Calculations!BW$7,""))</f>
        <v/>
      </c>
      <c r="S24" s="122"/>
      <c r="U24" s="122"/>
      <c r="W24" s="122"/>
    </row>
    <row r="25" spans="1:23" x14ac:dyDescent="0.2">
      <c r="F25" s="59">
        <v>24</v>
      </c>
      <c r="G25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25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25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25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25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25" s="30" t="str">
        <f>IF(COUNTIF(Calculations!AU:AU,Subgroup_number)=1,INDEX(Calculations!AU:BS,MATCH(Subgroup_number,Calculations!AU:AU,0),5),IF(Subgroup_number=Calculations!BW$17,Calculations!BW$10,""))</f>
        <v/>
      </c>
      <c r="M25" s="99" t="str">
        <f>IF(COUNTIF(Calculations!AU:AU,Subgroup_number)=1,INDEX(Calculations!AU:BS,MATCH(Subgroup_number,Calculations!AU:AU,0),6),IF(Subgroup_number=Calculations!BW$17,Calculations!BW$11,""))</f>
        <v/>
      </c>
      <c r="N25" s="99" t="str">
        <f>IF(COUNTIF(Calculations!AU:AU,Subgroup_number)=1,INDEX(Calculations!AU:BS,MATCH(Subgroup_number,Calculations!AU:AU,0),7),IF(Subgroup_number=Calculations!BW$17,Calculations!BW$12,""))</f>
        <v/>
      </c>
      <c r="O25" s="30" t="str">
        <f>IF(COUNTIF(Calculations!AU:AU,Subgroup_number)=1,INDEX(Calculations!AU:BS,MATCH(Subgroup_number,Calculations!AU:AU,0),9),IF(Subgroup_number=Calculations!BW$17,Calculations!BW$13,""))</f>
        <v/>
      </c>
      <c r="P25" s="30" t="str">
        <f>IF(COUNTIF(Calculations!AU:AU,Subgroup_number)=1,INDEX(Calculations!AU:BS,MATCH(Subgroup_number,Calculations!AU:AU,0),10),IF(Subgroup_number=Calculations!BW$17,Calculations!BW$14,""))</f>
        <v/>
      </c>
      <c r="Q25" s="30" t="str">
        <f>IF(COUNTIF(Calculations!AU:AU,Subgroup_number)=1,INDEX(Calculations!AU:BS,MATCH(Subgroup_number,Calculations!AU:AU,0),17),IF(Subgroup_number=Calculations!BW$17,Calculations!BW$6,""))</f>
        <v/>
      </c>
      <c r="R25" s="67" t="str">
        <f>IF(COUNTIF(Calculations!AU:AU,Subgroup_number)=1,INDEX(Calculations!AU:BS,MATCH(Subgroup_number,Calculations!AU:AU,0),18),IF(Subgroup_number=Calculations!BW$17,Calculations!BW$7,""))</f>
        <v/>
      </c>
      <c r="S25" s="122"/>
      <c r="U25" s="122"/>
      <c r="W25" s="122"/>
    </row>
    <row r="26" spans="1:23" x14ac:dyDescent="0.2">
      <c r="F26" s="59">
        <v>25</v>
      </c>
      <c r="G26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26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26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26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26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26" s="30" t="str">
        <f>IF(COUNTIF(Calculations!AU:AU,Subgroup_number)=1,INDEX(Calculations!AU:BS,MATCH(Subgroup_number,Calculations!AU:AU,0),5),IF(Subgroup_number=Calculations!BW$17,Calculations!BW$10,""))</f>
        <v/>
      </c>
      <c r="M26" s="99" t="str">
        <f>IF(COUNTIF(Calculations!AU:AU,Subgroup_number)=1,INDEX(Calculations!AU:BS,MATCH(Subgroup_number,Calculations!AU:AU,0),6),IF(Subgroup_number=Calculations!BW$17,Calculations!BW$11,""))</f>
        <v/>
      </c>
      <c r="N26" s="99" t="str">
        <f>IF(COUNTIF(Calculations!AU:AU,Subgroup_number)=1,INDEX(Calculations!AU:BS,MATCH(Subgroup_number,Calculations!AU:AU,0),7),IF(Subgroup_number=Calculations!BW$17,Calculations!BW$12,""))</f>
        <v/>
      </c>
      <c r="O26" s="30" t="str">
        <f>IF(COUNTIF(Calculations!AU:AU,Subgroup_number)=1,INDEX(Calculations!AU:BS,MATCH(Subgroup_number,Calculations!AU:AU,0),9),IF(Subgroup_number=Calculations!BW$17,Calculations!BW$13,""))</f>
        <v/>
      </c>
      <c r="P26" s="30" t="str">
        <f>IF(COUNTIF(Calculations!AU:AU,Subgroup_number)=1,INDEX(Calculations!AU:BS,MATCH(Subgroup_number,Calculations!AU:AU,0),10),IF(Subgroup_number=Calculations!BW$17,Calculations!BW$14,""))</f>
        <v/>
      </c>
      <c r="Q26" s="30" t="str">
        <f>IF(COUNTIF(Calculations!AU:AU,Subgroup_number)=1,INDEX(Calculations!AU:BS,MATCH(Subgroup_number,Calculations!AU:AU,0),17),IF(Subgroup_number=Calculations!BW$17,Calculations!BW$6,""))</f>
        <v/>
      </c>
      <c r="R26" s="67" t="str">
        <f>IF(COUNTIF(Calculations!AU:AU,Subgroup_number)=1,INDEX(Calculations!AU:BS,MATCH(Subgroup_number,Calculations!AU:AU,0),18),IF(Subgroup_number=Calculations!BW$17,Calculations!BW$7,""))</f>
        <v/>
      </c>
      <c r="S26" s="122"/>
      <c r="U26" s="122"/>
      <c r="W26" s="122"/>
    </row>
    <row r="27" spans="1:23" x14ac:dyDescent="0.2">
      <c r="F27" s="59">
        <v>26</v>
      </c>
      <c r="G27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27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27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27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27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27" s="30" t="str">
        <f>IF(COUNTIF(Calculations!AU:AU,Subgroup_number)=1,INDEX(Calculations!AU:BS,MATCH(Subgroup_number,Calculations!AU:AU,0),5),IF(Subgroup_number=Calculations!BW$17,Calculations!BW$10,""))</f>
        <v/>
      </c>
      <c r="M27" s="99" t="str">
        <f>IF(COUNTIF(Calculations!AU:AU,Subgroup_number)=1,INDEX(Calculations!AU:BS,MATCH(Subgroup_number,Calculations!AU:AU,0),6),IF(Subgroup_number=Calculations!BW$17,Calculations!BW$11,""))</f>
        <v/>
      </c>
      <c r="N27" s="99" t="str">
        <f>IF(COUNTIF(Calculations!AU:AU,Subgroup_number)=1,INDEX(Calculations!AU:BS,MATCH(Subgroup_number,Calculations!AU:AU,0),7),IF(Subgroup_number=Calculations!BW$17,Calculations!BW$12,""))</f>
        <v/>
      </c>
      <c r="O27" s="30" t="str">
        <f>IF(COUNTIF(Calculations!AU:AU,Subgroup_number)=1,INDEX(Calculations!AU:BS,MATCH(Subgroup_number,Calculations!AU:AU,0),9),IF(Subgroup_number=Calculations!BW$17,Calculations!BW$13,""))</f>
        <v/>
      </c>
      <c r="P27" s="30" t="str">
        <f>IF(COUNTIF(Calculations!AU:AU,Subgroup_number)=1,INDEX(Calculations!AU:BS,MATCH(Subgroup_number,Calculations!AU:AU,0),10),IF(Subgroup_number=Calculations!BW$17,Calculations!BW$14,""))</f>
        <v/>
      </c>
      <c r="Q27" s="30" t="str">
        <f>IF(COUNTIF(Calculations!AU:AU,Subgroup_number)=1,INDEX(Calculations!AU:BS,MATCH(Subgroup_number,Calculations!AU:AU,0),17),IF(Subgroup_number=Calculations!BW$17,Calculations!BW$6,""))</f>
        <v/>
      </c>
      <c r="R27" s="67" t="str">
        <f>IF(COUNTIF(Calculations!AU:AU,Subgroup_number)=1,INDEX(Calculations!AU:BS,MATCH(Subgroup_number,Calculations!AU:AU,0),18),IF(Subgroup_number=Calculations!BW$17,Calculations!BW$7,""))</f>
        <v/>
      </c>
      <c r="S27" s="122"/>
      <c r="U27" s="122"/>
      <c r="W27" s="122"/>
    </row>
    <row r="28" spans="1:23" x14ac:dyDescent="0.2">
      <c r="F28" s="59">
        <v>27</v>
      </c>
      <c r="G28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28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28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28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28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28" s="30" t="str">
        <f>IF(COUNTIF(Calculations!AU:AU,Subgroup_number)=1,INDEX(Calculations!AU:BS,MATCH(Subgroup_number,Calculations!AU:AU,0),5),IF(Subgroup_number=Calculations!BW$17,Calculations!BW$10,""))</f>
        <v/>
      </c>
      <c r="M28" s="99" t="str">
        <f>IF(COUNTIF(Calculations!AU:AU,Subgroup_number)=1,INDEX(Calculations!AU:BS,MATCH(Subgroup_number,Calculations!AU:AU,0),6),IF(Subgroup_number=Calculations!BW$17,Calculations!BW$11,""))</f>
        <v/>
      </c>
      <c r="N28" s="99" t="str">
        <f>IF(COUNTIF(Calculations!AU:AU,Subgroup_number)=1,INDEX(Calculations!AU:BS,MATCH(Subgroup_number,Calculations!AU:AU,0),7),IF(Subgroup_number=Calculations!BW$17,Calculations!BW$12,""))</f>
        <v/>
      </c>
      <c r="O28" s="30" t="str">
        <f>IF(COUNTIF(Calculations!AU:AU,Subgroup_number)=1,INDEX(Calculations!AU:BS,MATCH(Subgroup_number,Calculations!AU:AU,0),9),IF(Subgroup_number=Calculations!BW$17,Calculations!BW$13,""))</f>
        <v/>
      </c>
      <c r="P28" s="30" t="str">
        <f>IF(COUNTIF(Calculations!AU:AU,Subgroup_number)=1,INDEX(Calculations!AU:BS,MATCH(Subgroup_number,Calculations!AU:AU,0),10),IF(Subgroup_number=Calculations!BW$17,Calculations!BW$14,""))</f>
        <v/>
      </c>
      <c r="Q28" s="30" t="str">
        <f>IF(COUNTIF(Calculations!AU:AU,Subgroup_number)=1,INDEX(Calculations!AU:BS,MATCH(Subgroup_number,Calculations!AU:AU,0),17),IF(Subgroup_number=Calculations!BW$17,Calculations!BW$6,""))</f>
        <v/>
      </c>
      <c r="R28" s="67" t="str">
        <f>IF(COUNTIF(Calculations!AU:AU,Subgroup_number)=1,INDEX(Calculations!AU:BS,MATCH(Subgroup_number,Calculations!AU:AU,0),18),IF(Subgroup_number=Calculations!BW$17,Calculations!BW$7,""))</f>
        <v/>
      </c>
      <c r="S28" s="122"/>
      <c r="U28" s="122"/>
      <c r="W28" s="122"/>
    </row>
    <row r="29" spans="1:23" x14ac:dyDescent="0.2">
      <c r="F29" s="59">
        <v>28</v>
      </c>
      <c r="G29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29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29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29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29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29" s="30" t="str">
        <f>IF(COUNTIF(Calculations!AU:AU,Subgroup_number)=1,INDEX(Calculations!AU:BS,MATCH(Subgroup_number,Calculations!AU:AU,0),5),IF(Subgroup_number=Calculations!BW$17,Calculations!BW$10,""))</f>
        <v/>
      </c>
      <c r="M29" s="99" t="str">
        <f>IF(COUNTIF(Calculations!AU:AU,Subgroup_number)=1,INDEX(Calculations!AU:BS,MATCH(Subgroup_number,Calculations!AU:AU,0),6),IF(Subgroup_number=Calculations!BW$17,Calculations!BW$11,""))</f>
        <v/>
      </c>
      <c r="N29" s="99" t="str">
        <f>IF(COUNTIF(Calculations!AU:AU,Subgroup_number)=1,INDEX(Calculations!AU:BS,MATCH(Subgroup_number,Calculations!AU:AU,0),7),IF(Subgroup_number=Calculations!BW$17,Calculations!BW$12,""))</f>
        <v/>
      </c>
      <c r="O29" s="30" t="str">
        <f>IF(COUNTIF(Calculations!AU:AU,Subgroup_number)=1,INDEX(Calculations!AU:BS,MATCH(Subgroup_number,Calculations!AU:AU,0),9),IF(Subgroup_number=Calculations!BW$17,Calculations!BW$13,""))</f>
        <v/>
      </c>
      <c r="P29" s="30" t="str">
        <f>IF(COUNTIF(Calculations!AU:AU,Subgroup_number)=1,INDEX(Calculations!AU:BS,MATCH(Subgroup_number,Calculations!AU:AU,0),10),IF(Subgroup_number=Calculations!BW$17,Calculations!BW$14,""))</f>
        <v/>
      </c>
      <c r="Q29" s="30" t="str">
        <f>IF(COUNTIF(Calculations!AU:AU,Subgroup_number)=1,INDEX(Calculations!AU:BS,MATCH(Subgroup_number,Calculations!AU:AU,0),17),IF(Subgroup_number=Calculations!BW$17,Calculations!BW$6,""))</f>
        <v/>
      </c>
      <c r="R29" s="67" t="str">
        <f>IF(COUNTIF(Calculations!AU:AU,Subgroup_number)=1,INDEX(Calculations!AU:BS,MATCH(Subgroup_number,Calculations!AU:AU,0),18),IF(Subgroup_number=Calculations!BW$17,Calculations!BW$7,""))</f>
        <v/>
      </c>
      <c r="S29" s="122"/>
      <c r="U29" s="122"/>
      <c r="W29" s="122"/>
    </row>
    <row r="30" spans="1:23" x14ac:dyDescent="0.2">
      <c r="F30" s="59">
        <v>29</v>
      </c>
      <c r="G30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30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30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30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30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30" s="30" t="str">
        <f>IF(COUNTIF(Calculations!AU:AU,Subgroup_number)=1,INDEX(Calculations!AU:BS,MATCH(Subgroup_number,Calculations!AU:AU,0),5),IF(Subgroup_number=Calculations!BW$17,Calculations!BW$10,""))</f>
        <v/>
      </c>
      <c r="M30" s="99" t="str">
        <f>IF(COUNTIF(Calculations!AU:AU,Subgroup_number)=1,INDEX(Calculations!AU:BS,MATCH(Subgroup_number,Calculations!AU:AU,0),6),IF(Subgroup_number=Calculations!BW$17,Calculations!BW$11,""))</f>
        <v/>
      </c>
      <c r="N30" s="99" t="str">
        <f>IF(COUNTIF(Calculations!AU:AU,Subgroup_number)=1,INDEX(Calculations!AU:BS,MATCH(Subgroup_number,Calculations!AU:AU,0),7),IF(Subgroup_number=Calculations!BW$17,Calculations!BW$12,""))</f>
        <v/>
      </c>
      <c r="O30" s="30" t="str">
        <f>IF(COUNTIF(Calculations!AU:AU,Subgroup_number)=1,INDEX(Calculations!AU:BS,MATCH(Subgroup_number,Calculations!AU:AU,0),9),IF(Subgroup_number=Calculations!BW$17,Calculations!BW$13,""))</f>
        <v/>
      </c>
      <c r="P30" s="30" t="str">
        <f>IF(COUNTIF(Calculations!AU:AU,Subgroup_number)=1,INDEX(Calculations!AU:BS,MATCH(Subgroup_number,Calculations!AU:AU,0),10),IF(Subgroup_number=Calculations!BW$17,Calculations!BW$14,""))</f>
        <v/>
      </c>
      <c r="Q30" s="30" t="str">
        <f>IF(COUNTIF(Calculations!AU:AU,Subgroup_number)=1,INDEX(Calculations!AU:BS,MATCH(Subgroup_number,Calculations!AU:AU,0),17),IF(Subgroup_number=Calculations!BW$17,Calculations!BW$6,""))</f>
        <v/>
      </c>
      <c r="R30" s="67" t="str">
        <f>IF(COUNTIF(Calculations!AU:AU,Subgroup_number)=1,INDEX(Calculations!AU:BS,MATCH(Subgroup_number,Calculations!AU:AU,0),18),IF(Subgroup_number=Calculations!BW$17,Calculations!BW$7,""))</f>
        <v/>
      </c>
      <c r="S30" s="122"/>
      <c r="U30" s="122"/>
      <c r="W30" s="122"/>
    </row>
    <row r="31" spans="1:23" x14ac:dyDescent="0.2">
      <c r="F31" s="59">
        <v>30</v>
      </c>
      <c r="G31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31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31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31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31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31" s="30" t="str">
        <f>IF(COUNTIF(Calculations!AU:AU,Subgroup_number)=1,INDEX(Calculations!AU:BS,MATCH(Subgroup_number,Calculations!AU:AU,0),5),IF(Subgroup_number=Calculations!BW$17,Calculations!BW$10,""))</f>
        <v/>
      </c>
      <c r="M31" s="99" t="str">
        <f>IF(COUNTIF(Calculations!AU:AU,Subgroup_number)=1,INDEX(Calculations!AU:BS,MATCH(Subgroup_number,Calculations!AU:AU,0),6),IF(Subgroup_number=Calculations!BW$17,Calculations!BW$11,""))</f>
        <v/>
      </c>
      <c r="N31" s="99" t="str">
        <f>IF(COUNTIF(Calculations!AU:AU,Subgroup_number)=1,INDEX(Calculations!AU:BS,MATCH(Subgroup_number,Calculations!AU:AU,0),7),IF(Subgroup_number=Calculations!BW$17,Calculations!BW$12,""))</f>
        <v/>
      </c>
      <c r="O31" s="30" t="str">
        <f>IF(COUNTIF(Calculations!AU:AU,Subgroup_number)=1,INDEX(Calculations!AU:BS,MATCH(Subgroup_number,Calculations!AU:AU,0),9),IF(Subgroup_number=Calculations!BW$17,Calculations!BW$13,""))</f>
        <v/>
      </c>
      <c r="P31" s="30" t="str">
        <f>IF(COUNTIF(Calculations!AU:AU,Subgroup_number)=1,INDEX(Calculations!AU:BS,MATCH(Subgroup_number,Calculations!AU:AU,0),10),IF(Subgroup_number=Calculations!BW$17,Calculations!BW$14,""))</f>
        <v/>
      </c>
      <c r="Q31" s="30" t="str">
        <f>IF(COUNTIF(Calculations!AU:AU,Subgroup_number)=1,INDEX(Calculations!AU:BS,MATCH(Subgroup_number,Calculations!AU:AU,0),17),IF(Subgroup_number=Calculations!BW$17,Calculations!BW$6,""))</f>
        <v/>
      </c>
      <c r="R31" s="67" t="str">
        <f>IF(COUNTIF(Calculations!AU:AU,Subgroup_number)=1,INDEX(Calculations!AU:BS,MATCH(Subgroup_number,Calculations!AU:AU,0),18),IF(Subgroup_number=Calculations!BW$17,Calculations!BW$7,""))</f>
        <v/>
      </c>
      <c r="S31" s="122"/>
      <c r="U31" s="122"/>
      <c r="W31" s="122"/>
    </row>
    <row r="32" spans="1:23" x14ac:dyDescent="0.2">
      <c r="F32" s="59">
        <v>31</v>
      </c>
      <c r="G32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32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32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32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32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32" s="30" t="str">
        <f>IF(COUNTIF(Calculations!AU:AU,Subgroup_number)=1,INDEX(Calculations!AU:BS,MATCH(Subgroup_number,Calculations!AU:AU,0),5),IF(Subgroup_number=Calculations!BW$17,Calculations!BW$10,""))</f>
        <v/>
      </c>
      <c r="M32" s="99" t="str">
        <f>IF(COUNTIF(Calculations!AU:AU,Subgroup_number)=1,INDEX(Calculations!AU:BS,MATCH(Subgroup_number,Calculations!AU:AU,0),6),IF(Subgroup_number=Calculations!BW$17,Calculations!BW$11,""))</f>
        <v/>
      </c>
      <c r="N32" s="99" t="str">
        <f>IF(COUNTIF(Calculations!AU:AU,Subgroup_number)=1,INDEX(Calculations!AU:BS,MATCH(Subgroup_number,Calculations!AU:AU,0),7),IF(Subgroup_number=Calculations!BW$17,Calculations!BW$12,""))</f>
        <v/>
      </c>
      <c r="O32" s="30" t="str">
        <f>IF(COUNTIF(Calculations!AU:AU,Subgroup_number)=1,INDEX(Calculations!AU:BS,MATCH(Subgroup_number,Calculations!AU:AU,0),9),IF(Subgroup_number=Calculations!BW$17,Calculations!BW$13,""))</f>
        <v/>
      </c>
      <c r="P32" s="30" t="str">
        <f>IF(COUNTIF(Calculations!AU:AU,Subgroup_number)=1,INDEX(Calculations!AU:BS,MATCH(Subgroup_number,Calculations!AU:AU,0),10),IF(Subgroup_number=Calculations!BW$17,Calculations!BW$14,""))</f>
        <v/>
      </c>
      <c r="Q32" s="30" t="str">
        <f>IF(COUNTIF(Calculations!AU:AU,Subgroup_number)=1,INDEX(Calculations!AU:BS,MATCH(Subgroup_number,Calculations!AU:AU,0),17),IF(Subgroup_number=Calculations!BW$17,Calculations!BW$6,""))</f>
        <v/>
      </c>
      <c r="R32" s="67" t="str">
        <f>IF(COUNTIF(Calculations!AU:AU,Subgroup_number)=1,INDEX(Calculations!AU:BS,MATCH(Subgroup_number,Calculations!AU:AU,0),18),IF(Subgroup_number=Calculations!BW$17,Calculations!BW$7,""))</f>
        <v/>
      </c>
      <c r="S32" s="122"/>
      <c r="U32" s="122"/>
      <c r="W32" s="122"/>
    </row>
    <row r="33" spans="1:23" x14ac:dyDescent="0.2">
      <c r="F33" s="59">
        <v>32</v>
      </c>
      <c r="G33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33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33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33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33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33" s="30" t="str">
        <f>IF(COUNTIF(Calculations!AU:AU,Subgroup_number)=1,INDEX(Calculations!AU:BS,MATCH(Subgroup_number,Calculations!AU:AU,0),5),IF(Subgroup_number=Calculations!BW$17,Calculations!BW$10,""))</f>
        <v/>
      </c>
      <c r="M33" s="99" t="str">
        <f>IF(COUNTIF(Calculations!AU:AU,Subgroup_number)=1,INDEX(Calculations!AU:BS,MATCH(Subgroup_number,Calculations!AU:AU,0),6),IF(Subgroup_number=Calculations!BW$17,Calculations!BW$11,""))</f>
        <v/>
      </c>
      <c r="N33" s="99" t="str">
        <f>IF(COUNTIF(Calculations!AU:AU,Subgroup_number)=1,INDEX(Calculations!AU:BS,MATCH(Subgroup_number,Calculations!AU:AU,0),7),IF(Subgroup_number=Calculations!BW$17,Calculations!BW$12,""))</f>
        <v/>
      </c>
      <c r="O33" s="30" t="str">
        <f>IF(COUNTIF(Calculations!AU:AU,Subgroup_number)=1,INDEX(Calculations!AU:BS,MATCH(Subgroup_number,Calculations!AU:AU,0),9),IF(Subgroup_number=Calculations!BW$17,Calculations!BW$13,""))</f>
        <v/>
      </c>
      <c r="P33" s="30" t="str">
        <f>IF(COUNTIF(Calculations!AU:AU,Subgroup_number)=1,INDEX(Calculations!AU:BS,MATCH(Subgroup_number,Calculations!AU:AU,0),10),IF(Subgroup_number=Calculations!BW$17,Calculations!BW$14,""))</f>
        <v/>
      </c>
      <c r="Q33" s="30" t="str">
        <f>IF(COUNTIF(Calculations!AU:AU,Subgroup_number)=1,INDEX(Calculations!AU:BS,MATCH(Subgroup_number,Calculations!AU:AU,0),17),IF(Subgroup_number=Calculations!BW$17,Calculations!BW$6,""))</f>
        <v/>
      </c>
      <c r="R33" s="67" t="str">
        <f>IF(COUNTIF(Calculations!AU:AU,Subgroup_number)=1,INDEX(Calculations!AU:BS,MATCH(Subgroup_number,Calculations!AU:AU,0),18),IF(Subgroup_number=Calculations!BW$17,Calculations!BW$7,""))</f>
        <v/>
      </c>
      <c r="S33" s="122"/>
      <c r="U33" s="122"/>
      <c r="W33" s="122"/>
    </row>
    <row r="34" spans="1:23" x14ac:dyDescent="0.2">
      <c r="F34" s="59">
        <v>33</v>
      </c>
      <c r="G34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34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34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34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34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34" s="30" t="str">
        <f>IF(COUNTIF(Calculations!AU:AU,Subgroup_number)=1,INDEX(Calculations!AU:BS,MATCH(Subgroup_number,Calculations!AU:AU,0),5),IF(Subgroup_number=Calculations!BW$17,Calculations!BW$10,""))</f>
        <v/>
      </c>
      <c r="M34" s="99" t="str">
        <f>IF(COUNTIF(Calculations!AU:AU,Subgroup_number)=1,INDEX(Calculations!AU:BS,MATCH(Subgroup_number,Calculations!AU:AU,0),6),IF(Subgroup_number=Calculations!BW$17,Calculations!BW$11,""))</f>
        <v/>
      </c>
      <c r="N34" s="99" t="str">
        <f>IF(COUNTIF(Calculations!AU:AU,Subgroup_number)=1,INDEX(Calculations!AU:BS,MATCH(Subgroup_number,Calculations!AU:AU,0),7),IF(Subgroup_number=Calculations!BW$17,Calculations!BW$12,""))</f>
        <v/>
      </c>
      <c r="O34" s="30" t="str">
        <f>IF(COUNTIF(Calculations!AU:AU,Subgroup_number)=1,INDEX(Calculations!AU:BS,MATCH(Subgroup_number,Calculations!AU:AU,0),9),IF(Subgroup_number=Calculations!BW$17,Calculations!BW$13,""))</f>
        <v/>
      </c>
      <c r="P34" s="30" t="str">
        <f>IF(COUNTIF(Calculations!AU:AU,Subgroup_number)=1,INDEX(Calculations!AU:BS,MATCH(Subgroup_number,Calculations!AU:AU,0),10),IF(Subgroup_number=Calculations!BW$17,Calculations!BW$14,""))</f>
        <v/>
      </c>
      <c r="Q34" s="30" t="str">
        <f>IF(COUNTIF(Calculations!AU:AU,Subgroup_number)=1,INDEX(Calculations!AU:BS,MATCH(Subgroup_number,Calculations!AU:AU,0),17),IF(Subgroup_number=Calculations!BW$17,Calculations!BW$6,""))</f>
        <v/>
      </c>
      <c r="R34" s="67" t="str">
        <f>IF(COUNTIF(Calculations!AU:AU,Subgroup_number)=1,INDEX(Calculations!AU:BS,MATCH(Subgroup_number,Calculations!AU:AU,0),18),IF(Subgroup_number=Calculations!BW$17,Calculations!BW$7,""))</f>
        <v/>
      </c>
      <c r="S34" s="122"/>
      <c r="U34" s="122"/>
      <c r="W34" s="122"/>
    </row>
    <row r="35" spans="1:23" x14ac:dyDescent="0.2">
      <c r="F35" s="59">
        <v>34</v>
      </c>
      <c r="G35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35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35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35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35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35" s="30" t="str">
        <f>IF(COUNTIF(Calculations!AU:AU,Subgroup_number)=1,INDEX(Calculations!AU:BS,MATCH(Subgroup_number,Calculations!AU:AU,0),5),IF(Subgroup_number=Calculations!BW$17,Calculations!BW$10,""))</f>
        <v/>
      </c>
      <c r="M35" s="99" t="str">
        <f>IF(COUNTIF(Calculations!AU:AU,Subgroup_number)=1,INDEX(Calculations!AU:BS,MATCH(Subgroup_number,Calculations!AU:AU,0),6),IF(Subgroup_number=Calculations!BW$17,Calculations!BW$11,""))</f>
        <v/>
      </c>
      <c r="N35" s="99" t="str">
        <f>IF(COUNTIF(Calculations!AU:AU,Subgroup_number)=1,INDEX(Calculations!AU:BS,MATCH(Subgroup_number,Calculations!AU:AU,0),7),IF(Subgroup_number=Calculations!BW$17,Calculations!BW$12,""))</f>
        <v/>
      </c>
      <c r="O35" s="30" t="str">
        <f>IF(COUNTIF(Calculations!AU:AU,Subgroup_number)=1,INDEX(Calculations!AU:BS,MATCH(Subgroup_number,Calculations!AU:AU,0),9),IF(Subgroup_number=Calculations!BW$17,Calculations!BW$13,""))</f>
        <v/>
      </c>
      <c r="P35" s="30" t="str">
        <f>IF(COUNTIF(Calculations!AU:AU,Subgroup_number)=1,INDEX(Calculations!AU:BS,MATCH(Subgroup_number,Calculations!AU:AU,0),10),IF(Subgroup_number=Calculations!BW$17,Calculations!BW$14,""))</f>
        <v/>
      </c>
      <c r="Q35" s="30" t="str">
        <f>IF(COUNTIF(Calculations!AU:AU,Subgroup_number)=1,INDEX(Calculations!AU:BS,MATCH(Subgroup_number,Calculations!AU:AU,0),17),IF(Subgroup_number=Calculations!BW$17,Calculations!BW$6,""))</f>
        <v/>
      </c>
      <c r="R35" s="67" t="str">
        <f>IF(COUNTIF(Calculations!AU:AU,Subgroup_number)=1,INDEX(Calculations!AU:BS,MATCH(Subgroup_number,Calculations!AU:AU,0),18),IF(Subgroup_number=Calculations!BW$17,Calculations!BW$7,""))</f>
        <v/>
      </c>
      <c r="S35" s="122"/>
      <c r="U35" s="122"/>
      <c r="W35" s="122"/>
    </row>
    <row r="36" spans="1:23" x14ac:dyDescent="0.2">
      <c r="F36" s="59">
        <v>35</v>
      </c>
      <c r="G36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36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36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36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36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36" s="30" t="str">
        <f>IF(COUNTIF(Calculations!AU:AU,Subgroup_number)=1,INDEX(Calculations!AU:BS,MATCH(Subgroup_number,Calculations!AU:AU,0),5),IF(Subgroup_number=Calculations!BW$17,Calculations!BW$10,""))</f>
        <v/>
      </c>
      <c r="M36" s="99" t="str">
        <f>IF(COUNTIF(Calculations!AU:AU,Subgroup_number)=1,INDEX(Calculations!AU:BS,MATCH(Subgroup_number,Calculations!AU:AU,0),6),IF(Subgroup_number=Calculations!BW$17,Calculations!BW$11,""))</f>
        <v/>
      </c>
      <c r="N36" s="99" t="str">
        <f>IF(COUNTIF(Calculations!AU:AU,Subgroup_number)=1,INDEX(Calculations!AU:BS,MATCH(Subgroup_number,Calculations!AU:AU,0),7),IF(Subgroup_number=Calculations!BW$17,Calculations!BW$12,""))</f>
        <v/>
      </c>
      <c r="O36" s="30" t="str">
        <f>IF(COUNTIF(Calculations!AU:AU,Subgroup_number)=1,INDEX(Calculations!AU:BS,MATCH(Subgroup_number,Calculations!AU:AU,0),9),IF(Subgroup_number=Calculations!BW$17,Calculations!BW$13,""))</f>
        <v/>
      </c>
      <c r="P36" s="30" t="str">
        <f>IF(COUNTIF(Calculations!AU:AU,Subgroup_number)=1,INDEX(Calculations!AU:BS,MATCH(Subgroup_number,Calculations!AU:AU,0),10),IF(Subgroup_number=Calculations!BW$17,Calculations!BW$14,""))</f>
        <v/>
      </c>
      <c r="Q36" s="30" t="str">
        <f>IF(COUNTIF(Calculations!AU:AU,Subgroup_number)=1,INDEX(Calculations!AU:BS,MATCH(Subgroup_number,Calculations!AU:AU,0),17),IF(Subgroup_number=Calculations!BW$17,Calculations!BW$6,""))</f>
        <v/>
      </c>
      <c r="R36" s="67" t="str">
        <f>IF(COUNTIF(Calculations!AU:AU,Subgroup_number)=1,INDEX(Calculations!AU:BS,MATCH(Subgroup_number,Calculations!AU:AU,0),18),IF(Subgroup_number=Calculations!BW$17,Calculations!BW$7,""))</f>
        <v/>
      </c>
      <c r="S36" s="122"/>
      <c r="U36" s="122"/>
      <c r="W36" s="122"/>
    </row>
    <row r="37" spans="1:23" x14ac:dyDescent="0.2">
      <c r="F37" s="59">
        <v>36</v>
      </c>
      <c r="G37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37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37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37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37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37" s="30" t="str">
        <f>IF(COUNTIF(Calculations!AU:AU,Subgroup_number)=1,INDEX(Calculations!AU:BS,MATCH(Subgroup_number,Calculations!AU:AU,0),5),IF(Subgroup_number=Calculations!BW$17,Calculations!BW$10,""))</f>
        <v/>
      </c>
      <c r="M37" s="99" t="str">
        <f>IF(COUNTIF(Calculations!AU:AU,Subgroup_number)=1,INDEX(Calculations!AU:BS,MATCH(Subgroup_number,Calculations!AU:AU,0),6),IF(Subgroup_number=Calculations!BW$17,Calculations!BW$11,""))</f>
        <v/>
      </c>
      <c r="N37" s="99" t="str">
        <f>IF(COUNTIF(Calculations!AU:AU,Subgroup_number)=1,INDEX(Calculations!AU:BS,MATCH(Subgroup_number,Calculations!AU:AU,0),7),IF(Subgroup_number=Calculations!BW$17,Calculations!BW$12,""))</f>
        <v/>
      </c>
      <c r="O37" s="30" t="str">
        <f>IF(COUNTIF(Calculations!AU:AU,Subgroup_number)=1,INDEX(Calculations!AU:BS,MATCH(Subgroup_number,Calculations!AU:AU,0),9),IF(Subgroup_number=Calculations!BW$17,Calculations!BW$13,""))</f>
        <v/>
      </c>
      <c r="P37" s="30" t="str">
        <f>IF(COUNTIF(Calculations!AU:AU,Subgroup_number)=1,INDEX(Calculations!AU:BS,MATCH(Subgroup_number,Calculations!AU:AU,0),10),IF(Subgroup_number=Calculations!BW$17,Calculations!BW$14,""))</f>
        <v/>
      </c>
      <c r="Q37" s="30" t="str">
        <f>IF(COUNTIF(Calculations!AU:AU,Subgroup_number)=1,INDEX(Calculations!AU:BS,MATCH(Subgroup_number,Calculations!AU:AU,0),17),IF(Subgroup_number=Calculations!BW$17,Calculations!BW$6,""))</f>
        <v/>
      </c>
      <c r="R37" s="67" t="str">
        <f>IF(COUNTIF(Calculations!AU:AU,Subgroup_number)=1,INDEX(Calculations!AU:BS,MATCH(Subgroup_number,Calculations!AU:AU,0),18),IF(Subgroup_number=Calculations!BW$17,Calculations!BW$7,""))</f>
        <v/>
      </c>
      <c r="S37" s="122"/>
      <c r="U37" s="122"/>
      <c r="W37" s="122"/>
    </row>
    <row r="38" spans="1:23" x14ac:dyDescent="0.2">
      <c r="F38" s="59">
        <v>37</v>
      </c>
      <c r="G38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38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38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38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38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38" s="30" t="str">
        <f>IF(COUNTIF(Calculations!AU:AU,Subgroup_number)=1,INDEX(Calculations!AU:BS,MATCH(Subgroup_number,Calculations!AU:AU,0),5),IF(Subgroup_number=Calculations!BW$17,Calculations!BW$10,""))</f>
        <v/>
      </c>
      <c r="M38" s="99" t="str">
        <f>IF(COUNTIF(Calculations!AU:AU,Subgroup_number)=1,INDEX(Calculations!AU:BS,MATCH(Subgroup_number,Calculations!AU:AU,0),6),IF(Subgroup_number=Calculations!BW$17,Calculations!BW$11,""))</f>
        <v/>
      </c>
      <c r="N38" s="99" t="str">
        <f>IF(COUNTIF(Calculations!AU:AU,Subgroup_number)=1,INDEX(Calculations!AU:BS,MATCH(Subgroup_number,Calculations!AU:AU,0),7),IF(Subgroup_number=Calculations!BW$17,Calculations!BW$12,""))</f>
        <v/>
      </c>
      <c r="O38" s="30" t="str">
        <f>IF(COUNTIF(Calculations!AU:AU,Subgroup_number)=1,INDEX(Calculations!AU:BS,MATCH(Subgroup_number,Calculations!AU:AU,0),9),IF(Subgroup_number=Calculations!BW$17,Calculations!BW$13,""))</f>
        <v/>
      </c>
      <c r="P38" s="30" t="str">
        <f>IF(COUNTIF(Calculations!AU:AU,Subgroup_number)=1,INDEX(Calculations!AU:BS,MATCH(Subgroup_number,Calculations!AU:AU,0),10),IF(Subgroup_number=Calculations!BW$17,Calculations!BW$14,""))</f>
        <v/>
      </c>
      <c r="Q38" s="30" t="str">
        <f>IF(COUNTIF(Calculations!AU:AU,Subgroup_number)=1,INDEX(Calculations!AU:BS,MATCH(Subgroup_number,Calculations!AU:AU,0),17),IF(Subgroup_number=Calculations!BW$17,Calculations!BW$6,""))</f>
        <v/>
      </c>
      <c r="R38" s="67" t="str">
        <f>IF(COUNTIF(Calculations!AU:AU,Subgroup_number)=1,INDEX(Calculations!AU:BS,MATCH(Subgroup_number,Calculations!AU:AU,0),18),IF(Subgroup_number=Calculations!BW$17,Calculations!BW$7,""))</f>
        <v/>
      </c>
      <c r="S38" s="122"/>
      <c r="U38" s="122"/>
      <c r="W38" s="122"/>
    </row>
    <row r="39" spans="1:23" x14ac:dyDescent="0.2">
      <c r="F39" s="59">
        <v>38</v>
      </c>
      <c r="G39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39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39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39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39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39" s="30" t="str">
        <f>IF(COUNTIF(Calculations!AU:AU,Subgroup_number)=1,INDEX(Calculations!AU:BS,MATCH(Subgroup_number,Calculations!AU:AU,0),5),IF(Subgroup_number=Calculations!BW$17,Calculations!BW$10,""))</f>
        <v/>
      </c>
      <c r="M39" s="99" t="str">
        <f>IF(COUNTIF(Calculations!AU:AU,Subgroup_number)=1,INDEX(Calculations!AU:BS,MATCH(Subgroup_number,Calculations!AU:AU,0),6),IF(Subgroup_number=Calculations!BW$17,Calculations!BW$11,""))</f>
        <v/>
      </c>
      <c r="N39" s="99" t="str">
        <f>IF(COUNTIF(Calculations!AU:AU,Subgroup_number)=1,INDEX(Calculations!AU:BS,MATCH(Subgroup_number,Calculations!AU:AU,0),7),IF(Subgroup_number=Calculations!BW$17,Calculations!BW$12,""))</f>
        <v/>
      </c>
      <c r="O39" s="30" t="str">
        <f>IF(COUNTIF(Calculations!AU:AU,Subgroup_number)=1,INDEX(Calculations!AU:BS,MATCH(Subgroup_number,Calculations!AU:AU,0),9),IF(Subgroup_number=Calculations!BW$17,Calculations!BW$13,""))</f>
        <v/>
      </c>
      <c r="P39" s="30" t="str">
        <f>IF(COUNTIF(Calculations!AU:AU,Subgroup_number)=1,INDEX(Calculations!AU:BS,MATCH(Subgroup_number,Calculations!AU:AU,0),10),IF(Subgroup_number=Calculations!BW$17,Calculations!BW$14,""))</f>
        <v/>
      </c>
      <c r="Q39" s="30" t="str">
        <f>IF(COUNTIF(Calculations!AU:AU,Subgroup_number)=1,INDEX(Calculations!AU:BS,MATCH(Subgroup_number,Calculations!AU:AU,0),17),IF(Subgroup_number=Calculations!BW$17,Calculations!BW$6,""))</f>
        <v/>
      </c>
      <c r="R39" s="67" t="str">
        <f>IF(COUNTIF(Calculations!AU:AU,Subgroup_number)=1,INDEX(Calculations!AU:BS,MATCH(Subgroup_number,Calculations!AU:AU,0),18),IF(Subgroup_number=Calculations!BW$17,Calculations!BW$7,""))</f>
        <v/>
      </c>
      <c r="S39" s="122"/>
      <c r="U39" s="122"/>
      <c r="W39" s="122"/>
    </row>
    <row r="40" spans="1:23" x14ac:dyDescent="0.2">
      <c r="F40" s="59">
        <v>39</v>
      </c>
      <c r="G40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40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40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40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40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40" s="30" t="str">
        <f>IF(COUNTIF(Calculations!AU:AU,Subgroup_number)=1,INDEX(Calculations!AU:BS,MATCH(Subgroup_number,Calculations!AU:AU,0),5),IF(Subgroup_number=Calculations!BW$17,Calculations!BW$10,""))</f>
        <v/>
      </c>
      <c r="M40" s="99" t="str">
        <f>IF(COUNTIF(Calculations!AU:AU,Subgroup_number)=1,INDEX(Calculations!AU:BS,MATCH(Subgroup_number,Calculations!AU:AU,0),6),IF(Subgroup_number=Calculations!BW$17,Calculations!BW$11,""))</f>
        <v/>
      </c>
      <c r="N40" s="99" t="str">
        <f>IF(COUNTIF(Calculations!AU:AU,Subgroup_number)=1,INDEX(Calculations!AU:BS,MATCH(Subgroup_number,Calculations!AU:AU,0),7),IF(Subgroup_number=Calculations!BW$17,Calculations!BW$12,""))</f>
        <v/>
      </c>
      <c r="O40" s="30" t="str">
        <f>IF(COUNTIF(Calculations!AU:AU,Subgroup_number)=1,INDEX(Calculations!AU:BS,MATCH(Subgroup_number,Calculations!AU:AU,0),9),IF(Subgroup_number=Calculations!BW$17,Calculations!BW$13,""))</f>
        <v/>
      </c>
      <c r="P40" s="30" t="str">
        <f>IF(COUNTIF(Calculations!AU:AU,Subgroup_number)=1,INDEX(Calculations!AU:BS,MATCH(Subgroup_number,Calculations!AU:AU,0),10),IF(Subgroup_number=Calculations!BW$17,Calculations!BW$14,""))</f>
        <v/>
      </c>
      <c r="Q40" s="30" t="str">
        <f>IF(COUNTIF(Calculations!AU:AU,Subgroup_number)=1,INDEX(Calculations!AU:BS,MATCH(Subgroup_number,Calculations!AU:AU,0),17),IF(Subgroup_number=Calculations!BW$17,Calculations!BW$6,""))</f>
        <v/>
      </c>
      <c r="R40" s="67" t="str">
        <f>IF(COUNTIF(Calculations!AU:AU,Subgroup_number)=1,INDEX(Calculations!AU:BS,MATCH(Subgroup_number,Calculations!AU:AU,0),18),IF(Subgroup_number=Calculations!BW$17,Calculations!BW$7,""))</f>
        <v/>
      </c>
      <c r="S40" s="122"/>
      <c r="U40" s="122"/>
      <c r="W40" s="122"/>
    </row>
    <row r="41" spans="1:23" x14ac:dyDescent="0.2">
      <c r="F41" s="59">
        <v>40</v>
      </c>
      <c r="G41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41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41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41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41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41" s="30" t="str">
        <f>IF(COUNTIF(Calculations!AU:AU,Subgroup_number)=1,INDEX(Calculations!AU:BS,MATCH(Subgroup_number,Calculations!AU:AU,0),5),IF(Subgroup_number=Calculations!BW$17,Calculations!BW$10,""))</f>
        <v/>
      </c>
      <c r="M41" s="99" t="str">
        <f>IF(COUNTIF(Calculations!AU:AU,Subgroup_number)=1,INDEX(Calculations!AU:BS,MATCH(Subgroup_number,Calculations!AU:AU,0),6),IF(Subgroup_number=Calculations!BW$17,Calculations!BW$11,""))</f>
        <v/>
      </c>
      <c r="N41" s="99" t="str">
        <f>IF(COUNTIF(Calculations!AU:AU,Subgroup_number)=1,INDEX(Calculations!AU:BS,MATCH(Subgroup_number,Calculations!AU:AU,0),7),IF(Subgroup_number=Calculations!BW$17,Calculations!BW$12,""))</f>
        <v/>
      </c>
      <c r="O41" s="30" t="str">
        <f>IF(COUNTIF(Calculations!AU:AU,Subgroup_number)=1,INDEX(Calculations!AU:BS,MATCH(Subgroup_number,Calculations!AU:AU,0),9),IF(Subgroup_number=Calculations!BW$17,Calculations!BW$13,""))</f>
        <v/>
      </c>
      <c r="P41" s="30" t="str">
        <f>IF(COUNTIF(Calculations!AU:AU,Subgroup_number)=1,INDEX(Calculations!AU:BS,MATCH(Subgroup_number,Calculations!AU:AU,0),10),IF(Subgroup_number=Calculations!BW$17,Calculations!BW$14,""))</f>
        <v/>
      </c>
      <c r="Q41" s="30" t="str">
        <f>IF(COUNTIF(Calculations!AU:AU,Subgroup_number)=1,INDEX(Calculations!AU:BS,MATCH(Subgroup_number,Calculations!AU:AU,0),17),IF(Subgroup_number=Calculations!BW$17,Calculations!BW$6,""))</f>
        <v/>
      </c>
      <c r="R41" s="67" t="str">
        <f>IF(COUNTIF(Calculations!AU:AU,Subgroup_number)=1,INDEX(Calculations!AU:BS,MATCH(Subgroup_number,Calculations!AU:AU,0),18),IF(Subgroup_number=Calculations!BW$17,Calculations!BW$7,""))</f>
        <v/>
      </c>
      <c r="S41" s="122"/>
      <c r="U41" s="122"/>
      <c r="W41" s="122"/>
    </row>
    <row r="42" spans="1:23" x14ac:dyDescent="0.2">
      <c r="F42" s="59">
        <v>41</v>
      </c>
      <c r="G42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42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42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42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42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42" s="30" t="str">
        <f>IF(COUNTIF(Calculations!AU:AU,Subgroup_number)=1,INDEX(Calculations!AU:BS,MATCH(Subgroup_number,Calculations!AU:AU,0),5),IF(Subgroup_number=Calculations!BW$17,Calculations!BW$10,""))</f>
        <v/>
      </c>
      <c r="M42" s="99" t="str">
        <f>IF(COUNTIF(Calculations!AU:AU,Subgroup_number)=1,INDEX(Calculations!AU:BS,MATCH(Subgroup_number,Calculations!AU:AU,0),6),IF(Subgroup_number=Calculations!BW$17,Calculations!BW$11,""))</f>
        <v/>
      </c>
      <c r="N42" s="99" t="str">
        <f>IF(COUNTIF(Calculations!AU:AU,Subgroup_number)=1,INDEX(Calculations!AU:BS,MATCH(Subgroup_number,Calculations!AU:AU,0),7),IF(Subgroup_number=Calculations!BW$17,Calculations!BW$12,""))</f>
        <v/>
      </c>
      <c r="O42" s="30" t="str">
        <f>IF(COUNTIF(Calculations!AU:AU,Subgroup_number)=1,INDEX(Calculations!AU:BS,MATCH(Subgroup_number,Calculations!AU:AU,0),9),IF(Subgroup_number=Calculations!BW$17,Calculations!BW$13,""))</f>
        <v/>
      </c>
      <c r="P42" s="30" t="str">
        <f>IF(COUNTIF(Calculations!AU:AU,Subgroup_number)=1,INDEX(Calculations!AU:BS,MATCH(Subgroup_number,Calculations!AU:AU,0),10),IF(Subgroup_number=Calculations!BW$17,Calculations!BW$14,""))</f>
        <v/>
      </c>
      <c r="Q42" s="30" t="str">
        <f>IF(COUNTIF(Calculations!AU:AU,Subgroup_number)=1,INDEX(Calculations!AU:BS,MATCH(Subgroup_number,Calculations!AU:AU,0),17),IF(Subgroup_number=Calculations!BW$17,Calculations!BW$6,""))</f>
        <v/>
      </c>
      <c r="R42" s="67" t="str">
        <f>IF(COUNTIF(Calculations!AU:AU,Subgroup_number)=1,INDEX(Calculations!AU:BS,MATCH(Subgroup_number,Calculations!AU:AU,0),18),IF(Subgroup_number=Calculations!BW$17,Calculations!BW$7,""))</f>
        <v/>
      </c>
      <c r="S42" s="122"/>
      <c r="U42" s="122"/>
      <c r="W42" s="122"/>
    </row>
    <row r="43" spans="1:23" x14ac:dyDescent="0.2">
      <c r="F43" s="59">
        <v>42</v>
      </c>
      <c r="G43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43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43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43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43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43" s="30" t="str">
        <f>IF(COUNTIF(Calculations!AU:AU,Subgroup_number)=1,INDEX(Calculations!AU:BS,MATCH(Subgroup_number,Calculations!AU:AU,0),5),IF(Subgroup_number=Calculations!BW$17,Calculations!BW$10,""))</f>
        <v/>
      </c>
      <c r="M43" s="99" t="str">
        <f>IF(COUNTIF(Calculations!AU:AU,Subgroup_number)=1,INDEX(Calculations!AU:BS,MATCH(Subgroup_number,Calculations!AU:AU,0),6),IF(Subgroup_number=Calculations!BW$17,Calculations!BW$11,""))</f>
        <v/>
      </c>
      <c r="N43" s="99" t="str">
        <f>IF(COUNTIF(Calculations!AU:AU,Subgroup_number)=1,INDEX(Calculations!AU:BS,MATCH(Subgroup_number,Calculations!AU:AU,0),7),IF(Subgroup_number=Calculations!BW$17,Calculations!BW$12,""))</f>
        <v/>
      </c>
      <c r="O43" s="30" t="str">
        <f>IF(COUNTIF(Calculations!AU:AU,Subgroup_number)=1,INDEX(Calculations!AU:BS,MATCH(Subgroup_number,Calculations!AU:AU,0),9),IF(Subgroup_number=Calculations!BW$17,Calculations!BW$13,""))</f>
        <v/>
      </c>
      <c r="P43" s="30" t="str">
        <f>IF(COUNTIF(Calculations!AU:AU,Subgroup_number)=1,INDEX(Calculations!AU:BS,MATCH(Subgroup_number,Calculations!AU:AU,0),10),IF(Subgroup_number=Calculations!BW$17,Calculations!BW$14,""))</f>
        <v/>
      </c>
      <c r="Q43" s="30" t="str">
        <f>IF(COUNTIF(Calculations!AU:AU,Subgroup_number)=1,INDEX(Calculations!AU:BS,MATCH(Subgroup_number,Calculations!AU:AU,0),17),IF(Subgroup_number=Calculations!BW$17,Calculations!BW$6,""))</f>
        <v/>
      </c>
      <c r="R43" s="67" t="str">
        <f>IF(COUNTIF(Calculations!AU:AU,Subgroup_number)=1,INDEX(Calculations!AU:BS,MATCH(Subgroup_number,Calculations!AU:AU,0),18),IF(Subgroup_number=Calculations!BW$17,Calculations!BW$7,""))</f>
        <v/>
      </c>
      <c r="S43" s="122"/>
      <c r="U43" s="122"/>
      <c r="W43" s="122"/>
    </row>
    <row r="44" spans="1:23" x14ac:dyDescent="0.2">
      <c r="A44" s="22"/>
      <c r="F44" s="59">
        <v>43</v>
      </c>
      <c r="G44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44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44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44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44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44" s="30" t="str">
        <f>IF(COUNTIF(Calculations!AU:AU,Subgroup_number)=1,INDEX(Calculations!AU:BS,MATCH(Subgroup_number,Calculations!AU:AU,0),5),IF(Subgroup_number=Calculations!BW$17,Calculations!BW$10,""))</f>
        <v/>
      </c>
      <c r="M44" s="99" t="str">
        <f>IF(COUNTIF(Calculations!AU:AU,Subgroup_number)=1,INDEX(Calculations!AU:BS,MATCH(Subgroup_number,Calculations!AU:AU,0),6),IF(Subgroup_number=Calculations!BW$17,Calculations!BW$11,""))</f>
        <v/>
      </c>
      <c r="N44" s="99" t="str">
        <f>IF(COUNTIF(Calculations!AU:AU,Subgroup_number)=1,INDEX(Calculations!AU:BS,MATCH(Subgroup_number,Calculations!AU:AU,0),7),IF(Subgroup_number=Calculations!BW$17,Calculations!BW$12,""))</f>
        <v/>
      </c>
      <c r="O44" s="30" t="str">
        <f>IF(COUNTIF(Calculations!AU:AU,Subgroup_number)=1,INDEX(Calculations!AU:BS,MATCH(Subgroup_number,Calculations!AU:AU,0),9),IF(Subgroup_number=Calculations!BW$17,Calculations!BW$13,""))</f>
        <v/>
      </c>
      <c r="P44" s="30" t="str">
        <f>IF(COUNTIF(Calculations!AU:AU,Subgroup_number)=1,INDEX(Calculations!AU:BS,MATCH(Subgroup_number,Calculations!AU:AU,0),10),IF(Subgroup_number=Calculations!BW$17,Calculations!BW$14,""))</f>
        <v/>
      </c>
      <c r="Q44" s="30" t="str">
        <f>IF(COUNTIF(Calculations!AU:AU,Subgroup_number)=1,INDEX(Calculations!AU:BS,MATCH(Subgroup_number,Calculations!AU:AU,0),17),IF(Subgroup_number=Calculations!BW$17,Calculations!BW$6,""))</f>
        <v/>
      </c>
      <c r="R44" s="67" t="str">
        <f>IF(COUNTIF(Calculations!AU:AU,Subgroup_number)=1,INDEX(Calculations!AU:BS,MATCH(Subgroup_number,Calculations!AU:AU,0),18),IF(Subgroup_number=Calculations!BW$17,Calculations!BW$7,""))</f>
        <v/>
      </c>
      <c r="S44" s="122"/>
      <c r="U44" s="122"/>
      <c r="W44" s="122"/>
    </row>
    <row r="45" spans="1:23" x14ac:dyDescent="0.2">
      <c r="A45" s="22"/>
      <c r="F45" s="59">
        <v>44</v>
      </c>
      <c r="G45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45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45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45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45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45" s="30" t="str">
        <f>IF(COUNTIF(Calculations!AU:AU,Subgroup_number)=1,INDEX(Calculations!AU:BS,MATCH(Subgroup_number,Calculations!AU:AU,0),5),IF(Subgroup_number=Calculations!BW$17,Calculations!BW$10,""))</f>
        <v/>
      </c>
      <c r="M45" s="99" t="str">
        <f>IF(COUNTIF(Calculations!AU:AU,Subgroup_number)=1,INDEX(Calculations!AU:BS,MATCH(Subgroup_number,Calculations!AU:AU,0),6),IF(Subgroup_number=Calculations!BW$17,Calculations!BW$11,""))</f>
        <v/>
      </c>
      <c r="N45" s="99" t="str">
        <f>IF(COUNTIF(Calculations!AU:AU,Subgroup_number)=1,INDEX(Calculations!AU:BS,MATCH(Subgroup_number,Calculations!AU:AU,0),7),IF(Subgroup_number=Calculations!BW$17,Calculations!BW$12,""))</f>
        <v/>
      </c>
      <c r="O45" s="30" t="str">
        <f>IF(COUNTIF(Calculations!AU:AU,Subgroup_number)=1,INDEX(Calculations!AU:BS,MATCH(Subgroup_number,Calculations!AU:AU,0),9),IF(Subgroup_number=Calculations!BW$17,Calculations!BW$13,""))</f>
        <v/>
      </c>
      <c r="P45" s="30" t="str">
        <f>IF(COUNTIF(Calculations!AU:AU,Subgroup_number)=1,INDEX(Calculations!AU:BS,MATCH(Subgroup_number,Calculations!AU:AU,0),10),IF(Subgroup_number=Calculations!BW$17,Calculations!BW$14,""))</f>
        <v/>
      </c>
      <c r="Q45" s="30" t="str">
        <f>IF(COUNTIF(Calculations!AU:AU,Subgroup_number)=1,INDEX(Calculations!AU:BS,MATCH(Subgroup_number,Calculations!AU:AU,0),17),IF(Subgroup_number=Calculations!BW$17,Calculations!BW$6,""))</f>
        <v/>
      </c>
      <c r="R45" s="67" t="str">
        <f>IF(COUNTIF(Calculations!AU:AU,Subgroup_number)=1,INDEX(Calculations!AU:BS,MATCH(Subgroup_number,Calculations!AU:AU,0),18),IF(Subgroup_number=Calculations!BW$17,Calculations!BW$7,""))</f>
        <v/>
      </c>
      <c r="S45" s="122"/>
      <c r="U45" s="122"/>
      <c r="W45" s="122"/>
    </row>
    <row r="46" spans="1:23" x14ac:dyDescent="0.2">
      <c r="A46" s="22"/>
      <c r="F46" s="59">
        <v>45</v>
      </c>
      <c r="G46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46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46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46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46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46" s="30" t="str">
        <f>IF(COUNTIF(Calculations!AU:AU,Subgroup_number)=1,INDEX(Calculations!AU:BS,MATCH(Subgroup_number,Calculations!AU:AU,0),5),IF(Subgroup_number=Calculations!BW$17,Calculations!BW$10,""))</f>
        <v/>
      </c>
      <c r="M46" s="99" t="str">
        <f>IF(COUNTIF(Calculations!AU:AU,Subgroup_number)=1,INDEX(Calculations!AU:BS,MATCH(Subgroup_number,Calculations!AU:AU,0),6),IF(Subgroup_number=Calculations!BW$17,Calculations!BW$11,""))</f>
        <v/>
      </c>
      <c r="N46" s="99" t="str">
        <f>IF(COUNTIF(Calculations!AU:AU,Subgroup_number)=1,INDEX(Calculations!AU:BS,MATCH(Subgroup_number,Calculations!AU:AU,0),7),IF(Subgroup_number=Calculations!BW$17,Calculations!BW$12,""))</f>
        <v/>
      </c>
      <c r="O46" s="30" t="str">
        <f>IF(COUNTIF(Calculations!AU:AU,Subgroup_number)=1,INDEX(Calculations!AU:BS,MATCH(Subgroup_number,Calculations!AU:AU,0),9),IF(Subgroup_number=Calculations!BW$17,Calculations!BW$13,""))</f>
        <v/>
      </c>
      <c r="P46" s="30" t="str">
        <f>IF(COUNTIF(Calculations!AU:AU,Subgroup_number)=1,INDEX(Calculations!AU:BS,MATCH(Subgroup_number,Calculations!AU:AU,0),10),IF(Subgroup_number=Calculations!BW$17,Calculations!BW$14,""))</f>
        <v/>
      </c>
      <c r="Q46" s="30" t="str">
        <f>IF(COUNTIF(Calculations!AU:AU,Subgroup_number)=1,INDEX(Calculations!AU:BS,MATCH(Subgroup_number,Calculations!AU:AU,0),17),IF(Subgroup_number=Calculations!BW$17,Calculations!BW$6,""))</f>
        <v/>
      </c>
      <c r="R46" s="67" t="str">
        <f>IF(COUNTIF(Calculations!AU:AU,Subgroup_number)=1,INDEX(Calculations!AU:BS,MATCH(Subgroup_number,Calculations!AU:AU,0),18),IF(Subgroup_number=Calculations!BW$17,Calculations!BW$7,""))</f>
        <v/>
      </c>
      <c r="S46" s="122"/>
      <c r="U46" s="122"/>
      <c r="W46" s="122"/>
    </row>
    <row r="47" spans="1:23" x14ac:dyDescent="0.2">
      <c r="A47" s="22"/>
      <c r="F47" s="59">
        <v>46</v>
      </c>
      <c r="G47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47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47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47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47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47" s="30" t="str">
        <f>IF(COUNTIF(Calculations!AU:AU,Subgroup_number)=1,INDEX(Calculations!AU:BS,MATCH(Subgroup_number,Calculations!AU:AU,0),5),IF(Subgroup_number=Calculations!BW$17,Calculations!BW$10,""))</f>
        <v/>
      </c>
      <c r="M47" s="99" t="str">
        <f>IF(COUNTIF(Calculations!AU:AU,Subgroup_number)=1,INDEX(Calculations!AU:BS,MATCH(Subgroup_number,Calculations!AU:AU,0),6),IF(Subgroup_number=Calculations!BW$17,Calculations!BW$11,""))</f>
        <v/>
      </c>
      <c r="N47" s="99" t="str">
        <f>IF(COUNTIF(Calculations!AU:AU,Subgroup_number)=1,INDEX(Calculations!AU:BS,MATCH(Subgroup_number,Calculations!AU:AU,0),7),IF(Subgroup_number=Calculations!BW$17,Calculations!BW$12,""))</f>
        <v/>
      </c>
      <c r="O47" s="30" t="str">
        <f>IF(COUNTIF(Calculations!AU:AU,Subgroup_number)=1,INDEX(Calculations!AU:BS,MATCH(Subgroup_number,Calculations!AU:AU,0),9),IF(Subgroup_number=Calculations!BW$17,Calculations!BW$13,""))</f>
        <v/>
      </c>
      <c r="P47" s="30" t="str">
        <f>IF(COUNTIF(Calculations!AU:AU,Subgroup_number)=1,INDEX(Calculations!AU:BS,MATCH(Subgroup_number,Calculations!AU:AU,0),10),IF(Subgroup_number=Calculations!BW$17,Calculations!BW$14,""))</f>
        <v/>
      </c>
      <c r="Q47" s="30" t="str">
        <f>IF(COUNTIF(Calculations!AU:AU,Subgroup_number)=1,INDEX(Calculations!AU:BS,MATCH(Subgroup_number,Calculations!AU:AU,0),17),IF(Subgroup_number=Calculations!BW$17,Calculations!BW$6,""))</f>
        <v/>
      </c>
      <c r="R47" s="67" t="str">
        <f>IF(COUNTIF(Calculations!AU:AU,Subgroup_number)=1,INDEX(Calculations!AU:BS,MATCH(Subgroup_number,Calculations!AU:AU,0),18),IF(Subgroup_number=Calculations!BW$17,Calculations!BW$7,""))</f>
        <v/>
      </c>
      <c r="S47" s="122"/>
      <c r="U47" s="122"/>
      <c r="W47" s="122"/>
    </row>
    <row r="48" spans="1:23" x14ac:dyDescent="0.2">
      <c r="A48" s="22"/>
      <c r="F48" s="59">
        <v>47</v>
      </c>
      <c r="G48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48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48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48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48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48" s="30" t="str">
        <f>IF(COUNTIF(Calculations!AU:AU,Subgroup_number)=1,INDEX(Calculations!AU:BS,MATCH(Subgroup_number,Calculations!AU:AU,0),5),IF(Subgroup_number=Calculations!BW$17,Calculations!BW$10,""))</f>
        <v/>
      </c>
      <c r="M48" s="99" t="str">
        <f>IF(COUNTIF(Calculations!AU:AU,Subgroup_number)=1,INDEX(Calculations!AU:BS,MATCH(Subgroup_number,Calculations!AU:AU,0),6),IF(Subgroup_number=Calculations!BW$17,Calculations!BW$11,""))</f>
        <v/>
      </c>
      <c r="N48" s="99" t="str">
        <f>IF(COUNTIF(Calculations!AU:AU,Subgroup_number)=1,INDEX(Calculations!AU:BS,MATCH(Subgroup_number,Calculations!AU:AU,0),7),IF(Subgroup_number=Calculations!BW$17,Calculations!BW$12,""))</f>
        <v/>
      </c>
      <c r="O48" s="30" t="str">
        <f>IF(COUNTIF(Calculations!AU:AU,Subgroup_number)=1,INDEX(Calculations!AU:BS,MATCH(Subgroup_number,Calculations!AU:AU,0),9),IF(Subgroup_number=Calculations!BW$17,Calculations!BW$13,""))</f>
        <v/>
      </c>
      <c r="P48" s="30" t="str">
        <f>IF(COUNTIF(Calculations!AU:AU,Subgroup_number)=1,INDEX(Calculations!AU:BS,MATCH(Subgroup_number,Calculations!AU:AU,0),10),IF(Subgroup_number=Calculations!BW$17,Calculations!BW$14,""))</f>
        <v/>
      </c>
      <c r="Q48" s="30" t="str">
        <f>IF(COUNTIF(Calculations!AU:AU,Subgroup_number)=1,INDEX(Calculations!AU:BS,MATCH(Subgroup_number,Calculations!AU:AU,0),17),IF(Subgroup_number=Calculations!BW$17,Calculations!BW$6,""))</f>
        <v/>
      </c>
      <c r="R48" s="67" t="str">
        <f>IF(COUNTIF(Calculations!AU:AU,Subgroup_number)=1,INDEX(Calculations!AU:BS,MATCH(Subgroup_number,Calculations!AU:AU,0),18),IF(Subgroup_number=Calculations!BW$17,Calculations!BW$7,""))</f>
        <v/>
      </c>
      <c r="S48" s="122"/>
      <c r="U48" s="122"/>
      <c r="W48" s="122"/>
    </row>
    <row r="49" spans="1:23" x14ac:dyDescent="0.2">
      <c r="A49" s="22"/>
      <c r="F49" s="59">
        <v>48</v>
      </c>
      <c r="G49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49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49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49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49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49" s="30" t="str">
        <f>IF(COUNTIF(Calculations!AU:AU,Subgroup_number)=1,INDEX(Calculations!AU:BS,MATCH(Subgroup_number,Calculations!AU:AU,0),5),IF(Subgroup_number=Calculations!BW$17,Calculations!BW$10,""))</f>
        <v/>
      </c>
      <c r="M49" s="99" t="str">
        <f>IF(COUNTIF(Calculations!AU:AU,Subgroup_number)=1,INDEX(Calculations!AU:BS,MATCH(Subgroup_number,Calculations!AU:AU,0),6),IF(Subgroup_number=Calculations!BW$17,Calculations!BW$11,""))</f>
        <v/>
      </c>
      <c r="N49" s="99" t="str">
        <f>IF(COUNTIF(Calculations!AU:AU,Subgroup_number)=1,INDEX(Calculations!AU:BS,MATCH(Subgroup_number,Calculations!AU:AU,0),7),IF(Subgroup_number=Calculations!BW$17,Calculations!BW$12,""))</f>
        <v/>
      </c>
      <c r="O49" s="30" t="str">
        <f>IF(COUNTIF(Calculations!AU:AU,Subgroup_number)=1,INDEX(Calculations!AU:BS,MATCH(Subgroup_number,Calculations!AU:AU,0),9),IF(Subgroup_number=Calculations!BW$17,Calculations!BW$13,""))</f>
        <v/>
      </c>
      <c r="P49" s="30" t="str">
        <f>IF(COUNTIF(Calculations!AU:AU,Subgroup_number)=1,INDEX(Calculations!AU:BS,MATCH(Subgroup_number,Calculations!AU:AU,0),10),IF(Subgroup_number=Calculations!BW$17,Calculations!BW$14,""))</f>
        <v/>
      </c>
      <c r="Q49" s="30" t="str">
        <f>IF(COUNTIF(Calculations!AU:AU,Subgroup_number)=1,INDEX(Calculations!AU:BS,MATCH(Subgroup_number,Calculations!AU:AU,0),17),IF(Subgroup_number=Calculations!BW$17,Calculations!BW$6,""))</f>
        <v/>
      </c>
      <c r="R49" s="67" t="str">
        <f>IF(COUNTIF(Calculations!AU:AU,Subgroup_number)=1,INDEX(Calculations!AU:BS,MATCH(Subgroup_number,Calculations!AU:AU,0),18),IF(Subgroup_number=Calculations!BW$17,Calculations!BW$7,""))</f>
        <v/>
      </c>
      <c r="S49" s="122"/>
      <c r="U49" s="122"/>
      <c r="W49" s="122"/>
    </row>
    <row r="50" spans="1:23" x14ac:dyDescent="0.2">
      <c r="A50" s="22"/>
      <c r="F50" s="59">
        <v>49</v>
      </c>
      <c r="G50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50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50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50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50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50" s="30" t="str">
        <f>IF(COUNTIF(Calculations!AU:AU,Subgroup_number)=1,INDEX(Calculations!AU:BS,MATCH(Subgroup_number,Calculations!AU:AU,0),5),IF(Subgroup_number=Calculations!BW$17,Calculations!BW$10,""))</f>
        <v/>
      </c>
      <c r="M50" s="99" t="str">
        <f>IF(COUNTIF(Calculations!AU:AU,Subgroup_number)=1,INDEX(Calculations!AU:BS,MATCH(Subgroup_number,Calculations!AU:AU,0),6),IF(Subgroup_number=Calculations!BW$17,Calculations!BW$11,""))</f>
        <v/>
      </c>
      <c r="N50" s="99" t="str">
        <f>IF(COUNTIF(Calculations!AU:AU,Subgroup_number)=1,INDEX(Calculations!AU:BS,MATCH(Subgroup_number,Calculations!AU:AU,0),7),IF(Subgroup_number=Calculations!BW$17,Calculations!BW$12,""))</f>
        <v/>
      </c>
      <c r="O50" s="30" t="str">
        <f>IF(COUNTIF(Calculations!AU:AU,Subgroup_number)=1,INDEX(Calculations!AU:BS,MATCH(Subgroup_number,Calculations!AU:AU,0),9),IF(Subgroup_number=Calculations!BW$17,Calculations!BW$13,""))</f>
        <v/>
      </c>
      <c r="P50" s="30" t="str">
        <f>IF(COUNTIF(Calculations!AU:AU,Subgroup_number)=1,INDEX(Calculations!AU:BS,MATCH(Subgroup_number,Calculations!AU:AU,0),10),IF(Subgroup_number=Calculations!BW$17,Calculations!BW$14,""))</f>
        <v/>
      </c>
      <c r="Q50" s="30" t="str">
        <f>IF(COUNTIF(Calculations!AU:AU,Subgroup_number)=1,INDEX(Calculations!AU:BS,MATCH(Subgroup_number,Calculations!AU:AU,0),17),IF(Subgroup_number=Calculations!BW$17,Calculations!BW$6,""))</f>
        <v/>
      </c>
      <c r="R50" s="67" t="str">
        <f>IF(COUNTIF(Calculations!AU:AU,Subgroup_number)=1,INDEX(Calculations!AU:BS,MATCH(Subgroup_number,Calculations!AU:AU,0),18),IF(Subgroup_number=Calculations!BW$17,Calculations!BW$7,""))</f>
        <v/>
      </c>
      <c r="S50" s="122"/>
      <c r="U50" s="122"/>
      <c r="W50" s="122"/>
    </row>
    <row r="51" spans="1:23" x14ac:dyDescent="0.2">
      <c r="A51" s="22"/>
      <c r="F51" s="59">
        <v>50</v>
      </c>
      <c r="G51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51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51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51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51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51" s="30" t="str">
        <f>IF(COUNTIF(Calculations!AU:AU,Subgroup_number)=1,INDEX(Calculations!AU:BS,MATCH(Subgroup_number,Calculations!AU:AU,0),5),IF(Subgroup_number=Calculations!BW$17,Calculations!BW$10,""))</f>
        <v/>
      </c>
      <c r="M51" s="99" t="str">
        <f>IF(COUNTIF(Calculations!AU:AU,Subgroup_number)=1,INDEX(Calculations!AU:BS,MATCH(Subgroup_number,Calculations!AU:AU,0),6),IF(Subgroup_number=Calculations!BW$17,Calculations!BW$11,""))</f>
        <v/>
      </c>
      <c r="N51" s="99" t="str">
        <f>IF(COUNTIF(Calculations!AU:AU,Subgroup_number)=1,INDEX(Calculations!AU:BS,MATCH(Subgroup_number,Calculations!AU:AU,0),7),IF(Subgroup_number=Calculations!BW$17,Calculations!BW$12,""))</f>
        <v/>
      </c>
      <c r="O51" s="30" t="str">
        <f>IF(COUNTIF(Calculations!AU:AU,Subgroup_number)=1,INDEX(Calculations!AU:BS,MATCH(Subgroup_number,Calculations!AU:AU,0),9),IF(Subgroup_number=Calculations!BW$17,Calculations!BW$13,""))</f>
        <v/>
      </c>
      <c r="P51" s="30" t="str">
        <f>IF(COUNTIF(Calculations!AU:AU,Subgroup_number)=1,INDEX(Calculations!AU:BS,MATCH(Subgroup_number,Calculations!AU:AU,0),10),IF(Subgroup_number=Calculations!BW$17,Calculations!BW$14,""))</f>
        <v/>
      </c>
      <c r="Q51" s="30" t="str">
        <f>IF(COUNTIF(Calculations!AU:AU,Subgroup_number)=1,INDEX(Calculations!AU:BS,MATCH(Subgroup_number,Calculations!AU:AU,0),17),IF(Subgroup_number=Calculations!BW$17,Calculations!BW$6,""))</f>
        <v/>
      </c>
      <c r="R51" s="67" t="str">
        <f>IF(COUNTIF(Calculations!AU:AU,Subgroup_number)=1,INDEX(Calculations!AU:BS,MATCH(Subgroup_number,Calculations!AU:AU,0),18),IF(Subgroup_number=Calculations!BW$17,Calculations!BW$7,""))</f>
        <v/>
      </c>
      <c r="S51" s="122"/>
      <c r="U51" s="122"/>
      <c r="W51" s="122"/>
    </row>
    <row r="52" spans="1:23" x14ac:dyDescent="0.2">
      <c r="A52" s="22"/>
      <c r="F52" s="59">
        <v>51</v>
      </c>
      <c r="G52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52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52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52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52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52" s="30" t="str">
        <f>IF(COUNTIF(Calculations!AU:AU,Subgroup_number)=1,INDEX(Calculations!AU:BS,MATCH(Subgroup_number,Calculations!AU:AU,0),5),IF(Subgroup_number=Calculations!BW$17,Calculations!BW$10,""))</f>
        <v/>
      </c>
      <c r="M52" s="99" t="str">
        <f>IF(COUNTIF(Calculations!AU:AU,Subgroup_number)=1,INDEX(Calculations!AU:BS,MATCH(Subgroup_number,Calculations!AU:AU,0),6),IF(Subgroup_number=Calculations!BW$17,Calculations!BW$11,""))</f>
        <v/>
      </c>
      <c r="N52" s="99" t="str">
        <f>IF(COUNTIF(Calculations!AU:AU,Subgroup_number)=1,INDEX(Calculations!AU:BS,MATCH(Subgroup_number,Calculations!AU:AU,0),7),IF(Subgroup_number=Calculations!BW$17,Calculations!BW$12,""))</f>
        <v/>
      </c>
      <c r="O52" s="30" t="str">
        <f>IF(COUNTIF(Calculations!AU:AU,Subgroup_number)=1,INDEX(Calculations!AU:BS,MATCH(Subgroup_number,Calculations!AU:AU,0),9),IF(Subgroup_number=Calculations!BW$17,Calculations!BW$13,""))</f>
        <v/>
      </c>
      <c r="P52" s="30" t="str">
        <f>IF(COUNTIF(Calculations!AU:AU,Subgroup_number)=1,INDEX(Calculations!AU:BS,MATCH(Subgroup_number,Calculations!AU:AU,0),10),IF(Subgroup_number=Calculations!BW$17,Calculations!BW$14,""))</f>
        <v/>
      </c>
      <c r="Q52" s="30" t="str">
        <f>IF(COUNTIF(Calculations!AU:AU,Subgroup_number)=1,INDEX(Calculations!AU:BS,MATCH(Subgroup_number,Calculations!AU:AU,0),17),IF(Subgroup_number=Calculations!BW$17,Calculations!BW$6,""))</f>
        <v/>
      </c>
      <c r="R52" s="67" t="str">
        <f>IF(COUNTIF(Calculations!AU:AU,Subgroup_number)=1,INDEX(Calculations!AU:BS,MATCH(Subgroup_number,Calculations!AU:AU,0),18),IF(Subgroup_number=Calculations!BW$17,Calculations!BW$7,""))</f>
        <v/>
      </c>
      <c r="S52" s="122"/>
      <c r="U52" s="122"/>
      <c r="W52" s="122"/>
    </row>
    <row r="53" spans="1:23" x14ac:dyDescent="0.2">
      <c r="A53" s="22"/>
      <c r="F53" s="59">
        <v>52</v>
      </c>
      <c r="G53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53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53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53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53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53" s="30" t="str">
        <f>IF(COUNTIF(Calculations!AU:AU,Subgroup_number)=1,INDEX(Calculations!AU:BS,MATCH(Subgroup_number,Calculations!AU:AU,0),5),IF(Subgroup_number=Calculations!BW$17,Calculations!BW$10,""))</f>
        <v/>
      </c>
      <c r="M53" s="99" t="str">
        <f>IF(COUNTIF(Calculations!AU:AU,Subgroup_number)=1,INDEX(Calculations!AU:BS,MATCH(Subgroup_number,Calculations!AU:AU,0),6),IF(Subgroup_number=Calculations!BW$17,Calculations!BW$11,""))</f>
        <v/>
      </c>
      <c r="N53" s="99" t="str">
        <f>IF(COUNTIF(Calculations!AU:AU,Subgroup_number)=1,INDEX(Calculations!AU:BS,MATCH(Subgroup_number,Calculations!AU:AU,0),7),IF(Subgroup_number=Calculations!BW$17,Calculations!BW$12,""))</f>
        <v/>
      </c>
      <c r="O53" s="30" t="str">
        <f>IF(COUNTIF(Calculations!AU:AU,Subgroup_number)=1,INDEX(Calculations!AU:BS,MATCH(Subgroup_number,Calculations!AU:AU,0),9),IF(Subgroup_number=Calculations!BW$17,Calculations!BW$13,""))</f>
        <v/>
      </c>
      <c r="P53" s="30" t="str">
        <f>IF(COUNTIF(Calculations!AU:AU,Subgroup_number)=1,INDEX(Calculations!AU:BS,MATCH(Subgroup_number,Calculations!AU:AU,0),10),IF(Subgroup_number=Calculations!BW$17,Calculations!BW$14,""))</f>
        <v/>
      </c>
      <c r="Q53" s="30" t="str">
        <f>IF(COUNTIF(Calculations!AU:AU,Subgroup_number)=1,INDEX(Calculations!AU:BS,MATCH(Subgroup_number,Calculations!AU:AU,0),17),IF(Subgroup_number=Calculations!BW$17,Calculations!BW$6,""))</f>
        <v/>
      </c>
      <c r="R53" s="67" t="str">
        <f>IF(COUNTIF(Calculations!AU:AU,Subgroup_number)=1,INDEX(Calculations!AU:BS,MATCH(Subgroup_number,Calculations!AU:AU,0),18),IF(Subgroup_number=Calculations!BW$17,Calculations!BW$7,""))</f>
        <v/>
      </c>
      <c r="S53" s="122"/>
      <c r="U53" s="122"/>
      <c r="W53" s="122"/>
    </row>
    <row r="54" spans="1:23" x14ac:dyDescent="0.2">
      <c r="A54" s="22"/>
      <c r="F54" s="59">
        <v>53</v>
      </c>
      <c r="G54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54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54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54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54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54" s="30" t="str">
        <f>IF(COUNTIF(Calculations!AU:AU,Subgroup_number)=1,INDEX(Calculations!AU:BS,MATCH(Subgroup_number,Calculations!AU:AU,0),5),IF(Subgroup_number=Calculations!BW$17,Calculations!BW$10,""))</f>
        <v/>
      </c>
      <c r="M54" s="99" t="str">
        <f>IF(COUNTIF(Calculations!AU:AU,Subgroup_number)=1,INDEX(Calculations!AU:BS,MATCH(Subgroup_number,Calculations!AU:AU,0),6),IF(Subgroup_number=Calculations!BW$17,Calculations!BW$11,""))</f>
        <v/>
      </c>
      <c r="N54" s="99" t="str">
        <f>IF(COUNTIF(Calculations!AU:AU,Subgroup_number)=1,INDEX(Calculations!AU:BS,MATCH(Subgroup_number,Calculations!AU:AU,0),7),IF(Subgroup_number=Calculations!BW$17,Calculations!BW$12,""))</f>
        <v/>
      </c>
      <c r="O54" s="30" t="str">
        <f>IF(COUNTIF(Calculations!AU:AU,Subgroup_number)=1,INDEX(Calculations!AU:BS,MATCH(Subgroup_number,Calculations!AU:AU,0),9),IF(Subgroup_number=Calculations!BW$17,Calculations!BW$13,""))</f>
        <v/>
      </c>
      <c r="P54" s="30" t="str">
        <f>IF(COUNTIF(Calculations!AU:AU,Subgroup_number)=1,INDEX(Calculations!AU:BS,MATCH(Subgroup_number,Calculations!AU:AU,0),10),IF(Subgroup_number=Calculations!BW$17,Calculations!BW$14,""))</f>
        <v/>
      </c>
      <c r="Q54" s="30" t="str">
        <f>IF(COUNTIF(Calculations!AU:AU,Subgroup_number)=1,INDEX(Calculations!AU:BS,MATCH(Subgroup_number,Calculations!AU:AU,0),17),IF(Subgroup_number=Calculations!BW$17,Calculations!BW$6,""))</f>
        <v/>
      </c>
      <c r="R54" s="67" t="str">
        <f>IF(COUNTIF(Calculations!AU:AU,Subgroup_number)=1,INDEX(Calculations!AU:BS,MATCH(Subgroup_number,Calculations!AU:AU,0),18),IF(Subgroup_number=Calculations!BW$17,Calculations!BW$7,""))</f>
        <v/>
      </c>
      <c r="S54" s="122"/>
      <c r="U54" s="122"/>
      <c r="W54" s="122"/>
    </row>
    <row r="55" spans="1:23" x14ac:dyDescent="0.2">
      <c r="A55" s="22"/>
      <c r="F55" s="59">
        <v>54</v>
      </c>
      <c r="G55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55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55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55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55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55" s="30" t="str">
        <f>IF(COUNTIF(Calculations!AU:AU,Subgroup_number)=1,INDEX(Calculations!AU:BS,MATCH(Subgroup_number,Calculations!AU:AU,0),5),IF(Subgroup_number=Calculations!BW$17,Calculations!BW$10,""))</f>
        <v/>
      </c>
      <c r="M55" s="99" t="str">
        <f>IF(COUNTIF(Calculations!AU:AU,Subgroup_number)=1,INDEX(Calculations!AU:BS,MATCH(Subgroup_number,Calculations!AU:AU,0),6),IF(Subgroup_number=Calculations!BW$17,Calculations!BW$11,""))</f>
        <v/>
      </c>
      <c r="N55" s="99" t="str">
        <f>IF(COUNTIF(Calculations!AU:AU,Subgroup_number)=1,INDEX(Calculations!AU:BS,MATCH(Subgroup_number,Calculations!AU:AU,0),7),IF(Subgroup_number=Calculations!BW$17,Calculations!BW$12,""))</f>
        <v/>
      </c>
      <c r="O55" s="30" t="str">
        <f>IF(COUNTIF(Calculations!AU:AU,Subgroup_number)=1,INDEX(Calculations!AU:BS,MATCH(Subgroup_number,Calculations!AU:AU,0),9),IF(Subgroup_number=Calculations!BW$17,Calculations!BW$13,""))</f>
        <v/>
      </c>
      <c r="P55" s="30" t="str">
        <f>IF(COUNTIF(Calculations!AU:AU,Subgroup_number)=1,INDEX(Calculations!AU:BS,MATCH(Subgroup_number,Calculations!AU:AU,0),10),IF(Subgroup_number=Calculations!BW$17,Calculations!BW$14,""))</f>
        <v/>
      </c>
      <c r="Q55" s="30" t="str">
        <f>IF(COUNTIF(Calculations!AU:AU,Subgroup_number)=1,INDEX(Calculations!AU:BS,MATCH(Subgroup_number,Calculations!AU:AU,0),17),IF(Subgroup_number=Calculations!BW$17,Calculations!BW$6,""))</f>
        <v/>
      </c>
      <c r="R55" s="67" t="str">
        <f>IF(COUNTIF(Calculations!AU:AU,Subgroup_number)=1,INDEX(Calculations!AU:BS,MATCH(Subgroup_number,Calculations!AU:AU,0),18),IF(Subgroup_number=Calculations!BW$17,Calculations!BW$7,""))</f>
        <v/>
      </c>
      <c r="S55" s="122"/>
      <c r="U55" s="122"/>
      <c r="W55" s="122"/>
    </row>
    <row r="56" spans="1:23" x14ac:dyDescent="0.2">
      <c r="A56" s="22"/>
      <c r="F56" s="59">
        <v>55</v>
      </c>
      <c r="G56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56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56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56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56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56" s="30" t="str">
        <f>IF(COUNTIF(Calculations!AU:AU,Subgroup_number)=1,INDEX(Calculations!AU:BS,MATCH(Subgroup_number,Calculations!AU:AU,0),5),IF(Subgroup_number=Calculations!BW$17,Calculations!BW$10,""))</f>
        <v/>
      </c>
      <c r="M56" s="99" t="str">
        <f>IF(COUNTIF(Calculations!AU:AU,Subgroup_number)=1,INDEX(Calculations!AU:BS,MATCH(Subgroup_number,Calculations!AU:AU,0),6),IF(Subgroup_number=Calculations!BW$17,Calculations!BW$11,""))</f>
        <v/>
      </c>
      <c r="N56" s="99" t="str">
        <f>IF(COUNTIF(Calculations!AU:AU,Subgroup_number)=1,INDEX(Calculations!AU:BS,MATCH(Subgroup_number,Calculations!AU:AU,0),7),IF(Subgroup_number=Calculations!BW$17,Calculations!BW$12,""))</f>
        <v/>
      </c>
      <c r="O56" s="30" t="str">
        <f>IF(COUNTIF(Calculations!AU:AU,Subgroup_number)=1,INDEX(Calculations!AU:BS,MATCH(Subgroup_number,Calculations!AU:AU,0),9),IF(Subgroup_number=Calculations!BW$17,Calculations!BW$13,""))</f>
        <v/>
      </c>
      <c r="P56" s="30" t="str">
        <f>IF(COUNTIF(Calculations!AU:AU,Subgroup_number)=1,INDEX(Calculations!AU:BS,MATCH(Subgroup_number,Calculations!AU:AU,0),10),IF(Subgroup_number=Calculations!BW$17,Calculations!BW$14,""))</f>
        <v/>
      </c>
      <c r="Q56" s="30" t="str">
        <f>IF(COUNTIF(Calculations!AU:AU,Subgroup_number)=1,INDEX(Calculations!AU:BS,MATCH(Subgroup_number,Calculations!AU:AU,0),17),IF(Subgroup_number=Calculations!BW$17,Calculations!BW$6,""))</f>
        <v/>
      </c>
      <c r="R56" s="67" t="str">
        <f>IF(COUNTIF(Calculations!AU:AU,Subgroup_number)=1,INDEX(Calculations!AU:BS,MATCH(Subgroup_number,Calculations!AU:AU,0),18),IF(Subgroup_number=Calculations!BW$17,Calculations!BW$7,""))</f>
        <v/>
      </c>
      <c r="S56" s="122"/>
      <c r="U56" s="122"/>
      <c r="W56" s="122"/>
    </row>
    <row r="57" spans="1:23" x14ac:dyDescent="0.2">
      <c r="A57" s="22"/>
      <c r="F57" s="59">
        <v>56</v>
      </c>
      <c r="G57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57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57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57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57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57" s="30" t="str">
        <f>IF(COUNTIF(Calculations!AU:AU,Subgroup_number)=1,INDEX(Calculations!AU:BS,MATCH(Subgroup_number,Calculations!AU:AU,0),5),IF(Subgroup_number=Calculations!BW$17,Calculations!BW$10,""))</f>
        <v/>
      </c>
      <c r="M57" s="99" t="str">
        <f>IF(COUNTIF(Calculations!AU:AU,Subgroup_number)=1,INDEX(Calculations!AU:BS,MATCH(Subgroup_number,Calculations!AU:AU,0),6),IF(Subgroup_number=Calculations!BW$17,Calculations!BW$11,""))</f>
        <v/>
      </c>
      <c r="N57" s="99" t="str">
        <f>IF(COUNTIF(Calculations!AU:AU,Subgroup_number)=1,INDEX(Calculations!AU:BS,MATCH(Subgroup_number,Calculations!AU:AU,0),7),IF(Subgroup_number=Calculations!BW$17,Calculations!BW$12,""))</f>
        <v/>
      </c>
      <c r="O57" s="30" t="str">
        <f>IF(COUNTIF(Calculations!AU:AU,Subgroup_number)=1,INDEX(Calculations!AU:BS,MATCH(Subgroup_number,Calculations!AU:AU,0),9),IF(Subgroup_number=Calculations!BW$17,Calculations!BW$13,""))</f>
        <v/>
      </c>
      <c r="P57" s="30" t="str">
        <f>IF(COUNTIF(Calculations!AU:AU,Subgroup_number)=1,INDEX(Calculations!AU:BS,MATCH(Subgroup_number,Calculations!AU:AU,0),10),IF(Subgroup_number=Calculations!BW$17,Calculations!BW$14,""))</f>
        <v/>
      </c>
      <c r="Q57" s="30" t="str">
        <f>IF(COUNTIF(Calculations!AU:AU,Subgroup_number)=1,INDEX(Calculations!AU:BS,MATCH(Subgroup_number,Calculations!AU:AU,0),17),IF(Subgroup_number=Calculations!BW$17,Calculations!BW$6,""))</f>
        <v/>
      </c>
      <c r="R57" s="67" t="str">
        <f>IF(COUNTIF(Calculations!AU:AU,Subgroup_number)=1,INDEX(Calculations!AU:BS,MATCH(Subgroup_number,Calculations!AU:AU,0),18),IF(Subgroup_number=Calculations!BW$17,Calculations!BW$7,""))</f>
        <v/>
      </c>
      <c r="S57" s="122"/>
      <c r="U57" s="122"/>
      <c r="W57" s="122"/>
    </row>
    <row r="58" spans="1:23" x14ac:dyDescent="0.2">
      <c r="A58" s="22"/>
      <c r="F58" s="59">
        <v>57</v>
      </c>
      <c r="G58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58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58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58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58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58" s="30" t="str">
        <f>IF(COUNTIF(Calculations!AU:AU,Subgroup_number)=1,INDEX(Calculations!AU:BS,MATCH(Subgroup_number,Calculations!AU:AU,0),5),IF(Subgroup_number=Calculations!BW$17,Calculations!BW$10,""))</f>
        <v/>
      </c>
      <c r="M58" s="99" t="str">
        <f>IF(COUNTIF(Calculations!AU:AU,Subgroup_number)=1,INDEX(Calculations!AU:BS,MATCH(Subgroup_number,Calculations!AU:AU,0),6),IF(Subgroup_number=Calculations!BW$17,Calculations!BW$11,""))</f>
        <v/>
      </c>
      <c r="N58" s="99" t="str">
        <f>IF(COUNTIF(Calculations!AU:AU,Subgroup_number)=1,INDEX(Calculations!AU:BS,MATCH(Subgroup_number,Calculations!AU:AU,0),7),IF(Subgroup_number=Calculations!BW$17,Calculations!BW$12,""))</f>
        <v/>
      </c>
      <c r="O58" s="30" t="str">
        <f>IF(COUNTIF(Calculations!AU:AU,Subgroup_number)=1,INDEX(Calculations!AU:BS,MATCH(Subgroup_number,Calculations!AU:AU,0),9),IF(Subgroup_number=Calculations!BW$17,Calculations!BW$13,""))</f>
        <v/>
      </c>
      <c r="P58" s="30" t="str">
        <f>IF(COUNTIF(Calculations!AU:AU,Subgroup_number)=1,INDEX(Calculations!AU:BS,MATCH(Subgroup_number,Calculations!AU:AU,0),10),IF(Subgroup_number=Calculations!BW$17,Calculations!BW$14,""))</f>
        <v/>
      </c>
      <c r="Q58" s="30" t="str">
        <f>IF(COUNTIF(Calculations!AU:AU,Subgroup_number)=1,INDEX(Calculations!AU:BS,MATCH(Subgroup_number,Calculations!AU:AU,0),17),IF(Subgroup_number=Calculations!BW$17,Calculations!BW$6,""))</f>
        <v/>
      </c>
      <c r="R58" s="67" t="str">
        <f>IF(COUNTIF(Calculations!AU:AU,Subgroup_number)=1,INDEX(Calculations!AU:BS,MATCH(Subgroup_number,Calculations!AU:AU,0),18),IF(Subgroup_number=Calculations!BW$17,Calculations!BW$7,""))</f>
        <v/>
      </c>
      <c r="S58" s="122"/>
      <c r="U58" s="122"/>
      <c r="W58" s="122"/>
    </row>
    <row r="59" spans="1:23" x14ac:dyDescent="0.2">
      <c r="A59" s="22"/>
      <c r="F59" s="59">
        <v>58</v>
      </c>
      <c r="G59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59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59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59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59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59" s="30" t="str">
        <f>IF(COUNTIF(Calculations!AU:AU,Subgroup_number)=1,INDEX(Calculations!AU:BS,MATCH(Subgroup_number,Calculations!AU:AU,0),5),IF(Subgroup_number=Calculations!BW$17,Calculations!BW$10,""))</f>
        <v/>
      </c>
      <c r="M59" s="99" t="str">
        <f>IF(COUNTIF(Calculations!AU:AU,Subgroup_number)=1,INDEX(Calculations!AU:BS,MATCH(Subgroup_number,Calculations!AU:AU,0),6),IF(Subgroup_number=Calculations!BW$17,Calculations!BW$11,""))</f>
        <v/>
      </c>
      <c r="N59" s="99" t="str">
        <f>IF(COUNTIF(Calculations!AU:AU,Subgroup_number)=1,INDEX(Calculations!AU:BS,MATCH(Subgroup_number,Calculations!AU:AU,0),7),IF(Subgroup_number=Calculations!BW$17,Calculations!BW$12,""))</f>
        <v/>
      </c>
      <c r="O59" s="30" t="str">
        <f>IF(COUNTIF(Calculations!AU:AU,Subgroup_number)=1,INDEX(Calculations!AU:BS,MATCH(Subgroup_number,Calculations!AU:AU,0),9),IF(Subgroup_number=Calculations!BW$17,Calculations!BW$13,""))</f>
        <v/>
      </c>
      <c r="P59" s="30" t="str">
        <f>IF(COUNTIF(Calculations!AU:AU,Subgroup_number)=1,INDEX(Calculations!AU:BS,MATCH(Subgroup_number,Calculations!AU:AU,0),10),IF(Subgroup_number=Calculations!BW$17,Calculations!BW$14,""))</f>
        <v/>
      </c>
      <c r="Q59" s="30" t="str">
        <f>IF(COUNTIF(Calculations!AU:AU,Subgroup_number)=1,INDEX(Calculations!AU:BS,MATCH(Subgroup_number,Calculations!AU:AU,0),17),IF(Subgroup_number=Calculations!BW$17,Calculations!BW$6,""))</f>
        <v/>
      </c>
      <c r="R59" s="67" t="str">
        <f>IF(COUNTIF(Calculations!AU:AU,Subgroup_number)=1,INDEX(Calculations!AU:BS,MATCH(Subgroup_number,Calculations!AU:AU,0),18),IF(Subgroup_number=Calculations!BW$17,Calculations!BW$7,""))</f>
        <v/>
      </c>
      <c r="S59" s="122"/>
      <c r="U59" s="122"/>
      <c r="W59" s="122"/>
    </row>
    <row r="60" spans="1:23" x14ac:dyDescent="0.2">
      <c r="A60" s="22"/>
      <c r="F60" s="59">
        <v>59</v>
      </c>
      <c r="G60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60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60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60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60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60" s="30" t="str">
        <f>IF(COUNTIF(Calculations!AU:AU,Subgroup_number)=1,INDEX(Calculations!AU:BS,MATCH(Subgroup_number,Calculations!AU:AU,0),5),IF(Subgroup_number=Calculations!BW$17,Calculations!BW$10,""))</f>
        <v/>
      </c>
      <c r="M60" s="99" t="str">
        <f>IF(COUNTIF(Calculations!AU:AU,Subgroup_number)=1,INDEX(Calculations!AU:BS,MATCH(Subgroup_number,Calculations!AU:AU,0),6),IF(Subgroup_number=Calculations!BW$17,Calculations!BW$11,""))</f>
        <v/>
      </c>
      <c r="N60" s="99" t="str">
        <f>IF(COUNTIF(Calculations!AU:AU,Subgroup_number)=1,INDEX(Calculations!AU:BS,MATCH(Subgroup_number,Calculations!AU:AU,0),7),IF(Subgroup_number=Calculations!BW$17,Calculations!BW$12,""))</f>
        <v/>
      </c>
      <c r="O60" s="30" t="str">
        <f>IF(COUNTIF(Calculations!AU:AU,Subgroup_number)=1,INDEX(Calculations!AU:BS,MATCH(Subgroup_number,Calculations!AU:AU,0),9),IF(Subgroup_number=Calculations!BW$17,Calculations!BW$13,""))</f>
        <v/>
      </c>
      <c r="P60" s="30" t="str">
        <f>IF(COUNTIF(Calculations!AU:AU,Subgroup_number)=1,INDEX(Calculations!AU:BS,MATCH(Subgroup_number,Calculations!AU:AU,0),10),IF(Subgroup_number=Calculations!BW$17,Calculations!BW$14,""))</f>
        <v/>
      </c>
      <c r="Q60" s="30" t="str">
        <f>IF(COUNTIF(Calculations!AU:AU,Subgroup_number)=1,INDEX(Calculations!AU:BS,MATCH(Subgroup_number,Calculations!AU:AU,0),17),IF(Subgroup_number=Calculations!BW$17,Calculations!BW$6,""))</f>
        <v/>
      </c>
      <c r="R60" s="67" t="str">
        <f>IF(COUNTIF(Calculations!AU:AU,Subgroup_number)=1,INDEX(Calculations!AU:BS,MATCH(Subgroup_number,Calculations!AU:AU,0),18),IF(Subgroup_number=Calculations!BW$17,Calculations!BW$7,""))</f>
        <v/>
      </c>
      <c r="S60" s="122"/>
      <c r="U60" s="122"/>
      <c r="W60" s="122"/>
    </row>
    <row r="61" spans="1:23" x14ac:dyDescent="0.2">
      <c r="A61" s="22"/>
      <c r="F61" s="59">
        <v>60</v>
      </c>
      <c r="G61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61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61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61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61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61" s="30" t="str">
        <f>IF(COUNTIF(Calculations!AU:AU,Subgroup_number)=1,INDEX(Calculations!AU:BS,MATCH(Subgroup_number,Calculations!AU:AU,0),5),IF(Subgroup_number=Calculations!BW$17,Calculations!BW$10,""))</f>
        <v/>
      </c>
      <c r="M61" s="99" t="str">
        <f>IF(COUNTIF(Calculations!AU:AU,Subgroup_number)=1,INDEX(Calculations!AU:BS,MATCH(Subgroup_number,Calculations!AU:AU,0),6),IF(Subgroup_number=Calculations!BW$17,Calculations!BW$11,""))</f>
        <v/>
      </c>
      <c r="N61" s="99" t="str">
        <f>IF(COUNTIF(Calculations!AU:AU,Subgroup_number)=1,INDEX(Calculations!AU:BS,MATCH(Subgroup_number,Calculations!AU:AU,0),7),IF(Subgroup_number=Calculations!BW$17,Calculations!BW$12,""))</f>
        <v/>
      </c>
      <c r="O61" s="30" t="str">
        <f>IF(COUNTIF(Calculations!AU:AU,Subgroup_number)=1,INDEX(Calculations!AU:BS,MATCH(Subgroup_number,Calculations!AU:AU,0),9),IF(Subgroup_number=Calculations!BW$17,Calculations!BW$13,""))</f>
        <v/>
      </c>
      <c r="P61" s="30" t="str">
        <f>IF(COUNTIF(Calculations!AU:AU,Subgroup_number)=1,INDEX(Calculations!AU:BS,MATCH(Subgroup_number,Calculations!AU:AU,0),10),IF(Subgroup_number=Calculations!BW$17,Calculations!BW$14,""))</f>
        <v/>
      </c>
      <c r="Q61" s="30" t="str">
        <f>IF(COUNTIF(Calculations!AU:AU,Subgroup_number)=1,INDEX(Calculations!AU:BS,MATCH(Subgroup_number,Calculations!AU:AU,0),17),IF(Subgroup_number=Calculations!BW$17,Calculations!BW$6,""))</f>
        <v/>
      </c>
      <c r="R61" s="67" t="str">
        <f>IF(COUNTIF(Calculations!AU:AU,Subgroup_number)=1,INDEX(Calculations!AU:BS,MATCH(Subgroup_number,Calculations!AU:AU,0),18),IF(Subgroup_number=Calculations!BW$17,Calculations!BW$7,""))</f>
        <v/>
      </c>
      <c r="S61" s="122"/>
      <c r="U61" s="122"/>
      <c r="W61" s="122"/>
    </row>
    <row r="62" spans="1:23" x14ac:dyDescent="0.2">
      <c r="A62" s="22"/>
      <c r="F62" s="59">
        <v>61</v>
      </c>
      <c r="G62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62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62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62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62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62" s="30" t="str">
        <f>IF(COUNTIF(Calculations!AU:AU,Subgroup_number)=1,INDEX(Calculations!AU:BS,MATCH(Subgroup_number,Calculations!AU:AU,0),5),IF(Subgroup_number=Calculations!BW$17,Calculations!BW$10,""))</f>
        <v/>
      </c>
      <c r="M62" s="99" t="str">
        <f>IF(COUNTIF(Calculations!AU:AU,Subgroup_number)=1,INDEX(Calculations!AU:BS,MATCH(Subgroup_number,Calculations!AU:AU,0),6),IF(Subgroup_number=Calculations!BW$17,Calculations!BW$11,""))</f>
        <v/>
      </c>
      <c r="N62" s="99" t="str">
        <f>IF(COUNTIF(Calculations!AU:AU,Subgroup_number)=1,INDEX(Calculations!AU:BS,MATCH(Subgroup_number,Calculations!AU:AU,0),7),IF(Subgroup_number=Calculations!BW$17,Calculations!BW$12,""))</f>
        <v/>
      </c>
      <c r="O62" s="30" t="str">
        <f>IF(COUNTIF(Calculations!AU:AU,Subgroup_number)=1,INDEX(Calculations!AU:BS,MATCH(Subgroup_number,Calculations!AU:AU,0),9),IF(Subgroup_number=Calculations!BW$17,Calculations!BW$13,""))</f>
        <v/>
      </c>
      <c r="P62" s="30" t="str">
        <f>IF(COUNTIF(Calculations!AU:AU,Subgroup_number)=1,INDEX(Calculations!AU:BS,MATCH(Subgroup_number,Calculations!AU:AU,0),10),IF(Subgroup_number=Calculations!BW$17,Calculations!BW$14,""))</f>
        <v/>
      </c>
      <c r="Q62" s="30" t="str">
        <f>IF(COUNTIF(Calculations!AU:AU,Subgroup_number)=1,INDEX(Calculations!AU:BS,MATCH(Subgroup_number,Calculations!AU:AU,0),17),IF(Subgroup_number=Calculations!BW$17,Calculations!BW$6,""))</f>
        <v/>
      </c>
      <c r="R62" s="67" t="str">
        <f>IF(COUNTIF(Calculations!AU:AU,Subgroup_number)=1,INDEX(Calculations!AU:BS,MATCH(Subgroup_number,Calculations!AU:AU,0),18),IF(Subgroup_number=Calculations!BW$17,Calculations!BW$7,""))</f>
        <v/>
      </c>
      <c r="S62" s="122"/>
      <c r="U62" s="122"/>
      <c r="W62" s="122"/>
    </row>
    <row r="63" spans="1:23" x14ac:dyDescent="0.2">
      <c r="A63" s="22"/>
      <c r="F63" s="59">
        <v>62</v>
      </c>
      <c r="G63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63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63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63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63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63" s="30" t="str">
        <f>IF(COUNTIF(Calculations!AU:AU,Subgroup_number)=1,INDEX(Calculations!AU:BS,MATCH(Subgroup_number,Calculations!AU:AU,0),5),IF(Subgroup_number=Calculations!BW$17,Calculations!BW$10,""))</f>
        <v/>
      </c>
      <c r="M63" s="99" t="str">
        <f>IF(COUNTIF(Calculations!AU:AU,Subgroup_number)=1,INDEX(Calculations!AU:BS,MATCH(Subgroup_number,Calculations!AU:AU,0),6),IF(Subgroup_number=Calculations!BW$17,Calculations!BW$11,""))</f>
        <v/>
      </c>
      <c r="N63" s="99" t="str">
        <f>IF(COUNTIF(Calculations!AU:AU,Subgroup_number)=1,INDEX(Calculations!AU:BS,MATCH(Subgroup_number,Calculations!AU:AU,0),7),IF(Subgroup_number=Calculations!BW$17,Calculations!BW$12,""))</f>
        <v/>
      </c>
      <c r="O63" s="30" t="str">
        <f>IF(COUNTIF(Calculations!AU:AU,Subgroup_number)=1,INDEX(Calculations!AU:BS,MATCH(Subgroup_number,Calculations!AU:AU,0),9),IF(Subgroup_number=Calculations!BW$17,Calculations!BW$13,""))</f>
        <v/>
      </c>
      <c r="P63" s="30" t="str">
        <f>IF(COUNTIF(Calculations!AU:AU,Subgroup_number)=1,INDEX(Calculations!AU:BS,MATCH(Subgroup_number,Calculations!AU:AU,0),10),IF(Subgroup_number=Calculations!BW$17,Calculations!BW$14,""))</f>
        <v/>
      </c>
      <c r="Q63" s="30" t="str">
        <f>IF(COUNTIF(Calculations!AU:AU,Subgroup_number)=1,INDEX(Calculations!AU:BS,MATCH(Subgroup_number,Calculations!AU:AU,0),17),IF(Subgroup_number=Calculations!BW$17,Calculations!BW$6,""))</f>
        <v/>
      </c>
      <c r="R63" s="67" t="str">
        <f>IF(COUNTIF(Calculations!AU:AU,Subgroup_number)=1,INDEX(Calculations!AU:BS,MATCH(Subgroup_number,Calculations!AU:AU,0),18),IF(Subgroup_number=Calculations!BW$17,Calculations!BW$7,""))</f>
        <v/>
      </c>
      <c r="S63" s="122"/>
      <c r="U63" s="122"/>
      <c r="W63" s="122"/>
    </row>
    <row r="64" spans="1:23" x14ac:dyDescent="0.2">
      <c r="A64" s="22"/>
      <c r="F64" s="59">
        <v>63</v>
      </c>
      <c r="G64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64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64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64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64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64" s="30" t="str">
        <f>IF(COUNTIF(Calculations!AU:AU,Subgroup_number)=1,INDEX(Calculations!AU:BS,MATCH(Subgroup_number,Calculations!AU:AU,0),5),IF(Subgroup_number=Calculations!BW$17,Calculations!BW$10,""))</f>
        <v/>
      </c>
      <c r="M64" s="99" t="str">
        <f>IF(COUNTIF(Calculations!AU:AU,Subgroup_number)=1,INDEX(Calculations!AU:BS,MATCH(Subgroup_number,Calculations!AU:AU,0),6),IF(Subgroup_number=Calculations!BW$17,Calculations!BW$11,""))</f>
        <v/>
      </c>
      <c r="N64" s="99" t="str">
        <f>IF(COUNTIF(Calculations!AU:AU,Subgroup_number)=1,INDEX(Calculations!AU:BS,MATCH(Subgroup_number,Calculations!AU:AU,0),7),IF(Subgroup_number=Calculations!BW$17,Calculations!BW$12,""))</f>
        <v/>
      </c>
      <c r="O64" s="30" t="str">
        <f>IF(COUNTIF(Calculations!AU:AU,Subgroup_number)=1,INDEX(Calculations!AU:BS,MATCH(Subgroup_number,Calculations!AU:AU,0),9),IF(Subgroup_number=Calculations!BW$17,Calculations!BW$13,""))</f>
        <v/>
      </c>
      <c r="P64" s="30" t="str">
        <f>IF(COUNTIF(Calculations!AU:AU,Subgroup_number)=1,INDEX(Calculations!AU:BS,MATCH(Subgroup_number,Calculations!AU:AU,0),10),IF(Subgroup_number=Calculations!BW$17,Calculations!BW$14,""))</f>
        <v/>
      </c>
      <c r="Q64" s="30" t="str">
        <f>IF(COUNTIF(Calculations!AU:AU,Subgroup_number)=1,INDEX(Calculations!AU:BS,MATCH(Subgroup_number,Calculations!AU:AU,0),17),IF(Subgroup_number=Calculations!BW$17,Calculations!BW$6,""))</f>
        <v/>
      </c>
      <c r="R64" s="67" t="str">
        <f>IF(COUNTIF(Calculations!AU:AU,Subgroup_number)=1,INDEX(Calculations!AU:BS,MATCH(Subgroup_number,Calculations!AU:AU,0),18),IF(Subgroup_number=Calculations!BW$17,Calculations!BW$7,""))</f>
        <v/>
      </c>
      <c r="S64" s="122"/>
      <c r="U64" s="122"/>
      <c r="W64" s="122"/>
    </row>
    <row r="65" spans="1:23" x14ac:dyDescent="0.2">
      <c r="A65" s="22"/>
      <c r="F65" s="59">
        <v>64</v>
      </c>
      <c r="G65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65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65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65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65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65" s="30" t="str">
        <f>IF(COUNTIF(Calculations!AU:AU,Subgroup_number)=1,INDEX(Calculations!AU:BS,MATCH(Subgroup_number,Calculations!AU:AU,0),5),IF(Subgroup_number=Calculations!BW$17,Calculations!BW$10,""))</f>
        <v/>
      </c>
      <c r="M65" s="99" t="str">
        <f>IF(COUNTIF(Calculations!AU:AU,Subgroup_number)=1,INDEX(Calculations!AU:BS,MATCH(Subgroup_number,Calculations!AU:AU,0),6),IF(Subgroup_number=Calculations!BW$17,Calculations!BW$11,""))</f>
        <v/>
      </c>
      <c r="N65" s="99" t="str">
        <f>IF(COUNTIF(Calculations!AU:AU,Subgroup_number)=1,INDEX(Calculations!AU:BS,MATCH(Subgroup_number,Calculations!AU:AU,0),7),IF(Subgroup_number=Calculations!BW$17,Calculations!BW$12,""))</f>
        <v/>
      </c>
      <c r="O65" s="30" t="str">
        <f>IF(COUNTIF(Calculations!AU:AU,Subgroup_number)=1,INDEX(Calculations!AU:BS,MATCH(Subgroup_number,Calculations!AU:AU,0),9),IF(Subgroup_number=Calculations!BW$17,Calculations!BW$13,""))</f>
        <v/>
      </c>
      <c r="P65" s="30" t="str">
        <f>IF(COUNTIF(Calculations!AU:AU,Subgroup_number)=1,INDEX(Calculations!AU:BS,MATCH(Subgroup_number,Calculations!AU:AU,0),10),IF(Subgroup_number=Calculations!BW$17,Calculations!BW$14,""))</f>
        <v/>
      </c>
      <c r="Q65" s="30" t="str">
        <f>IF(COUNTIF(Calculations!AU:AU,Subgroup_number)=1,INDEX(Calculations!AU:BS,MATCH(Subgroup_number,Calculations!AU:AU,0),17),IF(Subgroup_number=Calculations!BW$17,Calculations!BW$6,""))</f>
        <v/>
      </c>
      <c r="R65" s="67" t="str">
        <f>IF(COUNTIF(Calculations!AU:AU,Subgroup_number)=1,INDEX(Calculations!AU:BS,MATCH(Subgroup_number,Calculations!AU:AU,0),18),IF(Subgroup_number=Calculations!BW$17,Calculations!BW$7,""))</f>
        <v/>
      </c>
      <c r="S65" s="122"/>
      <c r="U65" s="122"/>
      <c r="W65" s="122"/>
    </row>
    <row r="66" spans="1:23" x14ac:dyDescent="0.2">
      <c r="A66" s="22"/>
      <c r="F66" s="59">
        <v>65</v>
      </c>
      <c r="G66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66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66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66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66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66" s="30" t="str">
        <f>IF(COUNTIF(Calculations!AU:AU,Subgroup_number)=1,INDEX(Calculations!AU:BS,MATCH(Subgroup_number,Calculations!AU:AU,0),5),IF(Subgroup_number=Calculations!BW$17,Calculations!BW$10,""))</f>
        <v/>
      </c>
      <c r="M66" s="99" t="str">
        <f>IF(COUNTIF(Calculations!AU:AU,Subgroup_number)=1,INDEX(Calculations!AU:BS,MATCH(Subgroup_number,Calculations!AU:AU,0),6),IF(Subgroup_number=Calculations!BW$17,Calculations!BW$11,""))</f>
        <v/>
      </c>
      <c r="N66" s="99" t="str">
        <f>IF(COUNTIF(Calculations!AU:AU,Subgroup_number)=1,INDEX(Calculations!AU:BS,MATCH(Subgroup_number,Calculations!AU:AU,0),7),IF(Subgroup_number=Calculations!BW$17,Calculations!BW$12,""))</f>
        <v/>
      </c>
      <c r="O66" s="30" t="str">
        <f>IF(COUNTIF(Calculations!AU:AU,Subgroup_number)=1,INDEX(Calculations!AU:BS,MATCH(Subgroup_number,Calculations!AU:AU,0),9),IF(Subgroup_number=Calculations!BW$17,Calculations!BW$13,""))</f>
        <v/>
      </c>
      <c r="P66" s="30" t="str">
        <f>IF(COUNTIF(Calculations!AU:AU,Subgroup_number)=1,INDEX(Calculations!AU:BS,MATCH(Subgroup_number,Calculations!AU:AU,0),10),IF(Subgroup_number=Calculations!BW$17,Calculations!BW$14,""))</f>
        <v/>
      </c>
      <c r="Q66" s="30" t="str">
        <f>IF(COUNTIF(Calculations!AU:AU,Subgroup_number)=1,INDEX(Calculations!AU:BS,MATCH(Subgroup_number,Calculations!AU:AU,0),17),IF(Subgroup_number=Calculations!BW$17,Calculations!BW$6,""))</f>
        <v/>
      </c>
      <c r="R66" s="67" t="str">
        <f>IF(COUNTIF(Calculations!AU:AU,Subgroup_number)=1,INDEX(Calculations!AU:BS,MATCH(Subgroup_number,Calculations!AU:AU,0),18),IF(Subgroup_number=Calculations!BW$17,Calculations!BW$7,""))</f>
        <v/>
      </c>
      <c r="S66" s="122"/>
      <c r="U66" s="122"/>
      <c r="W66" s="122"/>
    </row>
    <row r="67" spans="1:23" x14ac:dyDescent="0.2">
      <c r="A67" s="22"/>
      <c r="F67" s="59">
        <v>66</v>
      </c>
      <c r="G67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67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67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67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67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67" s="30" t="str">
        <f>IF(COUNTIF(Calculations!AU:AU,Subgroup_number)=1,INDEX(Calculations!AU:BS,MATCH(Subgroup_number,Calculations!AU:AU,0),5),IF(Subgroup_number=Calculations!BW$17,Calculations!BW$10,""))</f>
        <v/>
      </c>
      <c r="M67" s="99" t="str">
        <f>IF(COUNTIF(Calculations!AU:AU,Subgroup_number)=1,INDEX(Calculations!AU:BS,MATCH(Subgroup_number,Calculations!AU:AU,0),6),IF(Subgroup_number=Calculations!BW$17,Calculations!BW$11,""))</f>
        <v/>
      </c>
      <c r="N67" s="99" t="str">
        <f>IF(COUNTIF(Calculations!AU:AU,Subgroup_number)=1,INDEX(Calculations!AU:BS,MATCH(Subgroup_number,Calculations!AU:AU,0),7),IF(Subgroup_number=Calculations!BW$17,Calculations!BW$12,""))</f>
        <v/>
      </c>
      <c r="O67" s="30" t="str">
        <f>IF(COUNTIF(Calculations!AU:AU,Subgroup_number)=1,INDEX(Calculations!AU:BS,MATCH(Subgroup_number,Calculations!AU:AU,0),9),IF(Subgroup_number=Calculations!BW$17,Calculations!BW$13,""))</f>
        <v/>
      </c>
      <c r="P67" s="30" t="str">
        <f>IF(COUNTIF(Calculations!AU:AU,Subgroup_number)=1,INDEX(Calculations!AU:BS,MATCH(Subgroup_number,Calculations!AU:AU,0),10),IF(Subgroup_number=Calculations!BW$17,Calculations!BW$14,""))</f>
        <v/>
      </c>
      <c r="Q67" s="30" t="str">
        <f>IF(COUNTIF(Calculations!AU:AU,Subgroup_number)=1,INDEX(Calculations!AU:BS,MATCH(Subgroup_number,Calculations!AU:AU,0),17),IF(Subgroup_number=Calculations!BW$17,Calculations!BW$6,""))</f>
        <v/>
      </c>
      <c r="R67" s="67" t="str">
        <f>IF(COUNTIF(Calculations!AU:AU,Subgroup_number)=1,INDEX(Calculations!AU:BS,MATCH(Subgroup_number,Calculations!AU:AU,0),18),IF(Subgroup_number=Calculations!BW$17,Calculations!BW$7,""))</f>
        <v/>
      </c>
      <c r="S67" s="122"/>
      <c r="U67" s="122"/>
      <c r="W67" s="122"/>
    </row>
    <row r="68" spans="1:23" x14ac:dyDescent="0.2">
      <c r="A68" s="22"/>
      <c r="F68" s="59">
        <v>67</v>
      </c>
      <c r="G68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68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68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68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68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68" s="30" t="str">
        <f>IF(COUNTIF(Calculations!AU:AU,Subgroup_number)=1,INDEX(Calculations!AU:BS,MATCH(Subgroup_number,Calculations!AU:AU,0),5),IF(Subgroup_number=Calculations!BW$17,Calculations!BW$10,""))</f>
        <v/>
      </c>
      <c r="M68" s="99" t="str">
        <f>IF(COUNTIF(Calculations!AU:AU,Subgroup_number)=1,INDEX(Calculations!AU:BS,MATCH(Subgroup_number,Calculations!AU:AU,0),6),IF(Subgroup_number=Calculations!BW$17,Calculations!BW$11,""))</f>
        <v/>
      </c>
      <c r="N68" s="99" t="str">
        <f>IF(COUNTIF(Calculations!AU:AU,Subgroup_number)=1,INDEX(Calculations!AU:BS,MATCH(Subgroup_number,Calculations!AU:AU,0),7),IF(Subgroup_number=Calculations!BW$17,Calculations!BW$12,""))</f>
        <v/>
      </c>
      <c r="O68" s="30" t="str">
        <f>IF(COUNTIF(Calculations!AU:AU,Subgroup_number)=1,INDEX(Calculations!AU:BS,MATCH(Subgroup_number,Calculations!AU:AU,0),9),IF(Subgroup_number=Calculations!BW$17,Calculations!BW$13,""))</f>
        <v/>
      </c>
      <c r="P68" s="30" t="str">
        <f>IF(COUNTIF(Calculations!AU:AU,Subgroup_number)=1,INDEX(Calculations!AU:BS,MATCH(Subgroup_number,Calculations!AU:AU,0),10),IF(Subgroup_number=Calculations!BW$17,Calculations!BW$14,""))</f>
        <v/>
      </c>
      <c r="Q68" s="30" t="str">
        <f>IF(COUNTIF(Calculations!AU:AU,Subgroup_number)=1,INDEX(Calculations!AU:BS,MATCH(Subgroup_number,Calculations!AU:AU,0),17),IF(Subgroup_number=Calculations!BW$17,Calculations!BW$6,""))</f>
        <v/>
      </c>
      <c r="R68" s="67" t="str">
        <f>IF(COUNTIF(Calculations!AU:AU,Subgroup_number)=1,INDEX(Calculations!AU:BS,MATCH(Subgroup_number,Calculations!AU:AU,0),18),IF(Subgroup_number=Calculations!BW$17,Calculations!BW$7,""))</f>
        <v/>
      </c>
      <c r="S68" s="122"/>
      <c r="U68" s="122"/>
      <c r="W68" s="122"/>
    </row>
    <row r="69" spans="1:23" x14ac:dyDescent="0.2">
      <c r="A69" s="22"/>
      <c r="F69" s="59">
        <v>68</v>
      </c>
      <c r="G69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69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69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69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69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69" s="30" t="str">
        <f>IF(COUNTIF(Calculations!AU:AU,Subgroup_number)=1,INDEX(Calculations!AU:BS,MATCH(Subgroup_number,Calculations!AU:AU,0),5),IF(Subgroup_number=Calculations!BW$17,Calculations!BW$10,""))</f>
        <v/>
      </c>
      <c r="M69" s="99" t="str">
        <f>IF(COUNTIF(Calculations!AU:AU,Subgroup_number)=1,INDEX(Calculations!AU:BS,MATCH(Subgroup_number,Calculations!AU:AU,0),6),IF(Subgroup_number=Calculations!BW$17,Calculations!BW$11,""))</f>
        <v/>
      </c>
      <c r="N69" s="99" t="str">
        <f>IF(COUNTIF(Calculations!AU:AU,Subgroup_number)=1,INDEX(Calculations!AU:BS,MATCH(Subgroup_number,Calculations!AU:AU,0),7),IF(Subgroup_number=Calculations!BW$17,Calculations!BW$12,""))</f>
        <v/>
      </c>
      <c r="O69" s="30" t="str">
        <f>IF(COUNTIF(Calculations!AU:AU,Subgroup_number)=1,INDEX(Calculations!AU:BS,MATCH(Subgroup_number,Calculations!AU:AU,0),9),IF(Subgroup_number=Calculations!BW$17,Calculations!BW$13,""))</f>
        <v/>
      </c>
      <c r="P69" s="30" t="str">
        <f>IF(COUNTIF(Calculations!AU:AU,Subgroup_number)=1,INDEX(Calculations!AU:BS,MATCH(Subgroup_number,Calculations!AU:AU,0),10),IF(Subgroup_number=Calculations!BW$17,Calculations!BW$14,""))</f>
        <v/>
      </c>
      <c r="Q69" s="30" t="str">
        <f>IF(COUNTIF(Calculations!AU:AU,Subgroup_number)=1,INDEX(Calculations!AU:BS,MATCH(Subgroup_number,Calculations!AU:AU,0),17),IF(Subgroup_number=Calculations!BW$17,Calculations!BW$6,""))</f>
        <v/>
      </c>
      <c r="R69" s="67" t="str">
        <f>IF(COUNTIF(Calculations!AU:AU,Subgroup_number)=1,INDEX(Calculations!AU:BS,MATCH(Subgroup_number,Calculations!AU:AU,0),18),IF(Subgroup_number=Calculations!BW$17,Calculations!BW$7,""))</f>
        <v/>
      </c>
      <c r="S69" s="122"/>
      <c r="U69" s="122"/>
      <c r="W69" s="122"/>
    </row>
    <row r="70" spans="1:23" x14ac:dyDescent="0.2">
      <c r="A70" s="22"/>
      <c r="F70" s="59">
        <v>69</v>
      </c>
      <c r="G70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70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70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70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70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70" s="30" t="str">
        <f>IF(COUNTIF(Calculations!AU:AU,Subgroup_number)=1,INDEX(Calculations!AU:BS,MATCH(Subgroup_number,Calculations!AU:AU,0),5),IF(Subgroup_number=Calculations!BW$17,Calculations!BW$10,""))</f>
        <v/>
      </c>
      <c r="M70" s="99" t="str">
        <f>IF(COUNTIF(Calculations!AU:AU,Subgroup_number)=1,INDEX(Calculations!AU:BS,MATCH(Subgroup_number,Calculations!AU:AU,0),6),IF(Subgroup_number=Calculations!BW$17,Calculations!BW$11,""))</f>
        <v/>
      </c>
      <c r="N70" s="99" t="str">
        <f>IF(COUNTIF(Calculations!AU:AU,Subgroup_number)=1,INDEX(Calculations!AU:BS,MATCH(Subgroup_number,Calculations!AU:AU,0),7),IF(Subgroup_number=Calculations!BW$17,Calculations!BW$12,""))</f>
        <v/>
      </c>
      <c r="O70" s="30" t="str">
        <f>IF(COUNTIF(Calculations!AU:AU,Subgroup_number)=1,INDEX(Calculations!AU:BS,MATCH(Subgroup_number,Calculations!AU:AU,0),9),IF(Subgroup_number=Calculations!BW$17,Calculations!BW$13,""))</f>
        <v/>
      </c>
      <c r="P70" s="30" t="str">
        <f>IF(COUNTIF(Calculations!AU:AU,Subgroup_number)=1,INDEX(Calculations!AU:BS,MATCH(Subgroup_number,Calculations!AU:AU,0),10),IF(Subgroup_number=Calculations!BW$17,Calculations!BW$14,""))</f>
        <v/>
      </c>
      <c r="Q70" s="30" t="str">
        <f>IF(COUNTIF(Calculations!AU:AU,Subgroup_number)=1,INDEX(Calculations!AU:BS,MATCH(Subgroup_number,Calculations!AU:AU,0),17),IF(Subgroup_number=Calculations!BW$17,Calculations!BW$6,""))</f>
        <v/>
      </c>
      <c r="R70" s="67" t="str">
        <f>IF(COUNTIF(Calculations!AU:AU,Subgroup_number)=1,INDEX(Calculations!AU:BS,MATCH(Subgroup_number,Calculations!AU:AU,0),18),IF(Subgroup_number=Calculations!BW$17,Calculations!BW$7,""))</f>
        <v/>
      </c>
      <c r="S70" s="122"/>
      <c r="U70" s="122"/>
      <c r="W70" s="122"/>
    </row>
    <row r="71" spans="1:23" x14ac:dyDescent="0.2">
      <c r="A71" s="22"/>
      <c r="F71" s="59">
        <v>70</v>
      </c>
      <c r="G71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71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71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71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71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71" s="30" t="str">
        <f>IF(COUNTIF(Calculations!AU:AU,Subgroup_number)=1,INDEX(Calculations!AU:BS,MATCH(Subgroup_number,Calculations!AU:AU,0),5),IF(Subgroup_number=Calculations!BW$17,Calculations!BW$10,""))</f>
        <v/>
      </c>
      <c r="M71" s="99" t="str">
        <f>IF(COUNTIF(Calculations!AU:AU,Subgroup_number)=1,INDEX(Calculations!AU:BS,MATCH(Subgroup_number,Calculations!AU:AU,0),6),IF(Subgroup_number=Calculations!BW$17,Calculations!BW$11,""))</f>
        <v/>
      </c>
      <c r="N71" s="99" t="str">
        <f>IF(COUNTIF(Calculations!AU:AU,Subgroup_number)=1,INDEX(Calculations!AU:BS,MATCH(Subgroup_number,Calculations!AU:AU,0),7),IF(Subgroup_number=Calculations!BW$17,Calculations!BW$12,""))</f>
        <v/>
      </c>
      <c r="O71" s="30" t="str">
        <f>IF(COUNTIF(Calculations!AU:AU,Subgroup_number)=1,INDEX(Calculations!AU:BS,MATCH(Subgroup_number,Calculations!AU:AU,0),9),IF(Subgroup_number=Calculations!BW$17,Calculations!BW$13,""))</f>
        <v/>
      </c>
      <c r="P71" s="30" t="str">
        <f>IF(COUNTIF(Calculations!AU:AU,Subgroup_number)=1,INDEX(Calculations!AU:BS,MATCH(Subgroup_number,Calculations!AU:AU,0),10),IF(Subgroup_number=Calculations!BW$17,Calculations!BW$14,""))</f>
        <v/>
      </c>
      <c r="Q71" s="30" t="str">
        <f>IF(COUNTIF(Calculations!AU:AU,Subgroup_number)=1,INDEX(Calculations!AU:BS,MATCH(Subgroup_number,Calculations!AU:AU,0),17),IF(Subgroup_number=Calculations!BW$17,Calculations!BW$6,""))</f>
        <v/>
      </c>
      <c r="R71" s="67" t="str">
        <f>IF(COUNTIF(Calculations!AU:AU,Subgroup_number)=1,INDEX(Calculations!AU:BS,MATCH(Subgroup_number,Calculations!AU:AU,0),18),IF(Subgroup_number=Calculations!BW$17,Calculations!BW$7,""))</f>
        <v/>
      </c>
      <c r="S71" s="122"/>
      <c r="U71" s="122"/>
      <c r="W71" s="122"/>
    </row>
    <row r="72" spans="1:23" x14ac:dyDescent="0.2">
      <c r="A72" s="22"/>
      <c r="F72" s="59">
        <v>71</v>
      </c>
      <c r="G72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72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72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72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72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72" s="30" t="str">
        <f>IF(COUNTIF(Calculations!AU:AU,Subgroup_number)=1,INDEX(Calculations!AU:BS,MATCH(Subgroup_number,Calculations!AU:AU,0),5),IF(Subgroup_number=Calculations!BW$17,Calculations!BW$10,""))</f>
        <v/>
      </c>
      <c r="M72" s="99" t="str">
        <f>IF(COUNTIF(Calculations!AU:AU,Subgroup_number)=1,INDEX(Calculations!AU:BS,MATCH(Subgroup_number,Calculations!AU:AU,0),6),IF(Subgroup_number=Calculations!BW$17,Calculations!BW$11,""))</f>
        <v/>
      </c>
      <c r="N72" s="99" t="str">
        <f>IF(COUNTIF(Calculations!AU:AU,Subgroup_number)=1,INDEX(Calculations!AU:BS,MATCH(Subgroup_number,Calculations!AU:AU,0),7),IF(Subgroup_number=Calculations!BW$17,Calculations!BW$12,""))</f>
        <v/>
      </c>
      <c r="O72" s="30" t="str">
        <f>IF(COUNTIF(Calculations!AU:AU,Subgroup_number)=1,INDEX(Calculations!AU:BS,MATCH(Subgroup_number,Calculations!AU:AU,0),9),IF(Subgroup_number=Calculations!BW$17,Calculations!BW$13,""))</f>
        <v/>
      </c>
      <c r="P72" s="30" t="str">
        <f>IF(COUNTIF(Calculations!AU:AU,Subgroup_number)=1,INDEX(Calculations!AU:BS,MATCH(Subgroup_number,Calculations!AU:AU,0),10),IF(Subgroup_number=Calculations!BW$17,Calculations!BW$14,""))</f>
        <v/>
      </c>
      <c r="Q72" s="30" t="str">
        <f>IF(COUNTIF(Calculations!AU:AU,Subgroup_number)=1,INDEX(Calculations!AU:BS,MATCH(Subgroup_number,Calculations!AU:AU,0),17),IF(Subgroup_number=Calculations!BW$17,Calculations!BW$6,""))</f>
        <v/>
      </c>
      <c r="R72" s="67" t="str">
        <f>IF(COUNTIF(Calculations!AU:AU,Subgroup_number)=1,INDEX(Calculations!AU:BS,MATCH(Subgroup_number,Calculations!AU:AU,0),18),IF(Subgroup_number=Calculations!BW$17,Calculations!BW$7,""))</f>
        <v/>
      </c>
      <c r="S72" s="122"/>
      <c r="U72" s="122"/>
      <c r="W72" s="122"/>
    </row>
    <row r="73" spans="1:23" x14ac:dyDescent="0.2">
      <c r="A73" s="22"/>
      <c r="F73" s="59">
        <v>72</v>
      </c>
      <c r="G73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73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73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73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73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73" s="30" t="str">
        <f>IF(COUNTIF(Calculations!AU:AU,Subgroup_number)=1,INDEX(Calculations!AU:BS,MATCH(Subgroup_number,Calculations!AU:AU,0),5),IF(Subgroup_number=Calculations!BW$17,Calculations!BW$10,""))</f>
        <v/>
      </c>
      <c r="M73" s="99" t="str">
        <f>IF(COUNTIF(Calculations!AU:AU,Subgroup_number)=1,INDEX(Calculations!AU:BS,MATCH(Subgroup_number,Calculations!AU:AU,0),6),IF(Subgroup_number=Calculations!BW$17,Calculations!BW$11,""))</f>
        <v/>
      </c>
      <c r="N73" s="99" t="str">
        <f>IF(COUNTIF(Calculations!AU:AU,Subgroup_number)=1,INDEX(Calculations!AU:BS,MATCH(Subgroup_number,Calculations!AU:AU,0),7),IF(Subgroup_number=Calculations!BW$17,Calculations!BW$12,""))</f>
        <v/>
      </c>
      <c r="O73" s="30" t="str">
        <f>IF(COUNTIF(Calculations!AU:AU,Subgroup_number)=1,INDEX(Calculations!AU:BS,MATCH(Subgroup_number,Calculations!AU:AU,0),9),IF(Subgroup_number=Calculations!BW$17,Calculations!BW$13,""))</f>
        <v/>
      </c>
      <c r="P73" s="30" t="str">
        <f>IF(COUNTIF(Calculations!AU:AU,Subgroup_number)=1,INDEX(Calculations!AU:BS,MATCH(Subgroup_number,Calculations!AU:AU,0),10),IF(Subgroup_number=Calculations!BW$17,Calculations!BW$14,""))</f>
        <v/>
      </c>
      <c r="Q73" s="30" t="str">
        <f>IF(COUNTIF(Calculations!AU:AU,Subgroup_number)=1,INDEX(Calculations!AU:BS,MATCH(Subgroup_number,Calculations!AU:AU,0),17),IF(Subgroup_number=Calculations!BW$17,Calculations!BW$6,""))</f>
        <v/>
      </c>
      <c r="R73" s="67" t="str">
        <f>IF(COUNTIF(Calculations!AU:AU,Subgroup_number)=1,INDEX(Calculations!AU:BS,MATCH(Subgroup_number,Calculations!AU:AU,0),18),IF(Subgroup_number=Calculations!BW$17,Calculations!BW$7,""))</f>
        <v/>
      </c>
      <c r="S73" s="122"/>
      <c r="U73" s="122"/>
      <c r="W73" s="122"/>
    </row>
    <row r="74" spans="1:23" x14ac:dyDescent="0.2">
      <c r="A74" s="22"/>
      <c r="F74" s="59">
        <v>73</v>
      </c>
      <c r="G74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74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74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74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74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74" s="30" t="str">
        <f>IF(COUNTIF(Calculations!AU:AU,Subgroup_number)=1,INDEX(Calculations!AU:BS,MATCH(Subgroup_number,Calculations!AU:AU,0),5),IF(Subgroup_number=Calculations!BW$17,Calculations!BW$10,""))</f>
        <v/>
      </c>
      <c r="M74" s="99" t="str">
        <f>IF(COUNTIF(Calculations!AU:AU,Subgroup_number)=1,INDEX(Calculations!AU:BS,MATCH(Subgroup_number,Calculations!AU:AU,0),6),IF(Subgroup_number=Calculations!BW$17,Calculations!BW$11,""))</f>
        <v/>
      </c>
      <c r="N74" s="99" t="str">
        <f>IF(COUNTIF(Calculations!AU:AU,Subgroup_number)=1,INDEX(Calculations!AU:BS,MATCH(Subgroup_number,Calculations!AU:AU,0),7),IF(Subgroup_number=Calculations!BW$17,Calculations!BW$12,""))</f>
        <v/>
      </c>
      <c r="O74" s="30" t="str">
        <f>IF(COUNTIF(Calculations!AU:AU,Subgroup_number)=1,INDEX(Calculations!AU:BS,MATCH(Subgroup_number,Calculations!AU:AU,0),9),IF(Subgroup_number=Calculations!BW$17,Calculations!BW$13,""))</f>
        <v/>
      </c>
      <c r="P74" s="30" t="str">
        <f>IF(COUNTIF(Calculations!AU:AU,Subgroup_number)=1,INDEX(Calculations!AU:BS,MATCH(Subgroup_number,Calculations!AU:AU,0),10),IF(Subgroup_number=Calculations!BW$17,Calculations!BW$14,""))</f>
        <v/>
      </c>
      <c r="Q74" s="30" t="str">
        <f>IF(COUNTIF(Calculations!AU:AU,Subgroup_number)=1,INDEX(Calculations!AU:BS,MATCH(Subgroup_number,Calculations!AU:AU,0),17),IF(Subgroup_number=Calculations!BW$17,Calculations!BW$6,""))</f>
        <v/>
      </c>
      <c r="R74" s="67" t="str">
        <f>IF(COUNTIF(Calculations!AU:AU,Subgroup_number)=1,INDEX(Calculations!AU:BS,MATCH(Subgroup_number,Calculations!AU:AU,0),18),IF(Subgroup_number=Calculations!BW$17,Calculations!BW$7,""))</f>
        <v/>
      </c>
      <c r="S74" s="122"/>
      <c r="U74" s="122"/>
      <c r="W74" s="122"/>
    </row>
    <row r="75" spans="1:23" x14ac:dyDescent="0.2">
      <c r="A75" s="22"/>
      <c r="F75" s="59">
        <v>74</v>
      </c>
      <c r="G75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75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75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75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75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75" s="30" t="str">
        <f>IF(COUNTIF(Calculations!AU:AU,Subgroup_number)=1,INDEX(Calculations!AU:BS,MATCH(Subgroup_number,Calculations!AU:AU,0),5),IF(Subgroup_number=Calculations!BW$17,Calculations!BW$10,""))</f>
        <v/>
      </c>
      <c r="M75" s="99" t="str">
        <f>IF(COUNTIF(Calculations!AU:AU,Subgroup_number)=1,INDEX(Calculations!AU:BS,MATCH(Subgroup_number,Calculations!AU:AU,0),6),IF(Subgroup_number=Calculations!BW$17,Calculations!BW$11,""))</f>
        <v/>
      </c>
      <c r="N75" s="99" t="str">
        <f>IF(COUNTIF(Calculations!AU:AU,Subgroup_number)=1,INDEX(Calculations!AU:BS,MATCH(Subgroup_number,Calculations!AU:AU,0),7),IF(Subgroup_number=Calculations!BW$17,Calculations!BW$12,""))</f>
        <v/>
      </c>
      <c r="O75" s="30" t="str">
        <f>IF(COUNTIF(Calculations!AU:AU,Subgroup_number)=1,INDEX(Calculations!AU:BS,MATCH(Subgroup_number,Calculations!AU:AU,0),9),IF(Subgroup_number=Calculations!BW$17,Calculations!BW$13,""))</f>
        <v/>
      </c>
      <c r="P75" s="30" t="str">
        <f>IF(COUNTIF(Calculations!AU:AU,Subgroup_number)=1,INDEX(Calculations!AU:BS,MATCH(Subgroup_number,Calculations!AU:AU,0),10),IF(Subgroup_number=Calculations!BW$17,Calculations!BW$14,""))</f>
        <v/>
      </c>
      <c r="Q75" s="30" t="str">
        <f>IF(COUNTIF(Calculations!AU:AU,Subgroup_number)=1,INDEX(Calculations!AU:BS,MATCH(Subgroup_number,Calculations!AU:AU,0),17),IF(Subgroup_number=Calculations!BW$17,Calculations!BW$6,""))</f>
        <v/>
      </c>
      <c r="R75" s="67" t="str">
        <f>IF(COUNTIF(Calculations!AU:AU,Subgroup_number)=1,INDEX(Calculations!AU:BS,MATCH(Subgroup_number,Calculations!AU:AU,0),18),IF(Subgroup_number=Calculations!BW$17,Calculations!BW$7,""))</f>
        <v/>
      </c>
      <c r="S75" s="122"/>
      <c r="U75" s="122"/>
      <c r="W75" s="122"/>
    </row>
    <row r="76" spans="1:23" x14ac:dyDescent="0.2">
      <c r="A76" s="22"/>
      <c r="F76" s="59">
        <v>75</v>
      </c>
      <c r="G76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76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76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76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76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76" s="30" t="str">
        <f>IF(COUNTIF(Calculations!AU:AU,Subgroup_number)=1,INDEX(Calculations!AU:BS,MATCH(Subgroup_number,Calculations!AU:AU,0),5),IF(Subgroup_number=Calculations!BW$17,Calculations!BW$10,""))</f>
        <v/>
      </c>
      <c r="M76" s="99" t="str">
        <f>IF(COUNTIF(Calculations!AU:AU,Subgroup_number)=1,INDEX(Calculations!AU:BS,MATCH(Subgroup_number,Calculations!AU:AU,0),6),IF(Subgroup_number=Calculations!BW$17,Calculations!BW$11,""))</f>
        <v/>
      </c>
      <c r="N76" s="99" t="str">
        <f>IF(COUNTIF(Calculations!AU:AU,Subgroup_number)=1,INDEX(Calculations!AU:BS,MATCH(Subgroup_number,Calculations!AU:AU,0),7),IF(Subgroup_number=Calculations!BW$17,Calculations!BW$12,""))</f>
        <v/>
      </c>
      <c r="O76" s="30" t="str">
        <f>IF(COUNTIF(Calculations!AU:AU,Subgroup_number)=1,INDEX(Calculations!AU:BS,MATCH(Subgroup_number,Calculations!AU:AU,0),9),IF(Subgroup_number=Calculations!BW$17,Calculations!BW$13,""))</f>
        <v/>
      </c>
      <c r="P76" s="30" t="str">
        <f>IF(COUNTIF(Calculations!AU:AU,Subgroup_number)=1,INDEX(Calculations!AU:BS,MATCH(Subgroup_number,Calculations!AU:AU,0),10),IF(Subgroup_number=Calculations!BW$17,Calculations!BW$14,""))</f>
        <v/>
      </c>
      <c r="Q76" s="30" t="str">
        <f>IF(COUNTIF(Calculations!AU:AU,Subgroup_number)=1,INDEX(Calculations!AU:BS,MATCH(Subgroup_number,Calculations!AU:AU,0),17),IF(Subgroup_number=Calculations!BW$17,Calculations!BW$6,""))</f>
        <v/>
      </c>
      <c r="R76" s="67" t="str">
        <f>IF(COUNTIF(Calculations!AU:AU,Subgroup_number)=1,INDEX(Calculations!AU:BS,MATCH(Subgroup_number,Calculations!AU:AU,0),18),IF(Subgroup_number=Calculations!BW$17,Calculations!BW$7,""))</f>
        <v/>
      </c>
      <c r="S76" s="122"/>
      <c r="U76" s="122"/>
      <c r="W76" s="122"/>
    </row>
    <row r="77" spans="1:23" x14ac:dyDescent="0.2">
      <c r="A77" s="22"/>
      <c r="F77" s="59">
        <v>76</v>
      </c>
      <c r="G77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77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77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77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77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77" s="30" t="str">
        <f>IF(COUNTIF(Calculations!AU:AU,Subgroup_number)=1,INDEX(Calculations!AU:BS,MATCH(Subgroup_number,Calculations!AU:AU,0),5),IF(Subgroup_number=Calculations!BW$17,Calculations!BW$10,""))</f>
        <v/>
      </c>
      <c r="M77" s="99" t="str">
        <f>IF(COUNTIF(Calculations!AU:AU,Subgroup_number)=1,INDEX(Calculations!AU:BS,MATCH(Subgroup_number,Calculations!AU:AU,0),6),IF(Subgroup_number=Calculations!BW$17,Calculations!BW$11,""))</f>
        <v/>
      </c>
      <c r="N77" s="99" t="str">
        <f>IF(COUNTIF(Calculations!AU:AU,Subgroup_number)=1,INDEX(Calculations!AU:BS,MATCH(Subgroup_number,Calculations!AU:AU,0),7),IF(Subgroup_number=Calculations!BW$17,Calculations!BW$12,""))</f>
        <v/>
      </c>
      <c r="O77" s="30" t="str">
        <f>IF(COUNTIF(Calculations!AU:AU,Subgroup_number)=1,INDEX(Calculations!AU:BS,MATCH(Subgroup_number,Calculations!AU:AU,0),9),IF(Subgroup_number=Calculations!BW$17,Calculations!BW$13,""))</f>
        <v/>
      </c>
      <c r="P77" s="30" t="str">
        <f>IF(COUNTIF(Calculations!AU:AU,Subgroup_number)=1,INDEX(Calculations!AU:BS,MATCH(Subgroup_number,Calculations!AU:AU,0),10),IF(Subgroup_number=Calculations!BW$17,Calculations!BW$14,""))</f>
        <v/>
      </c>
      <c r="Q77" s="30" t="str">
        <f>IF(COUNTIF(Calculations!AU:AU,Subgroup_number)=1,INDEX(Calculations!AU:BS,MATCH(Subgroup_number,Calculations!AU:AU,0),17),IF(Subgroup_number=Calculations!BW$17,Calculations!BW$6,""))</f>
        <v/>
      </c>
      <c r="R77" s="67" t="str">
        <f>IF(COUNTIF(Calculations!AU:AU,Subgroup_number)=1,INDEX(Calculations!AU:BS,MATCH(Subgroup_number,Calculations!AU:AU,0),18),IF(Subgroup_number=Calculations!BW$17,Calculations!BW$7,""))</f>
        <v/>
      </c>
      <c r="S77" s="122"/>
      <c r="U77" s="122"/>
      <c r="W77" s="122"/>
    </row>
    <row r="78" spans="1:23" x14ac:dyDescent="0.2">
      <c r="A78" s="22"/>
      <c r="F78" s="59">
        <v>77</v>
      </c>
      <c r="G78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78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78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78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78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78" s="30" t="str">
        <f>IF(COUNTIF(Calculations!AU:AU,Subgroup_number)=1,INDEX(Calculations!AU:BS,MATCH(Subgroup_number,Calculations!AU:AU,0),5),IF(Subgroup_number=Calculations!BW$17,Calculations!BW$10,""))</f>
        <v/>
      </c>
      <c r="M78" s="99" t="str">
        <f>IF(COUNTIF(Calculations!AU:AU,Subgroup_number)=1,INDEX(Calculations!AU:BS,MATCH(Subgroup_number,Calculations!AU:AU,0),6),IF(Subgroup_number=Calculations!BW$17,Calculations!BW$11,""))</f>
        <v/>
      </c>
      <c r="N78" s="99" t="str">
        <f>IF(COUNTIF(Calculations!AU:AU,Subgroup_number)=1,INDEX(Calculations!AU:BS,MATCH(Subgroup_number,Calculations!AU:AU,0),7),IF(Subgroup_number=Calculations!BW$17,Calculations!BW$12,""))</f>
        <v/>
      </c>
      <c r="O78" s="30" t="str">
        <f>IF(COUNTIF(Calculations!AU:AU,Subgroup_number)=1,INDEX(Calculations!AU:BS,MATCH(Subgroup_number,Calculations!AU:AU,0),9),IF(Subgroup_number=Calculations!BW$17,Calculations!BW$13,""))</f>
        <v/>
      </c>
      <c r="P78" s="30" t="str">
        <f>IF(COUNTIF(Calculations!AU:AU,Subgroup_number)=1,INDEX(Calculations!AU:BS,MATCH(Subgroup_number,Calculations!AU:AU,0),10),IF(Subgroup_number=Calculations!BW$17,Calculations!BW$14,""))</f>
        <v/>
      </c>
      <c r="Q78" s="30" t="str">
        <f>IF(COUNTIF(Calculations!AU:AU,Subgroup_number)=1,INDEX(Calculations!AU:BS,MATCH(Subgroup_number,Calculations!AU:AU,0),17),IF(Subgroup_number=Calculations!BW$17,Calculations!BW$6,""))</f>
        <v/>
      </c>
      <c r="R78" s="67" t="str">
        <f>IF(COUNTIF(Calculations!AU:AU,Subgroup_number)=1,INDEX(Calculations!AU:BS,MATCH(Subgroup_number,Calculations!AU:AU,0),18),IF(Subgroup_number=Calculations!BW$17,Calculations!BW$7,""))</f>
        <v/>
      </c>
      <c r="S78" s="122"/>
      <c r="U78" s="122"/>
      <c r="W78" s="122"/>
    </row>
    <row r="79" spans="1:23" x14ac:dyDescent="0.2">
      <c r="A79" s="22"/>
      <c r="F79" s="59">
        <v>78</v>
      </c>
      <c r="G79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79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79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79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79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79" s="30" t="str">
        <f>IF(COUNTIF(Calculations!AU:AU,Subgroup_number)=1,INDEX(Calculations!AU:BS,MATCH(Subgroup_number,Calculations!AU:AU,0),5),IF(Subgroup_number=Calculations!BW$17,Calculations!BW$10,""))</f>
        <v/>
      </c>
      <c r="M79" s="99" t="str">
        <f>IF(COUNTIF(Calculations!AU:AU,Subgroup_number)=1,INDEX(Calculations!AU:BS,MATCH(Subgroup_number,Calculations!AU:AU,0),6),IF(Subgroup_number=Calculations!BW$17,Calculations!BW$11,""))</f>
        <v/>
      </c>
      <c r="N79" s="99" t="str">
        <f>IF(COUNTIF(Calculations!AU:AU,Subgroup_number)=1,INDEX(Calculations!AU:BS,MATCH(Subgroup_number,Calculations!AU:AU,0),7),IF(Subgroup_number=Calculations!BW$17,Calculations!BW$12,""))</f>
        <v/>
      </c>
      <c r="O79" s="30" t="str">
        <f>IF(COUNTIF(Calculations!AU:AU,Subgroup_number)=1,INDEX(Calculations!AU:BS,MATCH(Subgroup_number,Calculations!AU:AU,0),9),IF(Subgroup_number=Calculations!BW$17,Calculations!BW$13,""))</f>
        <v/>
      </c>
      <c r="P79" s="30" t="str">
        <f>IF(COUNTIF(Calculations!AU:AU,Subgroup_number)=1,INDEX(Calculations!AU:BS,MATCH(Subgroup_number,Calculations!AU:AU,0),10),IF(Subgroup_number=Calculations!BW$17,Calculations!BW$14,""))</f>
        <v/>
      </c>
      <c r="Q79" s="30" t="str">
        <f>IF(COUNTIF(Calculations!AU:AU,Subgroup_number)=1,INDEX(Calculations!AU:BS,MATCH(Subgroup_number,Calculations!AU:AU,0),17),IF(Subgroup_number=Calculations!BW$17,Calculations!BW$6,""))</f>
        <v/>
      </c>
      <c r="R79" s="67" t="str">
        <f>IF(COUNTIF(Calculations!AU:AU,Subgroup_number)=1,INDEX(Calculations!AU:BS,MATCH(Subgroup_number,Calculations!AU:AU,0),18),IF(Subgroup_number=Calculations!BW$17,Calculations!BW$7,""))</f>
        <v/>
      </c>
      <c r="S79" s="122"/>
      <c r="U79" s="122"/>
      <c r="W79" s="122"/>
    </row>
    <row r="80" spans="1:23" x14ac:dyDescent="0.2">
      <c r="A80" s="22"/>
      <c r="F80" s="59">
        <v>79</v>
      </c>
      <c r="G80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80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80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80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80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80" s="30" t="str">
        <f>IF(COUNTIF(Calculations!AU:AU,Subgroup_number)=1,INDEX(Calculations!AU:BS,MATCH(Subgroup_number,Calculations!AU:AU,0),5),IF(Subgroup_number=Calculations!BW$17,Calculations!BW$10,""))</f>
        <v/>
      </c>
      <c r="M80" s="99" t="str">
        <f>IF(COUNTIF(Calculations!AU:AU,Subgroup_number)=1,INDEX(Calculations!AU:BS,MATCH(Subgroup_number,Calculations!AU:AU,0),6),IF(Subgroup_number=Calculations!BW$17,Calculations!BW$11,""))</f>
        <v/>
      </c>
      <c r="N80" s="99" t="str">
        <f>IF(COUNTIF(Calculations!AU:AU,Subgroup_number)=1,INDEX(Calculations!AU:BS,MATCH(Subgroup_number,Calculations!AU:AU,0),7),IF(Subgroup_number=Calculations!BW$17,Calculations!BW$12,""))</f>
        <v/>
      </c>
      <c r="O80" s="30" t="str">
        <f>IF(COUNTIF(Calculations!AU:AU,Subgroup_number)=1,INDEX(Calculations!AU:BS,MATCH(Subgroup_number,Calculations!AU:AU,0),9),IF(Subgroup_number=Calculations!BW$17,Calculations!BW$13,""))</f>
        <v/>
      </c>
      <c r="P80" s="30" t="str">
        <f>IF(COUNTIF(Calculations!AU:AU,Subgroup_number)=1,INDEX(Calculations!AU:BS,MATCH(Subgroup_number,Calculations!AU:AU,0),10),IF(Subgroup_number=Calculations!BW$17,Calculations!BW$14,""))</f>
        <v/>
      </c>
      <c r="Q80" s="30" t="str">
        <f>IF(COUNTIF(Calculations!AU:AU,Subgroup_number)=1,INDEX(Calculations!AU:BS,MATCH(Subgroup_number,Calculations!AU:AU,0),17),IF(Subgroup_number=Calculations!BW$17,Calculations!BW$6,""))</f>
        <v/>
      </c>
      <c r="R80" s="67" t="str">
        <f>IF(COUNTIF(Calculations!AU:AU,Subgroup_number)=1,INDEX(Calculations!AU:BS,MATCH(Subgroup_number,Calculations!AU:AU,0),18),IF(Subgroup_number=Calculations!BW$17,Calculations!BW$7,""))</f>
        <v/>
      </c>
      <c r="S80" s="122"/>
      <c r="U80" s="122"/>
      <c r="W80" s="122"/>
    </row>
    <row r="81" spans="1:23" x14ac:dyDescent="0.2">
      <c r="A81" s="22"/>
      <c r="F81" s="59">
        <v>80</v>
      </c>
      <c r="G81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81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81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81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81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81" s="30" t="str">
        <f>IF(COUNTIF(Calculations!AU:AU,Subgroup_number)=1,INDEX(Calculations!AU:BS,MATCH(Subgroup_number,Calculations!AU:AU,0),5),IF(Subgroup_number=Calculations!BW$17,Calculations!BW$10,""))</f>
        <v/>
      </c>
      <c r="M81" s="99" t="str">
        <f>IF(COUNTIF(Calculations!AU:AU,Subgroup_number)=1,INDEX(Calculations!AU:BS,MATCH(Subgroup_number,Calculations!AU:AU,0),6),IF(Subgroup_number=Calculations!BW$17,Calculations!BW$11,""))</f>
        <v/>
      </c>
      <c r="N81" s="99" t="str">
        <f>IF(COUNTIF(Calculations!AU:AU,Subgroup_number)=1,INDEX(Calculations!AU:BS,MATCH(Subgroup_number,Calculations!AU:AU,0),7),IF(Subgroup_number=Calculations!BW$17,Calculations!BW$12,""))</f>
        <v/>
      </c>
      <c r="O81" s="30" t="str">
        <f>IF(COUNTIF(Calculations!AU:AU,Subgroup_number)=1,INDEX(Calculations!AU:BS,MATCH(Subgroup_number,Calculations!AU:AU,0),9),IF(Subgroup_number=Calculations!BW$17,Calculations!BW$13,""))</f>
        <v/>
      </c>
      <c r="P81" s="30" t="str">
        <f>IF(COUNTIF(Calculations!AU:AU,Subgroup_number)=1,INDEX(Calculations!AU:BS,MATCH(Subgroup_number,Calculations!AU:AU,0),10),IF(Subgroup_number=Calculations!BW$17,Calculations!BW$14,""))</f>
        <v/>
      </c>
      <c r="Q81" s="30" t="str">
        <f>IF(COUNTIF(Calculations!AU:AU,Subgroup_number)=1,INDEX(Calculations!AU:BS,MATCH(Subgroup_number,Calculations!AU:AU,0),17),IF(Subgroup_number=Calculations!BW$17,Calculations!BW$6,""))</f>
        <v/>
      </c>
      <c r="R81" s="67" t="str">
        <f>IF(COUNTIF(Calculations!AU:AU,Subgroup_number)=1,INDEX(Calculations!AU:BS,MATCH(Subgroup_number,Calculations!AU:AU,0),18),IF(Subgroup_number=Calculations!BW$17,Calculations!BW$7,""))</f>
        <v/>
      </c>
      <c r="S81" s="122"/>
      <c r="U81" s="122"/>
      <c r="W81" s="122"/>
    </row>
    <row r="82" spans="1:23" x14ac:dyDescent="0.2">
      <c r="A82" s="22"/>
      <c r="F82" s="59">
        <v>81</v>
      </c>
      <c r="G82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82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82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82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82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82" s="30" t="str">
        <f>IF(COUNTIF(Calculations!AU:AU,Subgroup_number)=1,INDEX(Calculations!AU:BS,MATCH(Subgroup_number,Calculations!AU:AU,0),5),IF(Subgroup_number=Calculations!BW$17,Calculations!BW$10,""))</f>
        <v/>
      </c>
      <c r="M82" s="99" t="str">
        <f>IF(COUNTIF(Calculations!AU:AU,Subgroup_number)=1,INDEX(Calculations!AU:BS,MATCH(Subgroup_number,Calculations!AU:AU,0),6),IF(Subgroup_number=Calculations!BW$17,Calculations!BW$11,""))</f>
        <v/>
      </c>
      <c r="N82" s="99" t="str">
        <f>IF(COUNTIF(Calculations!AU:AU,Subgroup_number)=1,INDEX(Calculations!AU:BS,MATCH(Subgroup_number,Calculations!AU:AU,0),7),IF(Subgroup_number=Calculations!BW$17,Calculations!BW$12,""))</f>
        <v/>
      </c>
      <c r="O82" s="30" t="str">
        <f>IF(COUNTIF(Calculations!AU:AU,Subgroup_number)=1,INDEX(Calculations!AU:BS,MATCH(Subgroup_number,Calculations!AU:AU,0),9),IF(Subgroup_number=Calculations!BW$17,Calculations!BW$13,""))</f>
        <v/>
      </c>
      <c r="P82" s="30" t="str">
        <f>IF(COUNTIF(Calculations!AU:AU,Subgroup_number)=1,INDEX(Calculations!AU:BS,MATCH(Subgroup_number,Calculations!AU:AU,0),10),IF(Subgroup_number=Calculations!BW$17,Calculations!BW$14,""))</f>
        <v/>
      </c>
      <c r="Q82" s="30" t="str">
        <f>IF(COUNTIF(Calculations!AU:AU,Subgroup_number)=1,INDEX(Calculations!AU:BS,MATCH(Subgroup_number,Calculations!AU:AU,0),17),IF(Subgroup_number=Calculations!BW$17,Calculations!BW$6,""))</f>
        <v/>
      </c>
      <c r="R82" s="67" t="str">
        <f>IF(COUNTIF(Calculations!AU:AU,Subgroup_number)=1,INDEX(Calculations!AU:BS,MATCH(Subgroup_number,Calculations!AU:AU,0),18),IF(Subgroup_number=Calculations!BW$17,Calculations!BW$7,""))</f>
        <v/>
      </c>
      <c r="S82" s="122"/>
      <c r="U82" s="122"/>
      <c r="W82" s="122"/>
    </row>
    <row r="83" spans="1:23" x14ac:dyDescent="0.2">
      <c r="A83" s="22"/>
      <c r="F83" s="59">
        <v>82</v>
      </c>
      <c r="G83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83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83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83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83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83" s="30" t="str">
        <f>IF(COUNTIF(Calculations!AU:AU,Subgroup_number)=1,INDEX(Calculations!AU:BS,MATCH(Subgroup_number,Calculations!AU:AU,0),5),IF(Subgroup_number=Calculations!BW$17,Calculations!BW$10,""))</f>
        <v/>
      </c>
      <c r="M83" s="99" t="str">
        <f>IF(COUNTIF(Calculations!AU:AU,Subgroup_number)=1,INDEX(Calculations!AU:BS,MATCH(Subgroup_number,Calculations!AU:AU,0),6),IF(Subgroup_number=Calculations!BW$17,Calculations!BW$11,""))</f>
        <v/>
      </c>
      <c r="N83" s="99" t="str">
        <f>IF(COUNTIF(Calculations!AU:AU,Subgroup_number)=1,INDEX(Calculations!AU:BS,MATCH(Subgroup_number,Calculations!AU:AU,0),7),IF(Subgroup_number=Calculations!BW$17,Calculations!BW$12,""))</f>
        <v/>
      </c>
      <c r="O83" s="30" t="str">
        <f>IF(COUNTIF(Calculations!AU:AU,Subgroup_number)=1,INDEX(Calculations!AU:BS,MATCH(Subgroup_number,Calculations!AU:AU,0),9),IF(Subgroup_number=Calculations!BW$17,Calculations!BW$13,""))</f>
        <v/>
      </c>
      <c r="P83" s="30" t="str">
        <f>IF(COUNTIF(Calculations!AU:AU,Subgroup_number)=1,INDEX(Calculations!AU:BS,MATCH(Subgroup_number,Calculations!AU:AU,0),10),IF(Subgroup_number=Calculations!BW$17,Calculations!BW$14,""))</f>
        <v/>
      </c>
      <c r="Q83" s="30" t="str">
        <f>IF(COUNTIF(Calculations!AU:AU,Subgroup_number)=1,INDEX(Calculations!AU:BS,MATCH(Subgroup_number,Calculations!AU:AU,0),17),IF(Subgroup_number=Calculations!BW$17,Calculations!BW$6,""))</f>
        <v/>
      </c>
      <c r="R83" s="67" t="str">
        <f>IF(COUNTIF(Calculations!AU:AU,Subgroup_number)=1,INDEX(Calculations!AU:BS,MATCH(Subgroup_number,Calculations!AU:AU,0),18),IF(Subgroup_number=Calculations!BW$17,Calculations!BW$7,""))</f>
        <v/>
      </c>
      <c r="S83" s="122"/>
      <c r="U83" s="122"/>
      <c r="W83" s="122"/>
    </row>
    <row r="84" spans="1:23" x14ac:dyDescent="0.2">
      <c r="A84" s="22"/>
      <c r="F84" s="59">
        <v>83</v>
      </c>
      <c r="G84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84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84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84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84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84" s="30" t="str">
        <f>IF(COUNTIF(Calculations!AU:AU,Subgroup_number)=1,INDEX(Calculations!AU:BS,MATCH(Subgroup_number,Calculations!AU:AU,0),5),IF(Subgroup_number=Calculations!BW$17,Calculations!BW$10,""))</f>
        <v/>
      </c>
      <c r="M84" s="99" t="str">
        <f>IF(COUNTIF(Calculations!AU:AU,Subgroup_number)=1,INDEX(Calculations!AU:BS,MATCH(Subgroup_number,Calculations!AU:AU,0),6),IF(Subgroup_number=Calculations!BW$17,Calculations!BW$11,""))</f>
        <v/>
      </c>
      <c r="N84" s="99" t="str">
        <f>IF(COUNTIF(Calculations!AU:AU,Subgroup_number)=1,INDEX(Calculations!AU:BS,MATCH(Subgroup_number,Calculations!AU:AU,0),7),IF(Subgroup_number=Calculations!BW$17,Calculations!BW$12,""))</f>
        <v/>
      </c>
      <c r="O84" s="30" t="str">
        <f>IF(COUNTIF(Calculations!AU:AU,Subgroup_number)=1,INDEX(Calculations!AU:BS,MATCH(Subgroup_number,Calculations!AU:AU,0),9),IF(Subgroup_number=Calculations!BW$17,Calculations!BW$13,""))</f>
        <v/>
      </c>
      <c r="P84" s="30" t="str">
        <f>IF(COUNTIF(Calculations!AU:AU,Subgroup_number)=1,INDEX(Calculations!AU:BS,MATCH(Subgroup_number,Calculations!AU:AU,0),10),IF(Subgroup_number=Calculations!BW$17,Calculations!BW$14,""))</f>
        <v/>
      </c>
      <c r="Q84" s="30" t="str">
        <f>IF(COUNTIF(Calculations!AU:AU,Subgroup_number)=1,INDEX(Calculations!AU:BS,MATCH(Subgroup_number,Calculations!AU:AU,0),17),IF(Subgroup_number=Calculations!BW$17,Calculations!BW$6,""))</f>
        <v/>
      </c>
      <c r="R84" s="67" t="str">
        <f>IF(COUNTIF(Calculations!AU:AU,Subgroup_number)=1,INDEX(Calculations!AU:BS,MATCH(Subgroup_number,Calculations!AU:AU,0),18),IF(Subgroup_number=Calculations!BW$17,Calculations!BW$7,""))</f>
        <v/>
      </c>
      <c r="S84" s="122"/>
      <c r="U84" s="122"/>
      <c r="W84" s="122"/>
    </row>
    <row r="85" spans="1:23" x14ac:dyDescent="0.2">
      <c r="A85" s="22"/>
      <c r="F85" s="59">
        <v>84</v>
      </c>
      <c r="G85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85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85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85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85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85" s="30" t="str">
        <f>IF(COUNTIF(Calculations!AU:AU,Subgroup_number)=1,INDEX(Calculations!AU:BS,MATCH(Subgroup_number,Calculations!AU:AU,0),5),IF(Subgroup_number=Calculations!BW$17,Calculations!BW$10,""))</f>
        <v/>
      </c>
      <c r="M85" s="99" t="str">
        <f>IF(COUNTIF(Calculations!AU:AU,Subgroup_number)=1,INDEX(Calculations!AU:BS,MATCH(Subgroup_number,Calculations!AU:AU,0),6),IF(Subgroup_number=Calculations!BW$17,Calculations!BW$11,""))</f>
        <v/>
      </c>
      <c r="N85" s="99" t="str">
        <f>IF(COUNTIF(Calculations!AU:AU,Subgroup_number)=1,INDEX(Calculations!AU:BS,MATCH(Subgroup_number,Calculations!AU:AU,0),7),IF(Subgroup_number=Calculations!BW$17,Calculations!BW$12,""))</f>
        <v/>
      </c>
      <c r="O85" s="30" t="str">
        <f>IF(COUNTIF(Calculations!AU:AU,Subgroup_number)=1,INDEX(Calculations!AU:BS,MATCH(Subgroup_number,Calculations!AU:AU,0),9),IF(Subgroup_number=Calculations!BW$17,Calculations!BW$13,""))</f>
        <v/>
      </c>
      <c r="P85" s="30" t="str">
        <f>IF(COUNTIF(Calculations!AU:AU,Subgroup_number)=1,INDEX(Calculations!AU:BS,MATCH(Subgroup_number,Calculations!AU:AU,0),10),IF(Subgroup_number=Calculations!BW$17,Calculations!BW$14,""))</f>
        <v/>
      </c>
      <c r="Q85" s="30" t="str">
        <f>IF(COUNTIF(Calculations!AU:AU,Subgroup_number)=1,INDEX(Calculations!AU:BS,MATCH(Subgroup_number,Calculations!AU:AU,0),17),IF(Subgroup_number=Calculations!BW$17,Calculations!BW$6,""))</f>
        <v/>
      </c>
      <c r="R85" s="67" t="str">
        <f>IF(COUNTIF(Calculations!AU:AU,Subgroup_number)=1,INDEX(Calculations!AU:BS,MATCH(Subgroup_number,Calculations!AU:AU,0),18),IF(Subgroup_number=Calculations!BW$17,Calculations!BW$7,""))</f>
        <v/>
      </c>
      <c r="S85" s="122"/>
      <c r="U85" s="122"/>
      <c r="W85" s="122"/>
    </row>
    <row r="86" spans="1:23" x14ac:dyDescent="0.2">
      <c r="F86" s="59">
        <v>85</v>
      </c>
      <c r="G86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86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86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86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86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86" s="30" t="str">
        <f>IF(COUNTIF(Calculations!AU:AU,Subgroup_number)=1,INDEX(Calculations!AU:BS,MATCH(Subgroup_number,Calculations!AU:AU,0),5),IF(Subgroup_number=Calculations!BW$17,Calculations!BW$10,""))</f>
        <v/>
      </c>
      <c r="M86" s="99" t="str">
        <f>IF(COUNTIF(Calculations!AU:AU,Subgroup_number)=1,INDEX(Calculations!AU:BS,MATCH(Subgroup_number,Calculations!AU:AU,0),6),IF(Subgroup_number=Calculations!BW$17,Calculations!BW$11,""))</f>
        <v/>
      </c>
      <c r="N86" s="99" t="str">
        <f>IF(COUNTIF(Calculations!AU:AU,Subgroup_number)=1,INDEX(Calculations!AU:BS,MATCH(Subgroup_number,Calculations!AU:AU,0),7),IF(Subgroup_number=Calculations!BW$17,Calculations!BW$12,""))</f>
        <v/>
      </c>
      <c r="O86" s="30" t="str">
        <f>IF(COUNTIF(Calculations!AU:AU,Subgroup_number)=1,INDEX(Calculations!AU:BS,MATCH(Subgroup_number,Calculations!AU:AU,0),9),IF(Subgroup_number=Calculations!BW$17,Calculations!BW$13,""))</f>
        <v/>
      </c>
      <c r="P86" s="30" t="str">
        <f>IF(COUNTIF(Calculations!AU:AU,Subgroup_number)=1,INDEX(Calculations!AU:BS,MATCH(Subgroup_number,Calculations!AU:AU,0),10),IF(Subgroup_number=Calculations!BW$17,Calculations!BW$14,""))</f>
        <v/>
      </c>
      <c r="Q86" s="30" t="str">
        <f>IF(COUNTIF(Calculations!AU:AU,Subgroup_number)=1,INDEX(Calculations!AU:BS,MATCH(Subgroup_number,Calculations!AU:AU,0),17),IF(Subgroup_number=Calculations!BW$17,Calculations!BW$6,""))</f>
        <v/>
      </c>
      <c r="R86" s="67" t="str">
        <f>IF(COUNTIF(Calculations!AU:AU,Subgroup_number)=1,INDEX(Calculations!AU:BS,MATCH(Subgroup_number,Calculations!AU:AU,0),18),IF(Subgroup_number=Calculations!BW$17,Calculations!BW$7,""))</f>
        <v/>
      </c>
      <c r="S86" s="122"/>
      <c r="U86" s="122"/>
      <c r="W86" s="122"/>
    </row>
    <row r="87" spans="1:23" x14ac:dyDescent="0.2">
      <c r="F87" s="59">
        <v>86</v>
      </c>
      <c r="G87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87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87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87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87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87" s="30" t="str">
        <f>IF(COUNTIF(Calculations!AU:AU,Subgroup_number)=1,INDEX(Calculations!AU:BS,MATCH(Subgroup_number,Calculations!AU:AU,0),5),IF(Subgroup_number=Calculations!BW$17,Calculations!BW$10,""))</f>
        <v/>
      </c>
      <c r="M87" s="99" t="str">
        <f>IF(COUNTIF(Calculations!AU:AU,Subgroup_number)=1,INDEX(Calculations!AU:BS,MATCH(Subgroup_number,Calculations!AU:AU,0),6),IF(Subgroup_number=Calculations!BW$17,Calculations!BW$11,""))</f>
        <v/>
      </c>
      <c r="N87" s="99" t="str">
        <f>IF(COUNTIF(Calculations!AU:AU,Subgroup_number)=1,INDEX(Calculations!AU:BS,MATCH(Subgroup_number,Calculations!AU:AU,0),7),IF(Subgroup_number=Calculations!BW$17,Calculations!BW$12,""))</f>
        <v/>
      </c>
      <c r="O87" s="30" t="str">
        <f>IF(COUNTIF(Calculations!AU:AU,Subgroup_number)=1,INDEX(Calculations!AU:BS,MATCH(Subgroup_number,Calculations!AU:AU,0),9),IF(Subgroup_number=Calculations!BW$17,Calculations!BW$13,""))</f>
        <v/>
      </c>
      <c r="P87" s="30" t="str">
        <f>IF(COUNTIF(Calculations!AU:AU,Subgroup_number)=1,INDEX(Calculations!AU:BS,MATCH(Subgroup_number,Calculations!AU:AU,0),10),IF(Subgroup_number=Calculations!BW$17,Calculations!BW$14,""))</f>
        <v/>
      </c>
      <c r="Q87" s="30" t="str">
        <f>IF(COUNTIF(Calculations!AU:AU,Subgroup_number)=1,INDEX(Calculations!AU:BS,MATCH(Subgroup_number,Calculations!AU:AU,0),17),IF(Subgroup_number=Calculations!BW$17,Calculations!BW$6,""))</f>
        <v/>
      </c>
      <c r="R87" s="67" t="str">
        <f>IF(COUNTIF(Calculations!AU:AU,Subgroup_number)=1,INDEX(Calculations!AU:BS,MATCH(Subgroup_number,Calculations!AU:AU,0),18),IF(Subgroup_number=Calculations!BW$17,Calculations!BW$7,""))</f>
        <v/>
      </c>
      <c r="S87" s="122"/>
      <c r="U87" s="122"/>
      <c r="W87" s="122"/>
    </row>
    <row r="88" spans="1:23" x14ac:dyDescent="0.2">
      <c r="F88" s="59">
        <v>87</v>
      </c>
      <c r="G88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88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88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88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88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88" s="30" t="str">
        <f>IF(COUNTIF(Calculations!AU:AU,Subgroup_number)=1,INDEX(Calculations!AU:BS,MATCH(Subgroup_number,Calculations!AU:AU,0),5),IF(Subgroup_number=Calculations!BW$17,Calculations!BW$10,""))</f>
        <v/>
      </c>
      <c r="M88" s="99" t="str">
        <f>IF(COUNTIF(Calculations!AU:AU,Subgroup_number)=1,INDEX(Calculations!AU:BS,MATCH(Subgroup_number,Calculations!AU:AU,0),6),IF(Subgroup_number=Calculations!BW$17,Calculations!BW$11,""))</f>
        <v/>
      </c>
      <c r="N88" s="99" t="str">
        <f>IF(COUNTIF(Calculations!AU:AU,Subgroup_number)=1,INDEX(Calculations!AU:BS,MATCH(Subgroup_number,Calculations!AU:AU,0),7),IF(Subgroup_number=Calculations!BW$17,Calculations!BW$12,""))</f>
        <v/>
      </c>
      <c r="O88" s="30" t="str">
        <f>IF(COUNTIF(Calculations!AU:AU,Subgroup_number)=1,INDEX(Calculations!AU:BS,MATCH(Subgroup_number,Calculations!AU:AU,0),9),IF(Subgroup_number=Calculations!BW$17,Calculations!BW$13,""))</f>
        <v/>
      </c>
      <c r="P88" s="30" t="str">
        <f>IF(COUNTIF(Calculations!AU:AU,Subgroup_number)=1,INDEX(Calculations!AU:BS,MATCH(Subgroup_number,Calculations!AU:AU,0),10),IF(Subgroup_number=Calculations!BW$17,Calculations!BW$14,""))</f>
        <v/>
      </c>
      <c r="Q88" s="30" t="str">
        <f>IF(COUNTIF(Calculations!AU:AU,Subgroup_number)=1,INDEX(Calculations!AU:BS,MATCH(Subgroup_number,Calculations!AU:AU,0),17),IF(Subgroup_number=Calculations!BW$17,Calculations!BW$6,""))</f>
        <v/>
      </c>
      <c r="R88" s="67" t="str">
        <f>IF(COUNTIF(Calculations!AU:AU,Subgroup_number)=1,INDEX(Calculations!AU:BS,MATCH(Subgroup_number,Calculations!AU:AU,0),18),IF(Subgroup_number=Calculations!BW$17,Calculations!BW$7,""))</f>
        <v/>
      </c>
      <c r="S88" s="122"/>
      <c r="U88" s="122"/>
      <c r="W88" s="122"/>
    </row>
    <row r="89" spans="1:23" x14ac:dyDescent="0.2">
      <c r="F89" s="59">
        <v>88</v>
      </c>
      <c r="G89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89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89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89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89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89" s="30" t="str">
        <f>IF(COUNTIF(Calculations!AU:AU,Subgroup_number)=1,INDEX(Calculations!AU:BS,MATCH(Subgroup_number,Calculations!AU:AU,0),5),IF(Subgroup_number=Calculations!BW$17,Calculations!BW$10,""))</f>
        <v/>
      </c>
      <c r="M89" s="99" t="str">
        <f>IF(COUNTIF(Calculations!AU:AU,Subgroup_number)=1,INDEX(Calculations!AU:BS,MATCH(Subgroup_number,Calculations!AU:AU,0),6),IF(Subgroup_number=Calculations!BW$17,Calculations!BW$11,""))</f>
        <v/>
      </c>
      <c r="N89" s="99" t="str">
        <f>IF(COUNTIF(Calculations!AU:AU,Subgroup_number)=1,INDEX(Calculations!AU:BS,MATCH(Subgroup_number,Calculations!AU:AU,0),7),IF(Subgroup_number=Calculations!BW$17,Calculations!BW$12,""))</f>
        <v/>
      </c>
      <c r="O89" s="30" t="str">
        <f>IF(COUNTIF(Calculations!AU:AU,Subgroup_number)=1,INDEX(Calculations!AU:BS,MATCH(Subgroup_number,Calculations!AU:AU,0),9),IF(Subgroup_number=Calculations!BW$17,Calculations!BW$13,""))</f>
        <v/>
      </c>
      <c r="P89" s="30" t="str">
        <f>IF(COUNTIF(Calculations!AU:AU,Subgroup_number)=1,INDEX(Calculations!AU:BS,MATCH(Subgroup_number,Calculations!AU:AU,0),10),IF(Subgroup_number=Calculations!BW$17,Calculations!BW$14,""))</f>
        <v/>
      </c>
      <c r="Q89" s="30" t="str">
        <f>IF(COUNTIF(Calculations!AU:AU,Subgroup_number)=1,INDEX(Calculations!AU:BS,MATCH(Subgroup_number,Calculations!AU:AU,0),17),IF(Subgroup_number=Calculations!BW$17,Calculations!BW$6,""))</f>
        <v/>
      </c>
      <c r="R89" s="67" t="str">
        <f>IF(COUNTIF(Calculations!AU:AU,Subgroup_number)=1,INDEX(Calculations!AU:BS,MATCH(Subgroup_number,Calculations!AU:AU,0),18),IF(Subgroup_number=Calculations!BW$17,Calculations!BW$7,""))</f>
        <v/>
      </c>
      <c r="S89" s="122"/>
      <c r="U89" s="122"/>
      <c r="W89" s="122"/>
    </row>
    <row r="90" spans="1:23" x14ac:dyDescent="0.2">
      <c r="F90" s="59">
        <v>89</v>
      </c>
      <c r="G90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90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90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90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90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90" s="30" t="str">
        <f>IF(COUNTIF(Calculations!AU:AU,Subgroup_number)=1,INDEX(Calculations!AU:BS,MATCH(Subgroup_number,Calculations!AU:AU,0),5),IF(Subgroup_number=Calculations!BW$17,Calculations!BW$10,""))</f>
        <v/>
      </c>
      <c r="M90" s="99" t="str">
        <f>IF(COUNTIF(Calculations!AU:AU,Subgroup_number)=1,INDEX(Calculations!AU:BS,MATCH(Subgroup_number,Calculations!AU:AU,0),6),IF(Subgroup_number=Calculations!BW$17,Calculations!BW$11,""))</f>
        <v/>
      </c>
      <c r="N90" s="99" t="str">
        <f>IF(COUNTIF(Calculations!AU:AU,Subgroup_number)=1,INDEX(Calculations!AU:BS,MATCH(Subgroup_number,Calculations!AU:AU,0),7),IF(Subgroup_number=Calculations!BW$17,Calculations!BW$12,""))</f>
        <v/>
      </c>
      <c r="O90" s="30" t="str">
        <f>IF(COUNTIF(Calculations!AU:AU,Subgroup_number)=1,INDEX(Calculations!AU:BS,MATCH(Subgroup_number,Calculations!AU:AU,0),9),IF(Subgroup_number=Calculations!BW$17,Calculations!BW$13,""))</f>
        <v/>
      </c>
      <c r="P90" s="30" t="str">
        <f>IF(COUNTIF(Calculations!AU:AU,Subgroup_number)=1,INDEX(Calculations!AU:BS,MATCH(Subgroup_number,Calculations!AU:AU,0),10),IF(Subgroup_number=Calculations!BW$17,Calculations!BW$14,""))</f>
        <v/>
      </c>
      <c r="Q90" s="30" t="str">
        <f>IF(COUNTIF(Calculations!AU:AU,Subgroup_number)=1,INDEX(Calculations!AU:BS,MATCH(Subgroup_number,Calculations!AU:AU,0),17),IF(Subgroup_number=Calculations!BW$17,Calculations!BW$6,""))</f>
        <v/>
      </c>
      <c r="R90" s="67" t="str">
        <f>IF(COUNTIF(Calculations!AU:AU,Subgroup_number)=1,INDEX(Calculations!AU:BS,MATCH(Subgroup_number,Calculations!AU:AU,0),18),IF(Subgroup_number=Calculations!BW$17,Calculations!BW$7,""))</f>
        <v/>
      </c>
      <c r="S90" s="122"/>
      <c r="U90" s="122"/>
      <c r="W90" s="122"/>
    </row>
    <row r="91" spans="1:23" x14ac:dyDescent="0.2">
      <c r="F91" s="59">
        <v>90</v>
      </c>
      <c r="G91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91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91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91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91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91" s="30" t="str">
        <f>IF(COUNTIF(Calculations!AU:AU,Subgroup_number)=1,INDEX(Calculations!AU:BS,MATCH(Subgroup_number,Calculations!AU:AU,0),5),IF(Subgroup_number=Calculations!BW$17,Calculations!BW$10,""))</f>
        <v/>
      </c>
      <c r="M91" s="99" t="str">
        <f>IF(COUNTIF(Calculations!AU:AU,Subgroup_number)=1,INDEX(Calculations!AU:BS,MATCH(Subgroup_number,Calculations!AU:AU,0),6),IF(Subgroup_number=Calculations!BW$17,Calculations!BW$11,""))</f>
        <v/>
      </c>
      <c r="N91" s="99" t="str">
        <f>IF(COUNTIF(Calculations!AU:AU,Subgroup_number)=1,INDEX(Calculations!AU:BS,MATCH(Subgroup_number,Calculations!AU:AU,0),7),IF(Subgroup_number=Calculations!BW$17,Calculations!BW$12,""))</f>
        <v/>
      </c>
      <c r="O91" s="30" t="str">
        <f>IF(COUNTIF(Calculations!AU:AU,Subgroup_number)=1,INDEX(Calculations!AU:BS,MATCH(Subgroup_number,Calculations!AU:AU,0),9),IF(Subgroup_number=Calculations!BW$17,Calculations!BW$13,""))</f>
        <v/>
      </c>
      <c r="P91" s="30" t="str">
        <f>IF(COUNTIF(Calculations!AU:AU,Subgroup_number)=1,INDEX(Calculations!AU:BS,MATCH(Subgroup_number,Calculations!AU:AU,0),10),IF(Subgroup_number=Calculations!BW$17,Calculations!BW$14,""))</f>
        <v/>
      </c>
      <c r="Q91" s="30" t="str">
        <f>IF(COUNTIF(Calculations!AU:AU,Subgroup_number)=1,INDEX(Calculations!AU:BS,MATCH(Subgroup_number,Calculations!AU:AU,0),17),IF(Subgroup_number=Calculations!BW$17,Calculations!BW$6,""))</f>
        <v/>
      </c>
      <c r="R91" s="67" t="str">
        <f>IF(COUNTIF(Calculations!AU:AU,Subgroup_number)=1,INDEX(Calculations!AU:BS,MATCH(Subgroup_number,Calculations!AU:AU,0),18),IF(Subgroup_number=Calculations!BW$17,Calculations!BW$7,""))</f>
        <v/>
      </c>
      <c r="S91" s="122"/>
      <c r="U91" s="122"/>
      <c r="W91" s="122"/>
    </row>
    <row r="92" spans="1:23" x14ac:dyDescent="0.2">
      <c r="F92" s="59">
        <v>91</v>
      </c>
      <c r="G92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92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92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92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92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92" s="30" t="str">
        <f>IF(COUNTIF(Calculations!AU:AU,Subgroup_number)=1,INDEX(Calculations!AU:BS,MATCH(Subgroup_number,Calculations!AU:AU,0),5),IF(Subgroup_number=Calculations!BW$17,Calculations!BW$10,""))</f>
        <v/>
      </c>
      <c r="M92" s="99" t="str">
        <f>IF(COUNTIF(Calculations!AU:AU,Subgroup_number)=1,INDEX(Calculations!AU:BS,MATCH(Subgroup_number,Calculations!AU:AU,0),6),IF(Subgroup_number=Calculations!BW$17,Calculations!BW$11,""))</f>
        <v/>
      </c>
      <c r="N92" s="99" t="str">
        <f>IF(COUNTIF(Calculations!AU:AU,Subgroup_number)=1,INDEX(Calculations!AU:BS,MATCH(Subgroup_number,Calculations!AU:AU,0),7),IF(Subgroup_number=Calculations!BW$17,Calculations!BW$12,""))</f>
        <v/>
      </c>
      <c r="O92" s="30" t="str">
        <f>IF(COUNTIF(Calculations!AU:AU,Subgroup_number)=1,INDEX(Calculations!AU:BS,MATCH(Subgroup_number,Calculations!AU:AU,0),9),IF(Subgroup_number=Calculations!BW$17,Calculations!BW$13,""))</f>
        <v/>
      </c>
      <c r="P92" s="30" t="str">
        <f>IF(COUNTIF(Calculations!AU:AU,Subgroup_number)=1,INDEX(Calculations!AU:BS,MATCH(Subgroup_number,Calculations!AU:AU,0),10),IF(Subgroup_number=Calculations!BW$17,Calculations!BW$14,""))</f>
        <v/>
      </c>
      <c r="Q92" s="30" t="str">
        <f>IF(COUNTIF(Calculations!AU:AU,Subgroup_number)=1,INDEX(Calculations!AU:BS,MATCH(Subgroup_number,Calculations!AU:AU,0),17),IF(Subgroup_number=Calculations!BW$17,Calculations!BW$6,""))</f>
        <v/>
      </c>
      <c r="R92" s="67" t="str">
        <f>IF(COUNTIF(Calculations!AU:AU,Subgroup_number)=1,INDEX(Calculations!AU:BS,MATCH(Subgroup_number,Calculations!AU:AU,0),18),IF(Subgroup_number=Calculations!BW$17,Calculations!BW$7,""))</f>
        <v/>
      </c>
      <c r="S92" s="122"/>
      <c r="U92" s="122"/>
      <c r="W92" s="122"/>
    </row>
    <row r="93" spans="1:23" x14ac:dyDescent="0.2">
      <c r="F93" s="59">
        <v>92</v>
      </c>
      <c r="G93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93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93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93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93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93" s="30" t="str">
        <f>IF(COUNTIF(Calculations!AU:AU,Subgroup_number)=1,INDEX(Calculations!AU:BS,MATCH(Subgroup_number,Calculations!AU:AU,0),5),IF(Subgroup_number=Calculations!BW$17,Calculations!BW$10,""))</f>
        <v/>
      </c>
      <c r="M93" s="99" t="str">
        <f>IF(COUNTIF(Calculations!AU:AU,Subgroup_number)=1,INDEX(Calculations!AU:BS,MATCH(Subgroup_number,Calculations!AU:AU,0),6),IF(Subgroup_number=Calculations!BW$17,Calculations!BW$11,""))</f>
        <v/>
      </c>
      <c r="N93" s="99" t="str">
        <f>IF(COUNTIF(Calculations!AU:AU,Subgroup_number)=1,INDEX(Calculations!AU:BS,MATCH(Subgroup_number,Calculations!AU:AU,0),7),IF(Subgroup_number=Calculations!BW$17,Calculations!BW$12,""))</f>
        <v/>
      </c>
      <c r="O93" s="30" t="str">
        <f>IF(COUNTIF(Calculations!AU:AU,Subgroup_number)=1,INDEX(Calculations!AU:BS,MATCH(Subgroup_number,Calculations!AU:AU,0),9),IF(Subgroup_number=Calculations!BW$17,Calculations!BW$13,""))</f>
        <v/>
      </c>
      <c r="P93" s="30" t="str">
        <f>IF(COUNTIF(Calculations!AU:AU,Subgroup_number)=1,INDEX(Calculations!AU:BS,MATCH(Subgroup_number,Calculations!AU:AU,0),10),IF(Subgroup_number=Calculations!BW$17,Calculations!BW$14,""))</f>
        <v/>
      </c>
      <c r="Q93" s="30" t="str">
        <f>IF(COUNTIF(Calculations!AU:AU,Subgroup_number)=1,INDEX(Calculations!AU:BS,MATCH(Subgroup_number,Calculations!AU:AU,0),17),IF(Subgroup_number=Calculations!BW$17,Calculations!BW$6,""))</f>
        <v/>
      </c>
      <c r="R93" s="67" t="str">
        <f>IF(COUNTIF(Calculations!AU:AU,Subgroup_number)=1,INDEX(Calculations!AU:BS,MATCH(Subgroup_number,Calculations!AU:AU,0),18),IF(Subgroup_number=Calculations!BW$17,Calculations!BW$7,""))</f>
        <v/>
      </c>
      <c r="S93" s="122"/>
      <c r="U93" s="122"/>
      <c r="W93" s="122"/>
    </row>
    <row r="94" spans="1:23" x14ac:dyDescent="0.2">
      <c r="F94" s="59">
        <v>93</v>
      </c>
      <c r="G94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94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94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94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94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94" s="30" t="str">
        <f>IF(COUNTIF(Calculations!AU:AU,Subgroup_number)=1,INDEX(Calculations!AU:BS,MATCH(Subgroup_number,Calculations!AU:AU,0),5),IF(Subgroup_number=Calculations!BW$17,Calculations!BW$10,""))</f>
        <v/>
      </c>
      <c r="M94" s="99" t="str">
        <f>IF(COUNTIF(Calculations!AU:AU,Subgroup_number)=1,INDEX(Calculations!AU:BS,MATCH(Subgroup_number,Calculations!AU:AU,0),6),IF(Subgroup_number=Calculations!BW$17,Calculations!BW$11,""))</f>
        <v/>
      </c>
      <c r="N94" s="99" t="str">
        <f>IF(COUNTIF(Calculations!AU:AU,Subgroup_number)=1,INDEX(Calculations!AU:BS,MATCH(Subgroup_number,Calculations!AU:AU,0),7),IF(Subgroup_number=Calculations!BW$17,Calculations!BW$12,""))</f>
        <v/>
      </c>
      <c r="O94" s="30" t="str">
        <f>IF(COUNTIF(Calculations!AU:AU,Subgroup_number)=1,INDEX(Calculations!AU:BS,MATCH(Subgroup_number,Calculations!AU:AU,0),9),IF(Subgroup_number=Calculations!BW$17,Calculations!BW$13,""))</f>
        <v/>
      </c>
      <c r="P94" s="30" t="str">
        <f>IF(COUNTIF(Calculations!AU:AU,Subgroup_number)=1,INDEX(Calculations!AU:BS,MATCH(Subgroup_number,Calculations!AU:AU,0),10),IF(Subgroup_number=Calculations!BW$17,Calculations!BW$14,""))</f>
        <v/>
      </c>
      <c r="Q94" s="30" t="str">
        <f>IF(COUNTIF(Calculations!AU:AU,Subgroup_number)=1,INDEX(Calculations!AU:BS,MATCH(Subgroup_number,Calculations!AU:AU,0),17),IF(Subgroup_number=Calculations!BW$17,Calculations!BW$6,""))</f>
        <v/>
      </c>
      <c r="R94" s="67" t="str">
        <f>IF(COUNTIF(Calculations!AU:AU,Subgroup_number)=1,INDEX(Calculations!AU:BS,MATCH(Subgroup_number,Calculations!AU:AU,0),18),IF(Subgroup_number=Calculations!BW$17,Calculations!BW$7,""))</f>
        <v/>
      </c>
      <c r="S94" s="122"/>
      <c r="U94" s="122"/>
      <c r="W94" s="122"/>
    </row>
    <row r="95" spans="1:23" x14ac:dyDescent="0.2">
      <c r="F95" s="59">
        <v>94</v>
      </c>
      <c r="G95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95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95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95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95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95" s="30" t="str">
        <f>IF(COUNTIF(Calculations!AU:AU,Subgroup_number)=1,INDEX(Calculations!AU:BS,MATCH(Subgroup_number,Calculations!AU:AU,0),5),IF(Subgroup_number=Calculations!BW$17,Calculations!BW$10,""))</f>
        <v/>
      </c>
      <c r="M95" s="99" t="str">
        <f>IF(COUNTIF(Calculations!AU:AU,Subgroup_number)=1,INDEX(Calculations!AU:BS,MATCH(Subgroup_number,Calculations!AU:AU,0),6),IF(Subgroup_number=Calculations!BW$17,Calculations!BW$11,""))</f>
        <v/>
      </c>
      <c r="N95" s="99" t="str">
        <f>IF(COUNTIF(Calculations!AU:AU,Subgroup_number)=1,INDEX(Calculations!AU:BS,MATCH(Subgroup_number,Calculations!AU:AU,0),7),IF(Subgroup_number=Calculations!BW$17,Calculations!BW$12,""))</f>
        <v/>
      </c>
      <c r="O95" s="30" t="str">
        <f>IF(COUNTIF(Calculations!AU:AU,Subgroup_number)=1,INDEX(Calculations!AU:BS,MATCH(Subgroup_number,Calculations!AU:AU,0),9),IF(Subgroup_number=Calculations!BW$17,Calculations!BW$13,""))</f>
        <v/>
      </c>
      <c r="P95" s="30" t="str">
        <f>IF(COUNTIF(Calculations!AU:AU,Subgroup_number)=1,INDEX(Calculations!AU:BS,MATCH(Subgroup_number,Calculations!AU:AU,0),10),IF(Subgroup_number=Calculations!BW$17,Calculations!BW$14,""))</f>
        <v/>
      </c>
      <c r="Q95" s="30" t="str">
        <f>IF(COUNTIF(Calculations!AU:AU,Subgroup_number)=1,INDEX(Calculations!AU:BS,MATCH(Subgroup_number,Calculations!AU:AU,0),17),IF(Subgroup_number=Calculations!BW$17,Calculations!BW$6,""))</f>
        <v/>
      </c>
      <c r="R95" s="67" t="str">
        <f>IF(COUNTIF(Calculations!AU:AU,Subgroup_number)=1,INDEX(Calculations!AU:BS,MATCH(Subgroup_number,Calculations!AU:AU,0),18),IF(Subgroup_number=Calculations!BW$17,Calculations!BW$7,""))</f>
        <v/>
      </c>
      <c r="S95" s="122"/>
      <c r="U95" s="122"/>
      <c r="W95" s="122"/>
    </row>
    <row r="96" spans="1:23" x14ac:dyDescent="0.2">
      <c r="F96" s="59">
        <v>95</v>
      </c>
      <c r="G96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96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96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96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96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96" s="30" t="str">
        <f>IF(COUNTIF(Calculations!AU:AU,Subgroup_number)=1,INDEX(Calculations!AU:BS,MATCH(Subgroup_number,Calculations!AU:AU,0),5),IF(Subgroup_number=Calculations!BW$17,Calculations!BW$10,""))</f>
        <v/>
      </c>
      <c r="M96" s="99" t="str">
        <f>IF(COUNTIF(Calculations!AU:AU,Subgroup_number)=1,INDEX(Calculations!AU:BS,MATCH(Subgroup_number,Calculations!AU:AU,0),6),IF(Subgroup_number=Calculations!BW$17,Calculations!BW$11,""))</f>
        <v/>
      </c>
      <c r="N96" s="99" t="str">
        <f>IF(COUNTIF(Calculations!AU:AU,Subgroup_number)=1,INDEX(Calculations!AU:BS,MATCH(Subgroup_number,Calculations!AU:AU,0),7),IF(Subgroup_number=Calculations!BW$17,Calculations!BW$12,""))</f>
        <v/>
      </c>
      <c r="O96" s="30" t="str">
        <f>IF(COUNTIF(Calculations!AU:AU,Subgroup_number)=1,INDEX(Calculations!AU:BS,MATCH(Subgroup_number,Calculations!AU:AU,0),9),IF(Subgroup_number=Calculations!BW$17,Calculations!BW$13,""))</f>
        <v/>
      </c>
      <c r="P96" s="30" t="str">
        <f>IF(COUNTIF(Calculations!AU:AU,Subgroup_number)=1,INDEX(Calculations!AU:BS,MATCH(Subgroup_number,Calculations!AU:AU,0),10),IF(Subgroup_number=Calculations!BW$17,Calculations!BW$14,""))</f>
        <v/>
      </c>
      <c r="Q96" s="30" t="str">
        <f>IF(COUNTIF(Calculations!AU:AU,Subgroup_number)=1,INDEX(Calculations!AU:BS,MATCH(Subgroup_number,Calculations!AU:AU,0),17),IF(Subgroup_number=Calculations!BW$17,Calculations!BW$6,""))</f>
        <v/>
      </c>
      <c r="R96" s="67" t="str">
        <f>IF(COUNTIF(Calculations!AU:AU,Subgroup_number)=1,INDEX(Calculations!AU:BS,MATCH(Subgroup_number,Calculations!AU:AU,0),18),IF(Subgroup_number=Calculations!BW$17,Calculations!BW$7,""))</f>
        <v/>
      </c>
      <c r="S96" s="122"/>
      <c r="U96" s="122"/>
      <c r="W96" s="122"/>
    </row>
    <row r="97" spans="6:23" x14ac:dyDescent="0.2">
      <c r="F97" s="59">
        <v>96</v>
      </c>
      <c r="G97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97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97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97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97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97" s="30" t="str">
        <f>IF(COUNTIF(Calculations!AU:AU,Subgroup_number)=1,INDEX(Calculations!AU:BS,MATCH(Subgroup_number,Calculations!AU:AU,0),5),IF(Subgroup_number=Calculations!BW$17,Calculations!BW$10,""))</f>
        <v/>
      </c>
      <c r="M97" s="99" t="str">
        <f>IF(COUNTIF(Calculations!AU:AU,Subgroup_number)=1,INDEX(Calculations!AU:BS,MATCH(Subgroup_number,Calculations!AU:AU,0),6),IF(Subgroup_number=Calculations!BW$17,Calculations!BW$11,""))</f>
        <v/>
      </c>
      <c r="N97" s="99" t="str">
        <f>IF(COUNTIF(Calculations!AU:AU,Subgroup_number)=1,INDEX(Calculations!AU:BS,MATCH(Subgroup_number,Calculations!AU:AU,0),7),IF(Subgroup_number=Calculations!BW$17,Calculations!BW$12,""))</f>
        <v/>
      </c>
      <c r="O97" s="30" t="str">
        <f>IF(COUNTIF(Calculations!AU:AU,Subgroup_number)=1,INDEX(Calculations!AU:BS,MATCH(Subgroup_number,Calculations!AU:AU,0),9),IF(Subgroup_number=Calculations!BW$17,Calculations!BW$13,""))</f>
        <v/>
      </c>
      <c r="P97" s="30" t="str">
        <f>IF(COUNTIF(Calculations!AU:AU,Subgroup_number)=1,INDEX(Calculations!AU:BS,MATCH(Subgroup_number,Calculations!AU:AU,0),10),IF(Subgroup_number=Calculations!BW$17,Calculations!BW$14,""))</f>
        <v/>
      </c>
      <c r="Q97" s="30" t="str">
        <f>IF(COUNTIF(Calculations!AU:AU,Subgroup_number)=1,INDEX(Calculations!AU:BS,MATCH(Subgroup_number,Calculations!AU:AU,0),17),IF(Subgroup_number=Calculations!BW$17,Calculations!BW$6,""))</f>
        <v/>
      </c>
      <c r="R97" s="67" t="str">
        <f>IF(COUNTIF(Calculations!AU:AU,Subgroup_number)=1,INDEX(Calculations!AU:BS,MATCH(Subgroup_number,Calculations!AU:AU,0),18),IF(Subgroup_number=Calculations!BW$17,Calculations!BW$7,""))</f>
        <v/>
      </c>
      <c r="S97" s="122"/>
      <c r="U97" s="122"/>
      <c r="W97" s="122"/>
    </row>
    <row r="98" spans="6:23" x14ac:dyDescent="0.2">
      <c r="F98" s="59">
        <v>97</v>
      </c>
      <c r="G98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98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98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98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98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98" s="30" t="str">
        <f>IF(COUNTIF(Calculations!AU:AU,Subgroup_number)=1,INDEX(Calculations!AU:BS,MATCH(Subgroup_number,Calculations!AU:AU,0),5),IF(Subgroup_number=Calculations!BW$17,Calculations!BW$10,""))</f>
        <v/>
      </c>
      <c r="M98" s="99" t="str">
        <f>IF(COUNTIF(Calculations!AU:AU,Subgroup_number)=1,INDEX(Calculations!AU:BS,MATCH(Subgroup_number,Calculations!AU:AU,0),6),IF(Subgroup_number=Calculations!BW$17,Calculations!BW$11,""))</f>
        <v/>
      </c>
      <c r="N98" s="99" t="str">
        <f>IF(COUNTIF(Calculations!AU:AU,Subgroup_number)=1,INDEX(Calculations!AU:BS,MATCH(Subgroup_number,Calculations!AU:AU,0),7),IF(Subgroup_number=Calculations!BW$17,Calculations!BW$12,""))</f>
        <v/>
      </c>
      <c r="O98" s="30" t="str">
        <f>IF(COUNTIF(Calculations!AU:AU,Subgroup_number)=1,INDEX(Calculations!AU:BS,MATCH(Subgroup_number,Calculations!AU:AU,0),9),IF(Subgroup_number=Calculations!BW$17,Calculations!BW$13,""))</f>
        <v/>
      </c>
      <c r="P98" s="30" t="str">
        <f>IF(COUNTIF(Calculations!AU:AU,Subgroup_number)=1,INDEX(Calculations!AU:BS,MATCH(Subgroup_number,Calculations!AU:AU,0),10),IF(Subgroup_number=Calculations!BW$17,Calculations!BW$14,""))</f>
        <v/>
      </c>
      <c r="Q98" s="30" t="str">
        <f>IF(COUNTIF(Calculations!AU:AU,Subgroup_number)=1,INDEX(Calculations!AU:BS,MATCH(Subgroup_number,Calculations!AU:AU,0),17),IF(Subgroup_number=Calculations!BW$17,Calculations!BW$6,""))</f>
        <v/>
      </c>
      <c r="R98" s="67" t="str">
        <f>IF(COUNTIF(Calculations!AU:AU,Subgroup_number)=1,INDEX(Calculations!AU:BS,MATCH(Subgroup_number,Calculations!AU:AU,0),18),IF(Subgroup_number=Calculations!BW$17,Calculations!BW$7,""))</f>
        <v/>
      </c>
      <c r="S98" s="122"/>
      <c r="U98" s="122"/>
      <c r="W98" s="122"/>
    </row>
    <row r="99" spans="6:23" x14ac:dyDescent="0.2">
      <c r="F99" s="59">
        <v>98</v>
      </c>
      <c r="G99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99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99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99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99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99" s="30" t="str">
        <f>IF(COUNTIF(Calculations!AU:AU,Subgroup_number)=1,INDEX(Calculations!AU:BS,MATCH(Subgroup_number,Calculations!AU:AU,0),5),IF(Subgroup_number=Calculations!BW$17,Calculations!BW$10,""))</f>
        <v/>
      </c>
      <c r="M99" s="99" t="str">
        <f>IF(COUNTIF(Calculations!AU:AU,Subgroup_number)=1,INDEX(Calculations!AU:BS,MATCH(Subgroup_number,Calculations!AU:AU,0),6),IF(Subgroup_number=Calculations!BW$17,Calculations!BW$11,""))</f>
        <v/>
      </c>
      <c r="N99" s="99" t="str">
        <f>IF(COUNTIF(Calculations!AU:AU,Subgroup_number)=1,INDEX(Calculations!AU:BS,MATCH(Subgroup_number,Calculations!AU:AU,0),7),IF(Subgroup_number=Calculations!BW$17,Calculations!BW$12,""))</f>
        <v/>
      </c>
      <c r="O99" s="30" t="str">
        <f>IF(COUNTIF(Calculations!AU:AU,Subgroup_number)=1,INDEX(Calculations!AU:BS,MATCH(Subgroup_number,Calculations!AU:AU,0),9),IF(Subgroup_number=Calculations!BW$17,Calculations!BW$13,""))</f>
        <v/>
      </c>
      <c r="P99" s="30" t="str">
        <f>IF(COUNTIF(Calculations!AU:AU,Subgroup_number)=1,INDEX(Calculations!AU:BS,MATCH(Subgroup_number,Calculations!AU:AU,0),10),IF(Subgroup_number=Calculations!BW$17,Calculations!BW$14,""))</f>
        <v/>
      </c>
      <c r="Q99" s="30" t="str">
        <f>IF(COUNTIF(Calculations!AU:AU,Subgroup_number)=1,INDEX(Calculations!AU:BS,MATCH(Subgroup_number,Calculations!AU:AU,0),17),IF(Subgroup_number=Calculations!BW$17,Calculations!BW$6,""))</f>
        <v/>
      </c>
      <c r="R99" s="67" t="str">
        <f>IF(COUNTIF(Calculations!AU:AU,Subgroup_number)=1,INDEX(Calculations!AU:BS,MATCH(Subgroup_number,Calculations!AU:AU,0),18),IF(Subgroup_number=Calculations!BW$17,Calculations!BW$7,""))</f>
        <v/>
      </c>
      <c r="S99" s="122"/>
      <c r="U99" s="122"/>
      <c r="W99" s="122"/>
    </row>
    <row r="100" spans="6:23" x14ac:dyDescent="0.2">
      <c r="F100" s="59">
        <v>99</v>
      </c>
      <c r="G100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00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00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00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00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00" s="30" t="str">
        <f>IF(COUNTIF(Calculations!AU:AU,Subgroup_number)=1,INDEX(Calculations!AU:BS,MATCH(Subgroup_number,Calculations!AU:AU,0),5),IF(Subgroup_number=Calculations!BW$17,Calculations!BW$10,""))</f>
        <v/>
      </c>
      <c r="M100" s="99" t="str">
        <f>IF(COUNTIF(Calculations!AU:AU,Subgroup_number)=1,INDEX(Calculations!AU:BS,MATCH(Subgroup_number,Calculations!AU:AU,0),6),IF(Subgroup_number=Calculations!BW$17,Calculations!BW$11,""))</f>
        <v/>
      </c>
      <c r="N100" s="99" t="str">
        <f>IF(COUNTIF(Calculations!AU:AU,Subgroup_number)=1,INDEX(Calculations!AU:BS,MATCH(Subgroup_number,Calculations!AU:AU,0),7),IF(Subgroup_number=Calculations!BW$17,Calculations!BW$12,""))</f>
        <v/>
      </c>
      <c r="O100" s="30" t="str">
        <f>IF(COUNTIF(Calculations!AU:AU,Subgroup_number)=1,INDEX(Calculations!AU:BS,MATCH(Subgroup_number,Calculations!AU:AU,0),9),IF(Subgroup_number=Calculations!BW$17,Calculations!BW$13,""))</f>
        <v/>
      </c>
      <c r="P100" s="30" t="str">
        <f>IF(COUNTIF(Calculations!AU:AU,Subgroup_number)=1,INDEX(Calculations!AU:BS,MATCH(Subgroup_number,Calculations!AU:AU,0),10),IF(Subgroup_number=Calculations!BW$17,Calculations!BW$14,""))</f>
        <v/>
      </c>
      <c r="Q100" s="30" t="str">
        <f>IF(COUNTIF(Calculations!AU:AU,Subgroup_number)=1,INDEX(Calculations!AU:BS,MATCH(Subgroup_number,Calculations!AU:AU,0),17),IF(Subgroup_number=Calculations!BW$17,Calculations!BW$6,""))</f>
        <v/>
      </c>
      <c r="R100" s="67" t="str">
        <f>IF(COUNTIF(Calculations!AU:AU,Subgroup_number)=1,INDEX(Calculations!AU:BS,MATCH(Subgroup_number,Calculations!AU:AU,0),18),IF(Subgroup_number=Calculations!BW$17,Calculations!BW$7,""))</f>
        <v/>
      </c>
      <c r="S100" s="122"/>
      <c r="U100" s="122"/>
      <c r="W100" s="122"/>
    </row>
    <row r="101" spans="6:23" x14ac:dyDescent="0.2">
      <c r="F101" s="59">
        <v>100</v>
      </c>
      <c r="G101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01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01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01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01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01" s="30" t="str">
        <f>IF(COUNTIF(Calculations!AU:AU,Subgroup_number)=1,INDEX(Calculations!AU:BS,MATCH(Subgroup_number,Calculations!AU:AU,0),5),IF(Subgroup_number=Calculations!BW$17,Calculations!BW$10,""))</f>
        <v/>
      </c>
      <c r="M101" s="99" t="str">
        <f>IF(COUNTIF(Calculations!AU:AU,Subgroup_number)=1,INDEX(Calculations!AU:BS,MATCH(Subgroup_number,Calculations!AU:AU,0),6),IF(Subgroup_number=Calculations!BW$17,Calculations!BW$11,""))</f>
        <v/>
      </c>
      <c r="N101" s="99" t="str">
        <f>IF(COUNTIF(Calculations!AU:AU,Subgroup_number)=1,INDEX(Calculations!AU:BS,MATCH(Subgroup_number,Calculations!AU:AU,0),7),IF(Subgroup_number=Calculations!BW$17,Calculations!BW$12,""))</f>
        <v/>
      </c>
      <c r="O101" s="30" t="str">
        <f>IF(COUNTIF(Calculations!AU:AU,Subgroup_number)=1,INDEX(Calculations!AU:BS,MATCH(Subgroup_number,Calculations!AU:AU,0),9),IF(Subgroup_number=Calculations!BW$17,Calculations!BW$13,""))</f>
        <v/>
      </c>
      <c r="P101" s="30" t="str">
        <f>IF(COUNTIF(Calculations!AU:AU,Subgroup_number)=1,INDEX(Calculations!AU:BS,MATCH(Subgroup_number,Calculations!AU:AU,0),10),IF(Subgroup_number=Calculations!BW$17,Calculations!BW$14,""))</f>
        <v/>
      </c>
      <c r="Q101" s="30" t="str">
        <f>IF(COUNTIF(Calculations!AU:AU,Subgroup_number)=1,INDEX(Calculations!AU:BS,MATCH(Subgroup_number,Calculations!AU:AU,0),17),IF(Subgroup_number=Calculations!BW$17,Calculations!BW$6,""))</f>
        <v/>
      </c>
      <c r="R101" s="67" t="str">
        <f>IF(COUNTIF(Calculations!AU:AU,Subgroup_number)=1,INDEX(Calculations!AU:BS,MATCH(Subgroup_number,Calculations!AU:AU,0),18),IF(Subgroup_number=Calculations!BW$17,Calculations!BW$7,""))</f>
        <v/>
      </c>
      <c r="S101" s="122"/>
      <c r="U101" s="122"/>
      <c r="W101" s="122"/>
    </row>
    <row r="102" spans="6:23" x14ac:dyDescent="0.2">
      <c r="F102" s="59">
        <v>101</v>
      </c>
      <c r="G102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02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02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02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02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02" s="30" t="str">
        <f>IF(COUNTIF(Calculations!AU:AU,Subgroup_number)=1,INDEX(Calculations!AU:BS,MATCH(Subgroup_number,Calculations!AU:AU,0),5),IF(Subgroup_number=Calculations!BW$17,Calculations!BW$10,""))</f>
        <v/>
      </c>
      <c r="M102" s="99" t="str">
        <f>IF(COUNTIF(Calculations!AU:AU,Subgroup_number)=1,INDEX(Calculations!AU:BS,MATCH(Subgroup_number,Calculations!AU:AU,0),6),IF(Subgroup_number=Calculations!BW$17,Calculations!BW$11,""))</f>
        <v/>
      </c>
      <c r="N102" s="99" t="str">
        <f>IF(COUNTIF(Calculations!AU:AU,Subgroup_number)=1,INDEX(Calculations!AU:BS,MATCH(Subgroup_number,Calculations!AU:AU,0),7),IF(Subgroup_number=Calculations!BW$17,Calculations!BW$12,""))</f>
        <v/>
      </c>
      <c r="O102" s="30" t="str">
        <f>IF(COUNTIF(Calculations!AU:AU,Subgroup_number)=1,INDEX(Calculations!AU:BS,MATCH(Subgroup_number,Calculations!AU:AU,0),9),IF(Subgroup_number=Calculations!BW$17,Calculations!BW$13,""))</f>
        <v/>
      </c>
      <c r="P102" s="30" t="str">
        <f>IF(COUNTIF(Calculations!AU:AU,Subgroup_number)=1,INDEX(Calculations!AU:BS,MATCH(Subgroup_number,Calculations!AU:AU,0),10),IF(Subgroup_number=Calculations!BW$17,Calculations!BW$14,""))</f>
        <v/>
      </c>
      <c r="Q102" s="30" t="str">
        <f>IF(COUNTIF(Calculations!AU:AU,Subgroup_number)=1,INDEX(Calculations!AU:BS,MATCH(Subgroup_number,Calculations!AU:AU,0),17),IF(Subgroup_number=Calculations!BW$17,Calculations!BW$6,""))</f>
        <v/>
      </c>
      <c r="R102" s="67" t="str">
        <f>IF(COUNTIF(Calculations!AU:AU,Subgroup_number)=1,INDEX(Calculations!AU:BS,MATCH(Subgroup_number,Calculations!AU:AU,0),18),IF(Subgroup_number=Calculations!BW$17,Calculations!BW$7,""))</f>
        <v/>
      </c>
      <c r="S102" s="122"/>
      <c r="U102" s="122"/>
      <c r="W102" s="122"/>
    </row>
    <row r="103" spans="6:23" x14ac:dyDescent="0.2">
      <c r="F103" s="59">
        <v>102</v>
      </c>
      <c r="G103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03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03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03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03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03" s="30" t="str">
        <f>IF(COUNTIF(Calculations!AU:AU,Subgroup_number)=1,INDEX(Calculations!AU:BS,MATCH(Subgroup_number,Calculations!AU:AU,0),5),IF(Subgroup_number=Calculations!BW$17,Calculations!BW$10,""))</f>
        <v/>
      </c>
      <c r="M103" s="99" t="str">
        <f>IF(COUNTIF(Calculations!AU:AU,Subgroup_number)=1,INDEX(Calculations!AU:BS,MATCH(Subgroup_number,Calculations!AU:AU,0),6),IF(Subgroup_number=Calculations!BW$17,Calculations!BW$11,""))</f>
        <v/>
      </c>
      <c r="N103" s="99" t="str">
        <f>IF(COUNTIF(Calculations!AU:AU,Subgroup_number)=1,INDEX(Calculations!AU:BS,MATCH(Subgroup_number,Calculations!AU:AU,0),7),IF(Subgroup_number=Calculations!BW$17,Calculations!BW$12,""))</f>
        <v/>
      </c>
      <c r="O103" s="30" t="str">
        <f>IF(COUNTIF(Calculations!AU:AU,Subgroup_number)=1,INDEX(Calculations!AU:BS,MATCH(Subgroup_number,Calculations!AU:AU,0),9),IF(Subgroup_number=Calculations!BW$17,Calculations!BW$13,""))</f>
        <v/>
      </c>
      <c r="P103" s="30" t="str">
        <f>IF(COUNTIF(Calculations!AU:AU,Subgroup_number)=1,INDEX(Calculations!AU:BS,MATCH(Subgroup_number,Calculations!AU:AU,0),10),IF(Subgroup_number=Calculations!BW$17,Calculations!BW$14,""))</f>
        <v/>
      </c>
      <c r="Q103" s="30" t="str">
        <f>IF(COUNTIF(Calculations!AU:AU,Subgroup_number)=1,INDEX(Calculations!AU:BS,MATCH(Subgroup_number,Calculations!AU:AU,0),17),IF(Subgroup_number=Calculations!BW$17,Calculations!BW$6,""))</f>
        <v/>
      </c>
      <c r="R103" s="67" t="str">
        <f>IF(COUNTIF(Calculations!AU:AU,Subgroup_number)=1,INDEX(Calculations!AU:BS,MATCH(Subgroup_number,Calculations!AU:AU,0),18),IF(Subgroup_number=Calculations!BW$17,Calculations!BW$7,""))</f>
        <v/>
      </c>
      <c r="S103" s="122"/>
      <c r="U103" s="122"/>
      <c r="W103" s="122"/>
    </row>
    <row r="104" spans="6:23" x14ac:dyDescent="0.2">
      <c r="F104" s="59">
        <v>103</v>
      </c>
      <c r="G104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04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04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04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04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04" s="30" t="str">
        <f>IF(COUNTIF(Calculations!AU:AU,Subgroup_number)=1,INDEX(Calculations!AU:BS,MATCH(Subgroup_number,Calculations!AU:AU,0),5),IF(Subgroup_number=Calculations!BW$17,Calculations!BW$10,""))</f>
        <v/>
      </c>
      <c r="M104" s="99" t="str">
        <f>IF(COUNTIF(Calculations!AU:AU,Subgroup_number)=1,INDEX(Calculations!AU:BS,MATCH(Subgroup_number,Calculations!AU:AU,0),6),IF(Subgroup_number=Calculations!BW$17,Calculations!BW$11,""))</f>
        <v/>
      </c>
      <c r="N104" s="99" t="str">
        <f>IF(COUNTIF(Calculations!AU:AU,Subgroup_number)=1,INDEX(Calculations!AU:BS,MATCH(Subgroup_number,Calculations!AU:AU,0),7),IF(Subgroup_number=Calculations!BW$17,Calculations!BW$12,""))</f>
        <v/>
      </c>
      <c r="O104" s="30" t="str">
        <f>IF(COUNTIF(Calculations!AU:AU,Subgroup_number)=1,INDEX(Calculations!AU:BS,MATCH(Subgroup_number,Calculations!AU:AU,0),9),IF(Subgroup_number=Calculations!BW$17,Calculations!BW$13,""))</f>
        <v/>
      </c>
      <c r="P104" s="30" t="str">
        <f>IF(COUNTIF(Calculations!AU:AU,Subgroup_number)=1,INDEX(Calculations!AU:BS,MATCH(Subgroup_number,Calculations!AU:AU,0),10),IF(Subgroup_number=Calculations!BW$17,Calculations!BW$14,""))</f>
        <v/>
      </c>
      <c r="Q104" s="30" t="str">
        <f>IF(COUNTIF(Calculations!AU:AU,Subgroup_number)=1,INDEX(Calculations!AU:BS,MATCH(Subgroup_number,Calculations!AU:AU,0),17),IF(Subgroup_number=Calculations!BW$17,Calculations!BW$6,""))</f>
        <v/>
      </c>
      <c r="R104" s="67" t="str">
        <f>IF(COUNTIF(Calculations!AU:AU,Subgroup_number)=1,INDEX(Calculations!AU:BS,MATCH(Subgroup_number,Calculations!AU:AU,0),18),IF(Subgroup_number=Calculations!BW$17,Calculations!BW$7,""))</f>
        <v/>
      </c>
      <c r="S104" s="122"/>
      <c r="U104" s="122"/>
      <c r="W104" s="122"/>
    </row>
    <row r="105" spans="6:23" x14ac:dyDescent="0.2">
      <c r="F105" s="59">
        <v>104</v>
      </c>
      <c r="G105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05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05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05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05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05" s="30" t="str">
        <f>IF(COUNTIF(Calculations!AU:AU,Subgroup_number)=1,INDEX(Calculations!AU:BS,MATCH(Subgroup_number,Calculations!AU:AU,0),5),IF(Subgroup_number=Calculations!BW$17,Calculations!BW$10,""))</f>
        <v/>
      </c>
      <c r="M105" s="99" t="str">
        <f>IF(COUNTIF(Calculations!AU:AU,Subgroup_number)=1,INDEX(Calculations!AU:BS,MATCH(Subgroup_number,Calculations!AU:AU,0),6),IF(Subgroup_number=Calculations!BW$17,Calculations!BW$11,""))</f>
        <v/>
      </c>
      <c r="N105" s="99" t="str">
        <f>IF(COUNTIF(Calculations!AU:AU,Subgroup_number)=1,INDEX(Calculations!AU:BS,MATCH(Subgroup_number,Calculations!AU:AU,0),7),IF(Subgroup_number=Calculations!BW$17,Calculations!BW$12,""))</f>
        <v/>
      </c>
      <c r="O105" s="30" t="str">
        <f>IF(COUNTIF(Calculations!AU:AU,Subgroup_number)=1,INDEX(Calculations!AU:BS,MATCH(Subgroup_number,Calculations!AU:AU,0),9),IF(Subgroup_number=Calculations!BW$17,Calculations!BW$13,""))</f>
        <v/>
      </c>
      <c r="P105" s="30" t="str">
        <f>IF(COUNTIF(Calculations!AU:AU,Subgroup_number)=1,INDEX(Calculations!AU:BS,MATCH(Subgroup_number,Calculations!AU:AU,0),10),IF(Subgroup_number=Calculations!BW$17,Calculations!BW$14,""))</f>
        <v/>
      </c>
      <c r="Q105" s="30" t="str">
        <f>IF(COUNTIF(Calculations!AU:AU,Subgroup_number)=1,INDEX(Calculations!AU:BS,MATCH(Subgroup_number,Calculations!AU:AU,0),17),IF(Subgroup_number=Calculations!BW$17,Calculations!BW$6,""))</f>
        <v/>
      </c>
      <c r="R105" s="67" t="str">
        <f>IF(COUNTIF(Calculations!AU:AU,Subgroup_number)=1,INDEX(Calculations!AU:BS,MATCH(Subgroup_number,Calculations!AU:AU,0),18),IF(Subgroup_number=Calculations!BW$17,Calculations!BW$7,""))</f>
        <v/>
      </c>
      <c r="S105" s="122"/>
      <c r="U105" s="122"/>
      <c r="W105" s="122"/>
    </row>
    <row r="106" spans="6:23" x14ac:dyDescent="0.2">
      <c r="F106" s="59">
        <v>105</v>
      </c>
      <c r="G106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06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06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06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06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06" s="30" t="str">
        <f>IF(COUNTIF(Calculations!AU:AU,Subgroup_number)=1,INDEX(Calculations!AU:BS,MATCH(Subgroup_number,Calculations!AU:AU,0),5),IF(Subgroup_number=Calculations!BW$17,Calculations!BW$10,""))</f>
        <v/>
      </c>
      <c r="M106" s="99" t="str">
        <f>IF(COUNTIF(Calculations!AU:AU,Subgroup_number)=1,INDEX(Calculations!AU:BS,MATCH(Subgroup_number,Calculations!AU:AU,0),6),IF(Subgroup_number=Calculations!BW$17,Calculations!BW$11,""))</f>
        <v/>
      </c>
      <c r="N106" s="99" t="str">
        <f>IF(COUNTIF(Calculations!AU:AU,Subgroup_number)=1,INDEX(Calculations!AU:BS,MATCH(Subgroup_number,Calculations!AU:AU,0),7),IF(Subgroup_number=Calculations!BW$17,Calculations!BW$12,""))</f>
        <v/>
      </c>
      <c r="O106" s="30" t="str">
        <f>IF(COUNTIF(Calculations!AU:AU,Subgroup_number)=1,INDEX(Calculations!AU:BS,MATCH(Subgroup_number,Calculations!AU:AU,0),9),IF(Subgroup_number=Calculations!BW$17,Calculations!BW$13,""))</f>
        <v/>
      </c>
      <c r="P106" s="30" t="str">
        <f>IF(COUNTIF(Calculations!AU:AU,Subgroup_number)=1,INDEX(Calculations!AU:BS,MATCH(Subgroup_number,Calculations!AU:AU,0),10),IF(Subgroup_number=Calculations!BW$17,Calculations!BW$14,""))</f>
        <v/>
      </c>
      <c r="Q106" s="30" t="str">
        <f>IF(COUNTIF(Calculations!AU:AU,Subgroup_number)=1,INDEX(Calculations!AU:BS,MATCH(Subgroup_number,Calculations!AU:AU,0),17),IF(Subgroup_number=Calculations!BW$17,Calculations!BW$6,""))</f>
        <v/>
      </c>
      <c r="R106" s="67" t="str">
        <f>IF(COUNTIF(Calculations!AU:AU,Subgroup_number)=1,INDEX(Calculations!AU:BS,MATCH(Subgroup_number,Calculations!AU:AU,0),18),IF(Subgroup_number=Calculations!BW$17,Calculations!BW$7,""))</f>
        <v/>
      </c>
      <c r="S106" s="122"/>
      <c r="U106" s="122"/>
      <c r="W106" s="122"/>
    </row>
    <row r="107" spans="6:23" x14ac:dyDescent="0.2">
      <c r="F107" s="59">
        <v>106</v>
      </c>
      <c r="G107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07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07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07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07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07" s="30" t="str">
        <f>IF(COUNTIF(Calculations!AU:AU,Subgroup_number)=1,INDEX(Calculations!AU:BS,MATCH(Subgroup_number,Calculations!AU:AU,0),5),IF(Subgroup_number=Calculations!BW$17,Calculations!BW$10,""))</f>
        <v/>
      </c>
      <c r="M107" s="99" t="str">
        <f>IF(COUNTIF(Calculations!AU:AU,Subgroup_number)=1,INDEX(Calculations!AU:BS,MATCH(Subgroup_number,Calculations!AU:AU,0),6),IF(Subgroup_number=Calculations!BW$17,Calculations!BW$11,""))</f>
        <v/>
      </c>
      <c r="N107" s="99" t="str">
        <f>IF(COUNTIF(Calculations!AU:AU,Subgroup_number)=1,INDEX(Calculations!AU:BS,MATCH(Subgroup_number,Calculations!AU:AU,0),7),IF(Subgroup_number=Calculations!BW$17,Calculations!BW$12,""))</f>
        <v/>
      </c>
      <c r="O107" s="30" t="str">
        <f>IF(COUNTIF(Calculations!AU:AU,Subgroup_number)=1,INDEX(Calculations!AU:BS,MATCH(Subgroup_number,Calculations!AU:AU,0),9),IF(Subgroup_number=Calculations!BW$17,Calculations!BW$13,""))</f>
        <v/>
      </c>
      <c r="P107" s="30" t="str">
        <f>IF(COUNTIF(Calculations!AU:AU,Subgroup_number)=1,INDEX(Calculations!AU:BS,MATCH(Subgroup_number,Calculations!AU:AU,0),10),IF(Subgroup_number=Calculations!BW$17,Calculations!BW$14,""))</f>
        <v/>
      </c>
      <c r="Q107" s="30" t="str">
        <f>IF(COUNTIF(Calculations!AU:AU,Subgroup_number)=1,INDEX(Calculations!AU:BS,MATCH(Subgroup_number,Calculations!AU:AU,0),17),IF(Subgroup_number=Calculations!BW$17,Calculations!BW$6,""))</f>
        <v/>
      </c>
      <c r="R107" s="67" t="str">
        <f>IF(COUNTIF(Calculations!AU:AU,Subgroup_number)=1,INDEX(Calculations!AU:BS,MATCH(Subgroup_number,Calculations!AU:AU,0),18),IF(Subgroup_number=Calculations!BW$17,Calculations!BW$7,""))</f>
        <v/>
      </c>
      <c r="S107" s="122"/>
      <c r="U107" s="122"/>
      <c r="W107" s="122"/>
    </row>
    <row r="108" spans="6:23" x14ac:dyDescent="0.2">
      <c r="F108" s="59">
        <v>107</v>
      </c>
      <c r="G108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08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08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08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08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08" s="30" t="str">
        <f>IF(COUNTIF(Calculations!AU:AU,Subgroup_number)=1,INDEX(Calculations!AU:BS,MATCH(Subgroup_number,Calculations!AU:AU,0),5),IF(Subgroup_number=Calculations!BW$17,Calculations!BW$10,""))</f>
        <v/>
      </c>
      <c r="M108" s="99" t="str">
        <f>IF(COUNTIF(Calculations!AU:AU,Subgroup_number)=1,INDEX(Calculations!AU:BS,MATCH(Subgroup_number,Calculations!AU:AU,0),6),IF(Subgroup_number=Calculations!BW$17,Calculations!BW$11,""))</f>
        <v/>
      </c>
      <c r="N108" s="99" t="str">
        <f>IF(COUNTIF(Calculations!AU:AU,Subgroup_number)=1,INDEX(Calculations!AU:BS,MATCH(Subgroup_number,Calculations!AU:AU,0),7),IF(Subgroup_number=Calculations!BW$17,Calculations!BW$12,""))</f>
        <v/>
      </c>
      <c r="O108" s="30" t="str">
        <f>IF(COUNTIF(Calculations!AU:AU,Subgroup_number)=1,INDEX(Calculations!AU:BS,MATCH(Subgroup_number,Calculations!AU:AU,0),9),IF(Subgroup_number=Calculations!BW$17,Calculations!BW$13,""))</f>
        <v/>
      </c>
      <c r="P108" s="30" t="str">
        <f>IF(COUNTIF(Calculations!AU:AU,Subgroup_number)=1,INDEX(Calculations!AU:BS,MATCH(Subgroup_number,Calculations!AU:AU,0),10),IF(Subgroup_number=Calculations!BW$17,Calculations!BW$14,""))</f>
        <v/>
      </c>
      <c r="Q108" s="30" t="str">
        <f>IF(COUNTIF(Calculations!AU:AU,Subgroup_number)=1,INDEX(Calculations!AU:BS,MATCH(Subgroup_number,Calculations!AU:AU,0),17),IF(Subgroup_number=Calculations!BW$17,Calculations!BW$6,""))</f>
        <v/>
      </c>
      <c r="R108" s="67" t="str">
        <f>IF(COUNTIF(Calculations!AU:AU,Subgroup_number)=1,INDEX(Calculations!AU:BS,MATCH(Subgroup_number,Calculations!AU:AU,0),18),IF(Subgroup_number=Calculations!BW$17,Calculations!BW$7,""))</f>
        <v/>
      </c>
      <c r="S108" s="122"/>
      <c r="U108" s="122"/>
      <c r="W108" s="122"/>
    </row>
    <row r="109" spans="6:23" x14ac:dyDescent="0.2">
      <c r="F109" s="59">
        <v>108</v>
      </c>
      <c r="G109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09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09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09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09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09" s="30" t="str">
        <f>IF(COUNTIF(Calculations!AU:AU,Subgroup_number)=1,INDEX(Calculations!AU:BS,MATCH(Subgroup_number,Calculations!AU:AU,0),5),IF(Subgroup_number=Calculations!BW$17,Calculations!BW$10,""))</f>
        <v/>
      </c>
      <c r="M109" s="99" t="str">
        <f>IF(COUNTIF(Calculations!AU:AU,Subgroup_number)=1,INDEX(Calculations!AU:BS,MATCH(Subgroup_number,Calculations!AU:AU,0),6),IF(Subgroup_number=Calculations!BW$17,Calculations!BW$11,""))</f>
        <v/>
      </c>
      <c r="N109" s="99" t="str">
        <f>IF(COUNTIF(Calculations!AU:AU,Subgroup_number)=1,INDEX(Calculations!AU:BS,MATCH(Subgroup_number,Calculations!AU:AU,0),7),IF(Subgroup_number=Calculations!BW$17,Calculations!BW$12,""))</f>
        <v/>
      </c>
      <c r="O109" s="30" t="str">
        <f>IF(COUNTIF(Calculations!AU:AU,Subgroup_number)=1,INDEX(Calculations!AU:BS,MATCH(Subgroup_number,Calculations!AU:AU,0),9),IF(Subgroup_number=Calculations!BW$17,Calculations!BW$13,""))</f>
        <v/>
      </c>
      <c r="P109" s="30" t="str">
        <f>IF(COUNTIF(Calculations!AU:AU,Subgroup_number)=1,INDEX(Calculations!AU:BS,MATCH(Subgroup_number,Calculations!AU:AU,0),10),IF(Subgroup_number=Calculations!BW$17,Calculations!BW$14,""))</f>
        <v/>
      </c>
      <c r="Q109" s="30" t="str">
        <f>IF(COUNTIF(Calculations!AU:AU,Subgroup_number)=1,INDEX(Calculations!AU:BS,MATCH(Subgroup_number,Calculations!AU:AU,0),17),IF(Subgroup_number=Calculations!BW$17,Calculations!BW$6,""))</f>
        <v/>
      </c>
      <c r="R109" s="67" t="str">
        <f>IF(COUNTIF(Calculations!AU:AU,Subgroup_number)=1,INDEX(Calculations!AU:BS,MATCH(Subgroup_number,Calculations!AU:AU,0),18),IF(Subgroup_number=Calculations!BW$17,Calculations!BW$7,""))</f>
        <v/>
      </c>
      <c r="S109" s="122"/>
      <c r="U109" s="122"/>
      <c r="W109" s="122"/>
    </row>
    <row r="110" spans="6:23" x14ac:dyDescent="0.2">
      <c r="F110" s="59">
        <v>109</v>
      </c>
      <c r="G110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10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10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10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10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10" s="30" t="str">
        <f>IF(COUNTIF(Calculations!AU:AU,Subgroup_number)=1,INDEX(Calculations!AU:BS,MATCH(Subgroup_number,Calculations!AU:AU,0),5),IF(Subgroup_number=Calculations!BW$17,Calculations!BW$10,""))</f>
        <v/>
      </c>
      <c r="M110" s="99" t="str">
        <f>IF(COUNTIF(Calculations!AU:AU,Subgroup_number)=1,INDEX(Calculations!AU:BS,MATCH(Subgroup_number,Calculations!AU:AU,0),6),IF(Subgroup_number=Calculations!BW$17,Calculations!BW$11,""))</f>
        <v/>
      </c>
      <c r="N110" s="99" t="str">
        <f>IF(COUNTIF(Calculations!AU:AU,Subgroup_number)=1,INDEX(Calculations!AU:BS,MATCH(Subgroup_number,Calculations!AU:AU,0),7),IF(Subgroup_number=Calculations!BW$17,Calculations!BW$12,""))</f>
        <v/>
      </c>
      <c r="O110" s="30" t="str">
        <f>IF(COUNTIF(Calculations!AU:AU,Subgroup_number)=1,INDEX(Calculations!AU:BS,MATCH(Subgroup_number,Calculations!AU:AU,0),9),IF(Subgroup_number=Calculations!BW$17,Calculations!BW$13,""))</f>
        <v/>
      </c>
      <c r="P110" s="30" t="str">
        <f>IF(COUNTIF(Calculations!AU:AU,Subgroup_number)=1,INDEX(Calculations!AU:BS,MATCH(Subgroup_number,Calculations!AU:AU,0),10),IF(Subgroup_number=Calculations!BW$17,Calculations!BW$14,""))</f>
        <v/>
      </c>
      <c r="Q110" s="30" t="str">
        <f>IF(COUNTIF(Calculations!AU:AU,Subgroup_number)=1,INDEX(Calculations!AU:BS,MATCH(Subgroup_number,Calculations!AU:AU,0),17),IF(Subgroup_number=Calculations!BW$17,Calculations!BW$6,""))</f>
        <v/>
      </c>
      <c r="R110" s="67" t="str">
        <f>IF(COUNTIF(Calculations!AU:AU,Subgroup_number)=1,INDEX(Calculations!AU:BS,MATCH(Subgroup_number,Calculations!AU:AU,0),18),IF(Subgroup_number=Calculations!BW$17,Calculations!BW$7,""))</f>
        <v/>
      </c>
      <c r="S110" s="122"/>
      <c r="U110" s="122"/>
      <c r="W110" s="122"/>
    </row>
    <row r="111" spans="6:23" x14ac:dyDescent="0.2">
      <c r="F111" s="59">
        <v>110</v>
      </c>
      <c r="G111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11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11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11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11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11" s="30" t="str">
        <f>IF(COUNTIF(Calculations!AU:AU,Subgroup_number)=1,INDEX(Calculations!AU:BS,MATCH(Subgroup_number,Calculations!AU:AU,0),5),IF(Subgroup_number=Calculations!BW$17,Calculations!BW$10,""))</f>
        <v/>
      </c>
      <c r="M111" s="99" t="str">
        <f>IF(COUNTIF(Calculations!AU:AU,Subgroup_number)=1,INDEX(Calculations!AU:BS,MATCH(Subgroup_number,Calculations!AU:AU,0),6),IF(Subgroup_number=Calculations!BW$17,Calculations!BW$11,""))</f>
        <v/>
      </c>
      <c r="N111" s="99" t="str">
        <f>IF(COUNTIF(Calculations!AU:AU,Subgroup_number)=1,INDEX(Calculations!AU:BS,MATCH(Subgroup_number,Calculations!AU:AU,0),7),IF(Subgroup_number=Calculations!BW$17,Calculations!BW$12,""))</f>
        <v/>
      </c>
      <c r="O111" s="30" t="str">
        <f>IF(COUNTIF(Calculations!AU:AU,Subgroup_number)=1,INDEX(Calculations!AU:BS,MATCH(Subgroup_number,Calculations!AU:AU,0),9),IF(Subgroup_number=Calculations!BW$17,Calculations!BW$13,""))</f>
        <v/>
      </c>
      <c r="P111" s="30" t="str">
        <f>IF(COUNTIF(Calculations!AU:AU,Subgroup_number)=1,INDEX(Calculations!AU:BS,MATCH(Subgroup_number,Calculations!AU:AU,0),10),IF(Subgroup_number=Calculations!BW$17,Calculations!BW$14,""))</f>
        <v/>
      </c>
      <c r="Q111" s="30" t="str">
        <f>IF(COUNTIF(Calculations!AU:AU,Subgroup_number)=1,INDEX(Calculations!AU:BS,MATCH(Subgroup_number,Calculations!AU:AU,0),17),IF(Subgroup_number=Calculations!BW$17,Calculations!BW$6,""))</f>
        <v/>
      </c>
      <c r="R111" s="67" t="str">
        <f>IF(COUNTIF(Calculations!AU:AU,Subgroup_number)=1,INDEX(Calculations!AU:BS,MATCH(Subgroup_number,Calculations!AU:AU,0),18),IF(Subgroup_number=Calculations!BW$17,Calculations!BW$7,""))</f>
        <v/>
      </c>
      <c r="S111" s="122"/>
      <c r="U111" s="122"/>
      <c r="W111" s="122"/>
    </row>
    <row r="112" spans="6:23" x14ac:dyDescent="0.2">
      <c r="F112" s="59">
        <v>111</v>
      </c>
      <c r="G112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12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12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12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12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12" s="30" t="str">
        <f>IF(COUNTIF(Calculations!AU:AU,Subgroup_number)=1,INDEX(Calculations!AU:BS,MATCH(Subgroup_number,Calculations!AU:AU,0),5),IF(Subgroup_number=Calculations!BW$17,Calculations!BW$10,""))</f>
        <v/>
      </c>
      <c r="M112" s="99" t="str">
        <f>IF(COUNTIF(Calculations!AU:AU,Subgroup_number)=1,INDEX(Calculations!AU:BS,MATCH(Subgroup_number,Calculations!AU:AU,0),6),IF(Subgroup_number=Calculations!BW$17,Calculations!BW$11,""))</f>
        <v/>
      </c>
      <c r="N112" s="99" t="str">
        <f>IF(COUNTIF(Calculations!AU:AU,Subgroup_number)=1,INDEX(Calculations!AU:BS,MATCH(Subgroup_number,Calculations!AU:AU,0),7),IF(Subgroup_number=Calculations!BW$17,Calculations!BW$12,""))</f>
        <v/>
      </c>
      <c r="O112" s="30" t="str">
        <f>IF(COUNTIF(Calculations!AU:AU,Subgroup_number)=1,INDEX(Calculations!AU:BS,MATCH(Subgroup_number,Calculations!AU:AU,0),9),IF(Subgroup_number=Calculations!BW$17,Calculations!BW$13,""))</f>
        <v/>
      </c>
      <c r="P112" s="30" t="str">
        <f>IF(COUNTIF(Calculations!AU:AU,Subgroup_number)=1,INDEX(Calculations!AU:BS,MATCH(Subgroup_number,Calculations!AU:AU,0),10),IF(Subgroup_number=Calculations!BW$17,Calculations!BW$14,""))</f>
        <v/>
      </c>
      <c r="Q112" s="30" t="str">
        <f>IF(COUNTIF(Calculations!AU:AU,Subgroup_number)=1,INDEX(Calculations!AU:BS,MATCH(Subgroup_number,Calculations!AU:AU,0),17),IF(Subgroup_number=Calculations!BW$17,Calculations!BW$6,""))</f>
        <v/>
      </c>
      <c r="R112" s="67" t="str">
        <f>IF(COUNTIF(Calculations!AU:AU,Subgroup_number)=1,INDEX(Calculations!AU:BS,MATCH(Subgroup_number,Calculations!AU:AU,0),18),IF(Subgroup_number=Calculations!BW$17,Calculations!BW$7,""))</f>
        <v/>
      </c>
      <c r="S112" s="122"/>
      <c r="U112" s="122"/>
      <c r="W112" s="122"/>
    </row>
    <row r="113" spans="6:23" x14ac:dyDescent="0.2">
      <c r="F113" s="59">
        <v>112</v>
      </c>
      <c r="G113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13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13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13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13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13" s="30" t="str">
        <f>IF(COUNTIF(Calculations!AU:AU,Subgroup_number)=1,INDEX(Calculations!AU:BS,MATCH(Subgroup_number,Calculations!AU:AU,0),5),IF(Subgroup_number=Calculations!BW$17,Calculations!BW$10,""))</f>
        <v/>
      </c>
      <c r="M113" s="99" t="str">
        <f>IF(COUNTIF(Calculations!AU:AU,Subgroup_number)=1,INDEX(Calculations!AU:BS,MATCH(Subgroup_number,Calculations!AU:AU,0),6),IF(Subgroup_number=Calculations!BW$17,Calculations!BW$11,""))</f>
        <v/>
      </c>
      <c r="N113" s="99" t="str">
        <f>IF(COUNTIF(Calculations!AU:AU,Subgroup_number)=1,INDEX(Calculations!AU:BS,MATCH(Subgroup_number,Calculations!AU:AU,0),7),IF(Subgroup_number=Calculations!BW$17,Calculations!BW$12,""))</f>
        <v/>
      </c>
      <c r="O113" s="30" t="str">
        <f>IF(COUNTIF(Calculations!AU:AU,Subgroup_number)=1,INDEX(Calculations!AU:BS,MATCH(Subgroup_number,Calculations!AU:AU,0),9),IF(Subgroup_number=Calculations!BW$17,Calculations!BW$13,""))</f>
        <v/>
      </c>
      <c r="P113" s="30" t="str">
        <f>IF(COUNTIF(Calculations!AU:AU,Subgroup_number)=1,INDEX(Calculations!AU:BS,MATCH(Subgroup_number,Calculations!AU:AU,0),10),IF(Subgroup_number=Calculations!BW$17,Calculations!BW$14,""))</f>
        <v/>
      </c>
      <c r="Q113" s="30" t="str">
        <f>IF(COUNTIF(Calculations!AU:AU,Subgroup_number)=1,INDEX(Calculations!AU:BS,MATCH(Subgroup_number,Calculations!AU:AU,0),17),IF(Subgroup_number=Calculations!BW$17,Calculations!BW$6,""))</f>
        <v/>
      </c>
      <c r="R113" s="67" t="str">
        <f>IF(COUNTIF(Calculations!AU:AU,Subgroup_number)=1,INDEX(Calculations!AU:BS,MATCH(Subgroup_number,Calculations!AU:AU,0),18),IF(Subgroup_number=Calculations!BW$17,Calculations!BW$7,""))</f>
        <v/>
      </c>
      <c r="S113" s="122"/>
      <c r="U113" s="122"/>
      <c r="W113" s="122"/>
    </row>
    <row r="114" spans="6:23" x14ac:dyDescent="0.2">
      <c r="F114" s="59">
        <v>113</v>
      </c>
      <c r="G114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14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14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14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14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14" s="30" t="str">
        <f>IF(COUNTIF(Calculations!AU:AU,Subgroup_number)=1,INDEX(Calculations!AU:BS,MATCH(Subgroup_number,Calculations!AU:AU,0),5),IF(Subgroup_number=Calculations!BW$17,Calculations!BW$10,""))</f>
        <v/>
      </c>
      <c r="M114" s="99" t="str">
        <f>IF(COUNTIF(Calculations!AU:AU,Subgroup_number)=1,INDEX(Calculations!AU:BS,MATCH(Subgroup_number,Calculations!AU:AU,0),6),IF(Subgroup_number=Calculations!BW$17,Calculations!BW$11,""))</f>
        <v/>
      </c>
      <c r="N114" s="99" t="str">
        <f>IF(COUNTIF(Calculations!AU:AU,Subgroup_number)=1,INDEX(Calculations!AU:BS,MATCH(Subgroup_number,Calculations!AU:AU,0),7),IF(Subgroup_number=Calculations!BW$17,Calculations!BW$12,""))</f>
        <v/>
      </c>
      <c r="O114" s="30" t="str">
        <f>IF(COUNTIF(Calculations!AU:AU,Subgroup_number)=1,INDEX(Calculations!AU:BS,MATCH(Subgroup_number,Calculations!AU:AU,0),9),IF(Subgroup_number=Calculations!BW$17,Calculations!BW$13,""))</f>
        <v/>
      </c>
      <c r="P114" s="30" t="str">
        <f>IF(COUNTIF(Calculations!AU:AU,Subgroup_number)=1,INDEX(Calculations!AU:BS,MATCH(Subgroup_number,Calculations!AU:AU,0),10),IF(Subgroup_number=Calculations!BW$17,Calculations!BW$14,""))</f>
        <v/>
      </c>
      <c r="Q114" s="30" t="str">
        <f>IF(COUNTIF(Calculations!AU:AU,Subgroup_number)=1,INDEX(Calculations!AU:BS,MATCH(Subgroup_number,Calculations!AU:AU,0),17),IF(Subgroup_number=Calculations!BW$17,Calculations!BW$6,""))</f>
        <v/>
      </c>
      <c r="R114" s="67" t="str">
        <f>IF(COUNTIF(Calculations!AU:AU,Subgroup_number)=1,INDEX(Calculations!AU:BS,MATCH(Subgroup_number,Calculations!AU:AU,0),18),IF(Subgroup_number=Calculations!BW$17,Calculations!BW$7,""))</f>
        <v/>
      </c>
      <c r="S114" s="122"/>
      <c r="U114" s="122"/>
      <c r="W114" s="122"/>
    </row>
    <row r="115" spans="6:23" x14ac:dyDescent="0.2">
      <c r="F115" s="59">
        <v>114</v>
      </c>
      <c r="G115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15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15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15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15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15" s="30" t="str">
        <f>IF(COUNTIF(Calculations!AU:AU,Subgroup_number)=1,INDEX(Calculations!AU:BS,MATCH(Subgroup_number,Calculations!AU:AU,0),5),IF(Subgroup_number=Calculations!BW$17,Calculations!BW$10,""))</f>
        <v/>
      </c>
      <c r="M115" s="99" t="str">
        <f>IF(COUNTIF(Calculations!AU:AU,Subgroup_number)=1,INDEX(Calculations!AU:BS,MATCH(Subgroup_number,Calculations!AU:AU,0),6),IF(Subgroup_number=Calculations!BW$17,Calculations!BW$11,""))</f>
        <v/>
      </c>
      <c r="N115" s="99" t="str">
        <f>IF(COUNTIF(Calculations!AU:AU,Subgroup_number)=1,INDEX(Calculations!AU:BS,MATCH(Subgroup_number,Calculations!AU:AU,0),7),IF(Subgroup_number=Calculations!BW$17,Calculations!BW$12,""))</f>
        <v/>
      </c>
      <c r="O115" s="30" t="str">
        <f>IF(COUNTIF(Calculations!AU:AU,Subgroup_number)=1,INDEX(Calculations!AU:BS,MATCH(Subgroup_number,Calculations!AU:AU,0),9),IF(Subgroup_number=Calculations!BW$17,Calculations!BW$13,""))</f>
        <v/>
      </c>
      <c r="P115" s="30" t="str">
        <f>IF(COUNTIF(Calculations!AU:AU,Subgroup_number)=1,INDEX(Calculations!AU:BS,MATCH(Subgroup_number,Calculations!AU:AU,0),10),IF(Subgroup_number=Calculations!BW$17,Calculations!BW$14,""))</f>
        <v/>
      </c>
      <c r="Q115" s="30" t="str">
        <f>IF(COUNTIF(Calculations!AU:AU,Subgroup_number)=1,INDEX(Calculations!AU:BS,MATCH(Subgroup_number,Calculations!AU:AU,0),17),IF(Subgroup_number=Calculations!BW$17,Calculations!BW$6,""))</f>
        <v/>
      </c>
      <c r="R115" s="67" t="str">
        <f>IF(COUNTIF(Calculations!AU:AU,Subgroup_number)=1,INDEX(Calculations!AU:BS,MATCH(Subgroup_number,Calculations!AU:AU,0),18),IF(Subgroup_number=Calculations!BW$17,Calculations!BW$7,""))</f>
        <v/>
      </c>
      <c r="S115" s="122"/>
      <c r="U115" s="122"/>
      <c r="W115" s="122"/>
    </row>
    <row r="116" spans="6:23" x14ac:dyDescent="0.2">
      <c r="F116" s="59">
        <v>115</v>
      </c>
      <c r="G116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16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16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16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16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16" s="30" t="str">
        <f>IF(COUNTIF(Calculations!AU:AU,Subgroup_number)=1,INDEX(Calculations!AU:BS,MATCH(Subgroup_number,Calculations!AU:AU,0),5),IF(Subgroup_number=Calculations!BW$17,Calculations!BW$10,""))</f>
        <v/>
      </c>
      <c r="M116" s="99" t="str">
        <f>IF(COUNTIF(Calculations!AU:AU,Subgroup_number)=1,INDEX(Calculations!AU:BS,MATCH(Subgroup_number,Calculations!AU:AU,0),6),IF(Subgroup_number=Calculations!BW$17,Calculations!BW$11,""))</f>
        <v/>
      </c>
      <c r="N116" s="99" t="str">
        <f>IF(COUNTIF(Calculations!AU:AU,Subgroup_number)=1,INDEX(Calculations!AU:BS,MATCH(Subgroup_number,Calculations!AU:AU,0),7),IF(Subgroup_number=Calculations!BW$17,Calculations!BW$12,""))</f>
        <v/>
      </c>
      <c r="O116" s="30" t="str">
        <f>IF(COUNTIF(Calculations!AU:AU,Subgroup_number)=1,INDEX(Calculations!AU:BS,MATCH(Subgroup_number,Calculations!AU:AU,0),9),IF(Subgroup_number=Calculations!BW$17,Calculations!BW$13,""))</f>
        <v/>
      </c>
      <c r="P116" s="30" t="str">
        <f>IF(COUNTIF(Calculations!AU:AU,Subgroup_number)=1,INDEX(Calculations!AU:BS,MATCH(Subgroup_number,Calculations!AU:AU,0),10),IF(Subgroup_number=Calculations!BW$17,Calculations!BW$14,""))</f>
        <v/>
      </c>
      <c r="Q116" s="30" t="str">
        <f>IF(COUNTIF(Calculations!AU:AU,Subgroup_number)=1,INDEX(Calculations!AU:BS,MATCH(Subgroup_number,Calculations!AU:AU,0),17),IF(Subgroup_number=Calculations!BW$17,Calculations!BW$6,""))</f>
        <v/>
      </c>
      <c r="R116" s="67" t="str">
        <f>IF(COUNTIF(Calculations!AU:AU,Subgroup_number)=1,INDEX(Calculations!AU:BS,MATCH(Subgroup_number,Calculations!AU:AU,0),18),IF(Subgroup_number=Calculations!BW$17,Calculations!BW$7,""))</f>
        <v/>
      </c>
      <c r="S116" s="122"/>
      <c r="U116" s="122"/>
      <c r="W116" s="122"/>
    </row>
    <row r="117" spans="6:23" x14ac:dyDescent="0.2">
      <c r="F117" s="59">
        <v>116</v>
      </c>
      <c r="G117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17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17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17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17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17" s="30" t="str">
        <f>IF(COUNTIF(Calculations!AU:AU,Subgroup_number)=1,INDEX(Calculations!AU:BS,MATCH(Subgroup_number,Calculations!AU:AU,0),5),IF(Subgroup_number=Calculations!BW$17,Calculations!BW$10,""))</f>
        <v/>
      </c>
      <c r="M117" s="99" t="str">
        <f>IF(COUNTIF(Calculations!AU:AU,Subgroup_number)=1,INDEX(Calculations!AU:BS,MATCH(Subgroup_number,Calculations!AU:AU,0),6),IF(Subgroup_number=Calculations!BW$17,Calculations!BW$11,""))</f>
        <v/>
      </c>
      <c r="N117" s="99" t="str">
        <f>IF(COUNTIF(Calculations!AU:AU,Subgroup_number)=1,INDEX(Calculations!AU:BS,MATCH(Subgroup_number,Calculations!AU:AU,0),7),IF(Subgroup_number=Calculations!BW$17,Calculations!BW$12,""))</f>
        <v/>
      </c>
      <c r="O117" s="30" t="str">
        <f>IF(COUNTIF(Calculations!AU:AU,Subgroup_number)=1,INDEX(Calculations!AU:BS,MATCH(Subgroup_number,Calculations!AU:AU,0),9),IF(Subgroup_number=Calculations!BW$17,Calculations!BW$13,""))</f>
        <v/>
      </c>
      <c r="P117" s="30" t="str">
        <f>IF(COUNTIF(Calculations!AU:AU,Subgroup_number)=1,INDEX(Calculations!AU:BS,MATCH(Subgroup_number,Calculations!AU:AU,0),10),IF(Subgroup_number=Calculations!BW$17,Calculations!BW$14,""))</f>
        <v/>
      </c>
      <c r="Q117" s="30" t="str">
        <f>IF(COUNTIF(Calculations!AU:AU,Subgroup_number)=1,INDEX(Calculations!AU:BS,MATCH(Subgroup_number,Calculations!AU:AU,0),17),IF(Subgroup_number=Calculations!BW$17,Calculations!BW$6,""))</f>
        <v/>
      </c>
      <c r="R117" s="67" t="str">
        <f>IF(COUNTIF(Calculations!AU:AU,Subgroup_number)=1,INDEX(Calculations!AU:BS,MATCH(Subgroup_number,Calculations!AU:AU,0),18),IF(Subgroup_number=Calculations!BW$17,Calculations!BW$7,""))</f>
        <v/>
      </c>
      <c r="S117" s="122"/>
      <c r="U117" s="122"/>
      <c r="W117" s="122"/>
    </row>
    <row r="118" spans="6:23" x14ac:dyDescent="0.2">
      <c r="F118" s="59">
        <v>117</v>
      </c>
      <c r="G118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18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18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18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18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18" s="30" t="str">
        <f>IF(COUNTIF(Calculations!AU:AU,Subgroup_number)=1,INDEX(Calculations!AU:BS,MATCH(Subgroup_number,Calculations!AU:AU,0),5),IF(Subgroup_number=Calculations!BW$17,Calculations!BW$10,""))</f>
        <v/>
      </c>
      <c r="M118" s="99" t="str">
        <f>IF(COUNTIF(Calculations!AU:AU,Subgroup_number)=1,INDEX(Calculations!AU:BS,MATCH(Subgroup_number,Calculations!AU:AU,0),6),IF(Subgroup_number=Calculations!BW$17,Calculations!BW$11,""))</f>
        <v/>
      </c>
      <c r="N118" s="99" t="str">
        <f>IF(COUNTIF(Calculations!AU:AU,Subgroup_number)=1,INDEX(Calculations!AU:BS,MATCH(Subgroup_number,Calculations!AU:AU,0),7),IF(Subgroup_number=Calculations!BW$17,Calculations!BW$12,""))</f>
        <v/>
      </c>
      <c r="O118" s="30" t="str">
        <f>IF(COUNTIF(Calculations!AU:AU,Subgroup_number)=1,INDEX(Calculations!AU:BS,MATCH(Subgroup_number,Calculations!AU:AU,0),9),IF(Subgroup_number=Calculations!BW$17,Calculations!BW$13,""))</f>
        <v/>
      </c>
      <c r="P118" s="30" t="str">
        <f>IF(COUNTIF(Calculations!AU:AU,Subgroup_number)=1,INDEX(Calculations!AU:BS,MATCH(Subgroup_number,Calculations!AU:AU,0),10),IF(Subgroup_number=Calculations!BW$17,Calculations!BW$14,""))</f>
        <v/>
      </c>
      <c r="Q118" s="30" t="str">
        <f>IF(COUNTIF(Calculations!AU:AU,Subgroup_number)=1,INDEX(Calculations!AU:BS,MATCH(Subgroup_number,Calculations!AU:AU,0),17),IF(Subgroup_number=Calculations!BW$17,Calculations!BW$6,""))</f>
        <v/>
      </c>
      <c r="R118" s="67" t="str">
        <f>IF(COUNTIF(Calculations!AU:AU,Subgroup_number)=1,INDEX(Calculations!AU:BS,MATCH(Subgroup_number,Calculations!AU:AU,0),18),IF(Subgroup_number=Calculations!BW$17,Calculations!BW$7,""))</f>
        <v/>
      </c>
      <c r="S118" s="122"/>
      <c r="U118" s="122"/>
      <c r="W118" s="122"/>
    </row>
    <row r="119" spans="6:23" x14ac:dyDescent="0.2">
      <c r="F119" s="59">
        <v>118</v>
      </c>
      <c r="G119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19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19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19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19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19" s="30" t="str">
        <f>IF(COUNTIF(Calculations!AU:AU,Subgroup_number)=1,INDEX(Calculations!AU:BS,MATCH(Subgroup_number,Calculations!AU:AU,0),5),IF(Subgroup_number=Calculations!BW$17,Calculations!BW$10,""))</f>
        <v/>
      </c>
      <c r="M119" s="99" t="str">
        <f>IF(COUNTIF(Calculations!AU:AU,Subgroup_number)=1,INDEX(Calculations!AU:BS,MATCH(Subgroup_number,Calculations!AU:AU,0),6),IF(Subgroup_number=Calculations!BW$17,Calculations!BW$11,""))</f>
        <v/>
      </c>
      <c r="N119" s="99" t="str">
        <f>IF(COUNTIF(Calculations!AU:AU,Subgroup_number)=1,INDEX(Calculations!AU:BS,MATCH(Subgroup_number,Calculations!AU:AU,0),7),IF(Subgroup_number=Calculations!BW$17,Calculations!BW$12,""))</f>
        <v/>
      </c>
      <c r="O119" s="30" t="str">
        <f>IF(COUNTIF(Calculations!AU:AU,Subgroup_number)=1,INDEX(Calculations!AU:BS,MATCH(Subgroup_number,Calculations!AU:AU,0),9),IF(Subgroup_number=Calculations!BW$17,Calculations!BW$13,""))</f>
        <v/>
      </c>
      <c r="P119" s="30" t="str">
        <f>IF(COUNTIF(Calculations!AU:AU,Subgroup_number)=1,INDEX(Calculations!AU:BS,MATCH(Subgroup_number,Calculations!AU:AU,0),10),IF(Subgroup_number=Calculations!BW$17,Calculations!BW$14,""))</f>
        <v/>
      </c>
      <c r="Q119" s="30" t="str">
        <f>IF(COUNTIF(Calculations!AU:AU,Subgroup_number)=1,INDEX(Calculations!AU:BS,MATCH(Subgroup_number,Calculations!AU:AU,0),17),IF(Subgroup_number=Calculations!BW$17,Calculations!BW$6,""))</f>
        <v/>
      </c>
      <c r="R119" s="67" t="str">
        <f>IF(COUNTIF(Calculations!AU:AU,Subgroup_number)=1,INDEX(Calculations!AU:BS,MATCH(Subgroup_number,Calculations!AU:AU,0),18),IF(Subgroup_number=Calculations!BW$17,Calculations!BW$7,""))</f>
        <v/>
      </c>
      <c r="S119" s="122"/>
      <c r="U119" s="122"/>
      <c r="W119" s="122"/>
    </row>
    <row r="120" spans="6:23" x14ac:dyDescent="0.2">
      <c r="F120" s="59">
        <v>119</v>
      </c>
      <c r="G120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20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20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20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20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20" s="30" t="str">
        <f>IF(COUNTIF(Calculations!AU:AU,Subgroup_number)=1,INDEX(Calculations!AU:BS,MATCH(Subgroup_number,Calculations!AU:AU,0),5),IF(Subgroup_number=Calculations!BW$17,Calculations!BW$10,""))</f>
        <v/>
      </c>
      <c r="M120" s="99" t="str">
        <f>IF(COUNTIF(Calculations!AU:AU,Subgroup_number)=1,INDEX(Calculations!AU:BS,MATCH(Subgroup_number,Calculations!AU:AU,0),6),IF(Subgroup_number=Calculations!BW$17,Calculations!BW$11,""))</f>
        <v/>
      </c>
      <c r="N120" s="99" t="str">
        <f>IF(COUNTIF(Calculations!AU:AU,Subgroup_number)=1,INDEX(Calculations!AU:BS,MATCH(Subgroup_number,Calculations!AU:AU,0),7),IF(Subgroup_number=Calculations!BW$17,Calculations!BW$12,""))</f>
        <v/>
      </c>
      <c r="O120" s="30" t="str">
        <f>IF(COUNTIF(Calculations!AU:AU,Subgroup_number)=1,INDEX(Calculations!AU:BS,MATCH(Subgroup_number,Calculations!AU:AU,0),9),IF(Subgroup_number=Calculations!BW$17,Calculations!BW$13,""))</f>
        <v/>
      </c>
      <c r="P120" s="30" t="str">
        <f>IF(COUNTIF(Calculations!AU:AU,Subgroup_number)=1,INDEX(Calculations!AU:BS,MATCH(Subgroup_number,Calculations!AU:AU,0),10),IF(Subgroup_number=Calculations!BW$17,Calculations!BW$14,""))</f>
        <v/>
      </c>
      <c r="Q120" s="30" t="str">
        <f>IF(COUNTIF(Calculations!AU:AU,Subgroup_number)=1,INDEX(Calculations!AU:BS,MATCH(Subgroup_number,Calculations!AU:AU,0),17),IF(Subgroup_number=Calculations!BW$17,Calculations!BW$6,""))</f>
        <v/>
      </c>
      <c r="R120" s="67" t="str">
        <f>IF(COUNTIF(Calculations!AU:AU,Subgroup_number)=1,INDEX(Calculations!AU:BS,MATCH(Subgroup_number,Calculations!AU:AU,0),18),IF(Subgroup_number=Calculations!BW$17,Calculations!BW$7,""))</f>
        <v/>
      </c>
      <c r="S120" s="122"/>
      <c r="U120" s="122"/>
      <c r="W120" s="122"/>
    </row>
    <row r="121" spans="6:23" x14ac:dyDescent="0.2">
      <c r="F121" s="59">
        <v>120</v>
      </c>
      <c r="G121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21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21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21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21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21" s="30" t="str">
        <f>IF(COUNTIF(Calculations!AU:AU,Subgroup_number)=1,INDEX(Calculations!AU:BS,MATCH(Subgroup_number,Calculations!AU:AU,0),5),IF(Subgroup_number=Calculations!BW$17,Calculations!BW$10,""))</f>
        <v/>
      </c>
      <c r="M121" s="99" t="str">
        <f>IF(COUNTIF(Calculations!AU:AU,Subgroup_number)=1,INDEX(Calculations!AU:BS,MATCH(Subgroup_number,Calculations!AU:AU,0),6),IF(Subgroup_number=Calculations!BW$17,Calculations!BW$11,""))</f>
        <v/>
      </c>
      <c r="N121" s="99" t="str">
        <f>IF(COUNTIF(Calculations!AU:AU,Subgroup_number)=1,INDEX(Calculations!AU:BS,MATCH(Subgroup_number,Calculations!AU:AU,0),7),IF(Subgroup_number=Calculations!BW$17,Calculations!BW$12,""))</f>
        <v/>
      </c>
      <c r="O121" s="30" t="str">
        <f>IF(COUNTIF(Calculations!AU:AU,Subgroup_number)=1,INDEX(Calculations!AU:BS,MATCH(Subgroup_number,Calculations!AU:AU,0),9),IF(Subgroup_number=Calculations!BW$17,Calculations!BW$13,""))</f>
        <v/>
      </c>
      <c r="P121" s="30" t="str">
        <f>IF(COUNTIF(Calculations!AU:AU,Subgroup_number)=1,INDEX(Calculations!AU:BS,MATCH(Subgroup_number,Calculations!AU:AU,0),10),IF(Subgroup_number=Calculations!BW$17,Calculations!BW$14,""))</f>
        <v/>
      </c>
      <c r="Q121" s="30" t="str">
        <f>IF(COUNTIF(Calculations!AU:AU,Subgroup_number)=1,INDEX(Calculations!AU:BS,MATCH(Subgroup_number,Calculations!AU:AU,0),17),IF(Subgroup_number=Calculations!BW$17,Calculations!BW$6,""))</f>
        <v/>
      </c>
      <c r="R121" s="67" t="str">
        <f>IF(COUNTIF(Calculations!AU:AU,Subgroup_number)=1,INDEX(Calculations!AU:BS,MATCH(Subgroup_number,Calculations!AU:AU,0),18),IF(Subgroup_number=Calculations!BW$17,Calculations!BW$7,""))</f>
        <v/>
      </c>
      <c r="S121" s="122"/>
      <c r="U121" s="122"/>
      <c r="W121" s="122"/>
    </row>
    <row r="122" spans="6:23" x14ac:dyDescent="0.2">
      <c r="F122" s="59">
        <v>121</v>
      </c>
      <c r="G122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22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22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22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22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22" s="30" t="str">
        <f>IF(COUNTIF(Calculations!AU:AU,Subgroup_number)=1,INDEX(Calculations!AU:BS,MATCH(Subgroup_number,Calculations!AU:AU,0),5),IF(Subgroup_number=Calculations!BW$17,Calculations!BW$10,""))</f>
        <v/>
      </c>
      <c r="M122" s="99" t="str">
        <f>IF(COUNTIF(Calculations!AU:AU,Subgroup_number)=1,INDEX(Calculations!AU:BS,MATCH(Subgroup_number,Calculations!AU:AU,0),6),IF(Subgroup_number=Calculations!BW$17,Calculations!BW$11,""))</f>
        <v/>
      </c>
      <c r="N122" s="99" t="str">
        <f>IF(COUNTIF(Calculations!AU:AU,Subgroup_number)=1,INDEX(Calculations!AU:BS,MATCH(Subgroup_number,Calculations!AU:AU,0),7),IF(Subgroup_number=Calculations!BW$17,Calculations!BW$12,""))</f>
        <v/>
      </c>
      <c r="O122" s="30" t="str">
        <f>IF(COUNTIF(Calculations!AU:AU,Subgroup_number)=1,INDEX(Calculations!AU:BS,MATCH(Subgroup_number,Calculations!AU:AU,0),9),IF(Subgroup_number=Calculations!BW$17,Calculations!BW$13,""))</f>
        <v/>
      </c>
      <c r="P122" s="30" t="str">
        <f>IF(COUNTIF(Calculations!AU:AU,Subgroup_number)=1,INDEX(Calculations!AU:BS,MATCH(Subgroup_number,Calculations!AU:AU,0),10),IF(Subgroup_number=Calculations!BW$17,Calculations!BW$14,""))</f>
        <v/>
      </c>
      <c r="Q122" s="30" t="str">
        <f>IF(COUNTIF(Calculations!AU:AU,Subgroup_number)=1,INDEX(Calculations!AU:BS,MATCH(Subgroup_number,Calculations!AU:AU,0),17),IF(Subgroup_number=Calculations!BW$17,Calculations!BW$6,""))</f>
        <v/>
      </c>
      <c r="R122" s="67" t="str">
        <f>IF(COUNTIF(Calculations!AU:AU,Subgroup_number)=1,INDEX(Calculations!AU:BS,MATCH(Subgroup_number,Calculations!AU:AU,0),18),IF(Subgroup_number=Calculations!BW$17,Calculations!BW$7,""))</f>
        <v/>
      </c>
      <c r="S122" s="122"/>
      <c r="U122" s="122"/>
      <c r="W122" s="122"/>
    </row>
    <row r="123" spans="6:23" x14ac:dyDescent="0.2">
      <c r="F123" s="59">
        <v>122</v>
      </c>
      <c r="G123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23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23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23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23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23" s="30" t="str">
        <f>IF(COUNTIF(Calculations!AU:AU,Subgroup_number)=1,INDEX(Calculations!AU:BS,MATCH(Subgroup_number,Calculations!AU:AU,0),5),IF(Subgroup_number=Calculations!BW$17,Calculations!BW$10,""))</f>
        <v/>
      </c>
      <c r="M123" s="99" t="str">
        <f>IF(COUNTIF(Calculations!AU:AU,Subgroup_number)=1,INDEX(Calculations!AU:BS,MATCH(Subgroup_number,Calculations!AU:AU,0),6),IF(Subgroup_number=Calculations!BW$17,Calculations!BW$11,""))</f>
        <v/>
      </c>
      <c r="N123" s="99" t="str">
        <f>IF(COUNTIF(Calculations!AU:AU,Subgroup_number)=1,INDEX(Calculations!AU:BS,MATCH(Subgroup_number,Calculations!AU:AU,0),7),IF(Subgroup_number=Calculations!BW$17,Calculations!BW$12,""))</f>
        <v/>
      </c>
      <c r="O123" s="30" t="str">
        <f>IF(COUNTIF(Calculations!AU:AU,Subgroup_number)=1,INDEX(Calculations!AU:BS,MATCH(Subgroup_number,Calculations!AU:AU,0),9),IF(Subgroup_number=Calculations!BW$17,Calculations!BW$13,""))</f>
        <v/>
      </c>
      <c r="P123" s="30" t="str">
        <f>IF(COUNTIF(Calculations!AU:AU,Subgroup_number)=1,INDEX(Calculations!AU:BS,MATCH(Subgroup_number,Calculations!AU:AU,0),10),IF(Subgroup_number=Calculations!BW$17,Calculations!BW$14,""))</f>
        <v/>
      </c>
      <c r="Q123" s="30" t="str">
        <f>IF(COUNTIF(Calculations!AU:AU,Subgroup_number)=1,INDEX(Calculations!AU:BS,MATCH(Subgroup_number,Calculations!AU:AU,0),17),IF(Subgroup_number=Calculations!BW$17,Calculations!BW$6,""))</f>
        <v/>
      </c>
      <c r="R123" s="67" t="str">
        <f>IF(COUNTIF(Calculations!AU:AU,Subgroup_number)=1,INDEX(Calculations!AU:BS,MATCH(Subgroup_number,Calculations!AU:AU,0),18),IF(Subgroup_number=Calculations!BW$17,Calculations!BW$7,""))</f>
        <v/>
      </c>
      <c r="S123" s="122"/>
      <c r="U123" s="122"/>
      <c r="W123" s="122"/>
    </row>
    <row r="124" spans="6:23" x14ac:dyDescent="0.2">
      <c r="F124" s="59">
        <v>123</v>
      </c>
      <c r="G124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24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24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24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24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24" s="30" t="str">
        <f>IF(COUNTIF(Calculations!AU:AU,Subgroup_number)=1,INDEX(Calculations!AU:BS,MATCH(Subgroup_number,Calculations!AU:AU,0),5),IF(Subgroup_number=Calculations!BW$17,Calculations!BW$10,""))</f>
        <v/>
      </c>
      <c r="M124" s="99" t="str">
        <f>IF(COUNTIF(Calculations!AU:AU,Subgroup_number)=1,INDEX(Calculations!AU:BS,MATCH(Subgroup_number,Calculations!AU:AU,0),6),IF(Subgroup_number=Calculations!BW$17,Calculations!BW$11,""))</f>
        <v/>
      </c>
      <c r="N124" s="99" t="str">
        <f>IF(COUNTIF(Calculations!AU:AU,Subgroup_number)=1,INDEX(Calculations!AU:BS,MATCH(Subgroup_number,Calculations!AU:AU,0),7),IF(Subgroup_number=Calculations!BW$17,Calculations!BW$12,""))</f>
        <v/>
      </c>
      <c r="O124" s="30" t="str">
        <f>IF(COUNTIF(Calculations!AU:AU,Subgroup_number)=1,INDEX(Calculations!AU:BS,MATCH(Subgroup_number,Calculations!AU:AU,0),9),IF(Subgroup_number=Calculations!BW$17,Calculations!BW$13,""))</f>
        <v/>
      </c>
      <c r="P124" s="30" t="str">
        <f>IF(COUNTIF(Calculations!AU:AU,Subgroup_number)=1,INDEX(Calculations!AU:BS,MATCH(Subgroup_number,Calculations!AU:AU,0),10),IF(Subgroup_number=Calculations!BW$17,Calculations!BW$14,""))</f>
        <v/>
      </c>
      <c r="Q124" s="30" t="str">
        <f>IF(COUNTIF(Calculations!AU:AU,Subgroup_number)=1,INDEX(Calculations!AU:BS,MATCH(Subgroup_number,Calculations!AU:AU,0),17),IF(Subgroup_number=Calculations!BW$17,Calculations!BW$6,""))</f>
        <v/>
      </c>
      <c r="R124" s="67" t="str">
        <f>IF(COUNTIF(Calculations!AU:AU,Subgroup_number)=1,INDEX(Calculations!AU:BS,MATCH(Subgroup_number,Calculations!AU:AU,0),18),IF(Subgroup_number=Calculations!BW$17,Calculations!BW$7,""))</f>
        <v/>
      </c>
      <c r="S124" s="122"/>
      <c r="U124" s="122"/>
      <c r="W124" s="122"/>
    </row>
    <row r="125" spans="6:23" x14ac:dyDescent="0.2">
      <c r="F125" s="59">
        <v>124</v>
      </c>
      <c r="G125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25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25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25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25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25" s="30" t="str">
        <f>IF(COUNTIF(Calculations!AU:AU,Subgroup_number)=1,INDEX(Calculations!AU:BS,MATCH(Subgroup_number,Calculations!AU:AU,0),5),IF(Subgroup_number=Calculations!BW$17,Calculations!BW$10,""))</f>
        <v/>
      </c>
      <c r="M125" s="99" t="str">
        <f>IF(COUNTIF(Calculations!AU:AU,Subgroup_number)=1,INDEX(Calculations!AU:BS,MATCH(Subgroup_number,Calculations!AU:AU,0),6),IF(Subgroup_number=Calculations!BW$17,Calculations!BW$11,""))</f>
        <v/>
      </c>
      <c r="N125" s="99" t="str">
        <f>IF(COUNTIF(Calculations!AU:AU,Subgroup_number)=1,INDEX(Calculations!AU:BS,MATCH(Subgroup_number,Calculations!AU:AU,0),7),IF(Subgroup_number=Calculations!BW$17,Calculations!BW$12,""))</f>
        <v/>
      </c>
      <c r="O125" s="30" t="str">
        <f>IF(COUNTIF(Calculations!AU:AU,Subgroup_number)=1,INDEX(Calculations!AU:BS,MATCH(Subgroup_number,Calculations!AU:AU,0),9),IF(Subgroup_number=Calculations!BW$17,Calculations!BW$13,""))</f>
        <v/>
      </c>
      <c r="P125" s="30" t="str">
        <f>IF(COUNTIF(Calculations!AU:AU,Subgroup_number)=1,INDEX(Calculations!AU:BS,MATCH(Subgroup_number,Calculations!AU:AU,0),10),IF(Subgroup_number=Calculations!BW$17,Calculations!BW$14,""))</f>
        <v/>
      </c>
      <c r="Q125" s="30" t="str">
        <f>IF(COUNTIF(Calculations!AU:AU,Subgroup_number)=1,INDEX(Calculations!AU:BS,MATCH(Subgroup_number,Calculations!AU:AU,0),17),IF(Subgroup_number=Calculations!BW$17,Calculations!BW$6,""))</f>
        <v/>
      </c>
      <c r="R125" s="67" t="str">
        <f>IF(COUNTIF(Calculations!AU:AU,Subgroup_number)=1,INDEX(Calculations!AU:BS,MATCH(Subgroup_number,Calculations!AU:AU,0),18),IF(Subgroup_number=Calculations!BW$17,Calculations!BW$7,""))</f>
        <v/>
      </c>
      <c r="S125" s="122"/>
      <c r="U125" s="122"/>
      <c r="W125" s="122"/>
    </row>
    <row r="126" spans="6:23" x14ac:dyDescent="0.2">
      <c r="F126" s="59">
        <v>125</v>
      </c>
      <c r="G126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26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26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26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26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26" s="30" t="str">
        <f>IF(COUNTIF(Calculations!AU:AU,Subgroup_number)=1,INDEX(Calculations!AU:BS,MATCH(Subgroup_number,Calculations!AU:AU,0),5),IF(Subgroup_number=Calculations!BW$17,Calculations!BW$10,""))</f>
        <v/>
      </c>
      <c r="M126" s="99" t="str">
        <f>IF(COUNTIF(Calculations!AU:AU,Subgroup_number)=1,INDEX(Calculations!AU:BS,MATCH(Subgroup_number,Calculations!AU:AU,0),6),IF(Subgroup_number=Calculations!BW$17,Calculations!BW$11,""))</f>
        <v/>
      </c>
      <c r="N126" s="99" t="str">
        <f>IF(COUNTIF(Calculations!AU:AU,Subgroup_number)=1,INDEX(Calculations!AU:BS,MATCH(Subgroup_number,Calculations!AU:AU,0),7),IF(Subgroup_number=Calculations!BW$17,Calculations!BW$12,""))</f>
        <v/>
      </c>
      <c r="O126" s="30" t="str">
        <f>IF(COUNTIF(Calculations!AU:AU,Subgroup_number)=1,INDEX(Calculations!AU:BS,MATCH(Subgroup_number,Calculations!AU:AU,0),9),IF(Subgroup_number=Calculations!BW$17,Calculations!BW$13,""))</f>
        <v/>
      </c>
      <c r="P126" s="30" t="str">
        <f>IF(COUNTIF(Calculations!AU:AU,Subgroup_number)=1,INDEX(Calculations!AU:BS,MATCH(Subgroup_number,Calculations!AU:AU,0),10),IF(Subgroup_number=Calculations!BW$17,Calculations!BW$14,""))</f>
        <v/>
      </c>
      <c r="Q126" s="30" t="str">
        <f>IF(COUNTIF(Calculations!AU:AU,Subgroup_number)=1,INDEX(Calculations!AU:BS,MATCH(Subgroup_number,Calculations!AU:AU,0),17),IF(Subgroup_number=Calculations!BW$17,Calculations!BW$6,""))</f>
        <v/>
      </c>
      <c r="R126" s="67" t="str">
        <f>IF(COUNTIF(Calculations!AU:AU,Subgroup_number)=1,INDEX(Calculations!AU:BS,MATCH(Subgroup_number,Calculations!AU:AU,0),18),IF(Subgroup_number=Calculations!BW$17,Calculations!BW$7,""))</f>
        <v/>
      </c>
      <c r="S126" s="122"/>
      <c r="U126" s="122"/>
      <c r="W126" s="122"/>
    </row>
    <row r="127" spans="6:23" x14ac:dyDescent="0.2">
      <c r="F127" s="59">
        <v>126</v>
      </c>
      <c r="G127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27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27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27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27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27" s="30" t="str">
        <f>IF(COUNTIF(Calculations!AU:AU,Subgroup_number)=1,INDEX(Calculations!AU:BS,MATCH(Subgroup_number,Calculations!AU:AU,0),5),IF(Subgroup_number=Calculations!BW$17,Calculations!BW$10,""))</f>
        <v/>
      </c>
      <c r="M127" s="99" t="str">
        <f>IF(COUNTIF(Calculations!AU:AU,Subgroup_number)=1,INDEX(Calculations!AU:BS,MATCH(Subgroup_number,Calculations!AU:AU,0),6),IF(Subgroup_number=Calculations!BW$17,Calculations!BW$11,""))</f>
        <v/>
      </c>
      <c r="N127" s="99" t="str">
        <f>IF(COUNTIF(Calculations!AU:AU,Subgroup_number)=1,INDEX(Calculations!AU:BS,MATCH(Subgroup_number,Calculations!AU:AU,0),7),IF(Subgroup_number=Calculations!BW$17,Calculations!BW$12,""))</f>
        <v/>
      </c>
      <c r="O127" s="30" t="str">
        <f>IF(COUNTIF(Calculations!AU:AU,Subgroup_number)=1,INDEX(Calculations!AU:BS,MATCH(Subgroup_number,Calculations!AU:AU,0),9),IF(Subgroup_number=Calculations!BW$17,Calculations!BW$13,""))</f>
        <v/>
      </c>
      <c r="P127" s="30" t="str">
        <f>IF(COUNTIF(Calculations!AU:AU,Subgroup_number)=1,INDEX(Calculations!AU:BS,MATCH(Subgroup_number,Calculations!AU:AU,0),10),IF(Subgroup_number=Calculations!BW$17,Calculations!BW$14,""))</f>
        <v/>
      </c>
      <c r="Q127" s="30" t="str">
        <f>IF(COUNTIF(Calculations!AU:AU,Subgroup_number)=1,INDEX(Calculations!AU:BS,MATCH(Subgroup_number,Calculations!AU:AU,0),17),IF(Subgroup_number=Calculations!BW$17,Calculations!BW$6,""))</f>
        <v/>
      </c>
      <c r="R127" s="67" t="str">
        <f>IF(COUNTIF(Calculations!AU:AU,Subgroup_number)=1,INDEX(Calculations!AU:BS,MATCH(Subgroup_number,Calculations!AU:AU,0),18),IF(Subgroup_number=Calculations!BW$17,Calculations!BW$7,""))</f>
        <v/>
      </c>
      <c r="S127" s="122"/>
      <c r="U127" s="122"/>
      <c r="W127" s="122"/>
    </row>
    <row r="128" spans="6:23" x14ac:dyDescent="0.2">
      <c r="F128" s="59">
        <v>127</v>
      </c>
      <c r="G128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28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28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28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28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28" s="30" t="str">
        <f>IF(COUNTIF(Calculations!AU:AU,Subgroup_number)=1,INDEX(Calculations!AU:BS,MATCH(Subgroup_number,Calculations!AU:AU,0),5),IF(Subgroup_number=Calculations!BW$17,Calculations!BW$10,""))</f>
        <v/>
      </c>
      <c r="M128" s="99" t="str">
        <f>IF(COUNTIF(Calculations!AU:AU,Subgroup_number)=1,INDEX(Calculations!AU:BS,MATCH(Subgroup_number,Calculations!AU:AU,0),6),IF(Subgroup_number=Calculations!BW$17,Calculations!BW$11,""))</f>
        <v/>
      </c>
      <c r="N128" s="99" t="str">
        <f>IF(COUNTIF(Calculations!AU:AU,Subgroup_number)=1,INDEX(Calculations!AU:BS,MATCH(Subgroup_number,Calculations!AU:AU,0),7),IF(Subgroup_number=Calculations!BW$17,Calculations!BW$12,""))</f>
        <v/>
      </c>
      <c r="O128" s="30" t="str">
        <f>IF(COUNTIF(Calculations!AU:AU,Subgroup_number)=1,INDEX(Calculations!AU:BS,MATCH(Subgroup_number,Calculations!AU:AU,0),9),IF(Subgroup_number=Calculations!BW$17,Calculations!BW$13,""))</f>
        <v/>
      </c>
      <c r="P128" s="30" t="str">
        <f>IF(COUNTIF(Calculations!AU:AU,Subgroup_number)=1,INDEX(Calculations!AU:BS,MATCH(Subgroup_number,Calculations!AU:AU,0),10),IF(Subgroup_number=Calculations!BW$17,Calculations!BW$14,""))</f>
        <v/>
      </c>
      <c r="Q128" s="30" t="str">
        <f>IF(COUNTIF(Calculations!AU:AU,Subgroup_number)=1,INDEX(Calculations!AU:BS,MATCH(Subgroup_number,Calculations!AU:AU,0),17),IF(Subgroup_number=Calculations!BW$17,Calculations!BW$6,""))</f>
        <v/>
      </c>
      <c r="R128" s="67" t="str">
        <f>IF(COUNTIF(Calculations!AU:AU,Subgroup_number)=1,INDEX(Calculations!AU:BS,MATCH(Subgroup_number,Calculations!AU:AU,0),18),IF(Subgroup_number=Calculations!BW$17,Calculations!BW$7,""))</f>
        <v/>
      </c>
      <c r="S128" s="122"/>
      <c r="U128" s="122"/>
      <c r="W128" s="122"/>
    </row>
    <row r="129" spans="6:23" x14ac:dyDescent="0.2">
      <c r="F129" s="59">
        <v>128</v>
      </c>
      <c r="G129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29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29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29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29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29" s="30" t="str">
        <f>IF(COUNTIF(Calculations!AU:AU,Subgroup_number)=1,INDEX(Calculations!AU:BS,MATCH(Subgroup_number,Calculations!AU:AU,0),5),IF(Subgroup_number=Calculations!BW$17,Calculations!BW$10,""))</f>
        <v/>
      </c>
      <c r="M129" s="99" t="str">
        <f>IF(COUNTIF(Calculations!AU:AU,Subgroup_number)=1,INDEX(Calculations!AU:BS,MATCH(Subgroup_number,Calculations!AU:AU,0),6),IF(Subgroup_number=Calculations!BW$17,Calculations!BW$11,""))</f>
        <v/>
      </c>
      <c r="N129" s="99" t="str">
        <f>IF(COUNTIF(Calculations!AU:AU,Subgroup_number)=1,INDEX(Calculations!AU:BS,MATCH(Subgroup_number,Calculations!AU:AU,0),7),IF(Subgroup_number=Calculations!BW$17,Calculations!BW$12,""))</f>
        <v/>
      </c>
      <c r="O129" s="30" t="str">
        <f>IF(COUNTIF(Calculations!AU:AU,Subgroup_number)=1,INDEX(Calculations!AU:BS,MATCH(Subgroup_number,Calculations!AU:AU,0),9),IF(Subgroup_number=Calculations!BW$17,Calculations!BW$13,""))</f>
        <v/>
      </c>
      <c r="P129" s="30" t="str">
        <f>IF(COUNTIF(Calculations!AU:AU,Subgroup_number)=1,INDEX(Calculations!AU:BS,MATCH(Subgroup_number,Calculations!AU:AU,0),10),IF(Subgroup_number=Calculations!BW$17,Calculations!BW$14,""))</f>
        <v/>
      </c>
      <c r="Q129" s="30" t="str">
        <f>IF(COUNTIF(Calculations!AU:AU,Subgroup_number)=1,INDEX(Calculations!AU:BS,MATCH(Subgroup_number,Calculations!AU:AU,0),17),IF(Subgroup_number=Calculations!BW$17,Calculations!BW$6,""))</f>
        <v/>
      </c>
      <c r="R129" s="67" t="str">
        <f>IF(COUNTIF(Calculations!AU:AU,Subgroup_number)=1,INDEX(Calculations!AU:BS,MATCH(Subgroup_number,Calculations!AU:AU,0),18),IF(Subgroup_number=Calculations!BW$17,Calculations!BW$7,""))</f>
        <v/>
      </c>
      <c r="S129" s="122"/>
      <c r="U129" s="122"/>
      <c r="W129" s="122"/>
    </row>
    <row r="130" spans="6:23" x14ac:dyDescent="0.2">
      <c r="F130" s="59">
        <v>129</v>
      </c>
      <c r="G130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30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30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30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30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30" s="30" t="str">
        <f>IF(COUNTIF(Calculations!AU:AU,Subgroup_number)=1,INDEX(Calculations!AU:BS,MATCH(Subgroup_number,Calculations!AU:AU,0),5),IF(Subgroup_number=Calculations!BW$17,Calculations!BW$10,""))</f>
        <v/>
      </c>
      <c r="M130" s="99" t="str">
        <f>IF(COUNTIF(Calculations!AU:AU,Subgroup_number)=1,INDEX(Calculations!AU:BS,MATCH(Subgroup_number,Calculations!AU:AU,0),6),IF(Subgroup_number=Calculations!BW$17,Calculations!BW$11,""))</f>
        <v/>
      </c>
      <c r="N130" s="99" t="str">
        <f>IF(COUNTIF(Calculations!AU:AU,Subgroup_number)=1,INDEX(Calculations!AU:BS,MATCH(Subgroup_number,Calculations!AU:AU,0),7),IF(Subgroup_number=Calculations!BW$17,Calculations!BW$12,""))</f>
        <v/>
      </c>
      <c r="O130" s="30" t="str">
        <f>IF(COUNTIF(Calculations!AU:AU,Subgroup_number)=1,INDEX(Calculations!AU:BS,MATCH(Subgroup_number,Calculations!AU:AU,0),9),IF(Subgroup_number=Calculations!BW$17,Calculations!BW$13,""))</f>
        <v/>
      </c>
      <c r="P130" s="30" t="str">
        <f>IF(COUNTIF(Calculations!AU:AU,Subgroup_number)=1,INDEX(Calculations!AU:BS,MATCH(Subgroup_number,Calculations!AU:AU,0),10),IF(Subgroup_number=Calculations!BW$17,Calculations!BW$14,""))</f>
        <v/>
      </c>
      <c r="Q130" s="30" t="str">
        <f>IF(COUNTIF(Calculations!AU:AU,Subgroup_number)=1,INDEX(Calculations!AU:BS,MATCH(Subgroup_number,Calculations!AU:AU,0),17),IF(Subgroup_number=Calculations!BW$17,Calculations!BW$6,""))</f>
        <v/>
      </c>
      <c r="R130" s="67" t="str">
        <f>IF(COUNTIF(Calculations!AU:AU,Subgroup_number)=1,INDEX(Calculations!AU:BS,MATCH(Subgroup_number,Calculations!AU:AU,0),18),IF(Subgroup_number=Calculations!BW$17,Calculations!BW$7,""))</f>
        <v/>
      </c>
      <c r="S130" s="122"/>
      <c r="U130" s="122"/>
      <c r="W130" s="122"/>
    </row>
    <row r="131" spans="6:23" x14ac:dyDescent="0.2">
      <c r="F131" s="59">
        <v>130</v>
      </c>
      <c r="G131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31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31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31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31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31" s="30" t="str">
        <f>IF(COUNTIF(Calculations!AU:AU,Subgroup_number)=1,INDEX(Calculations!AU:BS,MATCH(Subgroup_number,Calculations!AU:AU,0),5),IF(Subgroup_number=Calculations!BW$17,Calculations!BW$10,""))</f>
        <v/>
      </c>
      <c r="M131" s="99" t="str">
        <f>IF(COUNTIF(Calculations!AU:AU,Subgroup_number)=1,INDEX(Calculations!AU:BS,MATCH(Subgroup_number,Calculations!AU:AU,0),6),IF(Subgroup_number=Calculations!BW$17,Calculations!BW$11,""))</f>
        <v/>
      </c>
      <c r="N131" s="99" t="str">
        <f>IF(COUNTIF(Calculations!AU:AU,Subgroup_number)=1,INDEX(Calculations!AU:BS,MATCH(Subgroup_number,Calculations!AU:AU,0),7),IF(Subgroup_number=Calculations!BW$17,Calculations!BW$12,""))</f>
        <v/>
      </c>
      <c r="O131" s="30" t="str">
        <f>IF(COUNTIF(Calculations!AU:AU,Subgroup_number)=1,INDEX(Calculations!AU:BS,MATCH(Subgroup_number,Calculations!AU:AU,0),9),IF(Subgroup_number=Calculations!BW$17,Calculations!BW$13,""))</f>
        <v/>
      </c>
      <c r="P131" s="30" t="str">
        <f>IF(COUNTIF(Calculations!AU:AU,Subgroup_number)=1,INDEX(Calculations!AU:BS,MATCH(Subgroup_number,Calculations!AU:AU,0),10),IF(Subgroup_number=Calculations!BW$17,Calculations!BW$14,""))</f>
        <v/>
      </c>
      <c r="Q131" s="30" t="str">
        <f>IF(COUNTIF(Calculations!AU:AU,Subgroup_number)=1,INDEX(Calculations!AU:BS,MATCH(Subgroup_number,Calculations!AU:AU,0),17),IF(Subgroup_number=Calculations!BW$17,Calculations!BW$6,""))</f>
        <v/>
      </c>
      <c r="R131" s="67" t="str">
        <f>IF(COUNTIF(Calculations!AU:AU,Subgroup_number)=1,INDEX(Calculations!AU:BS,MATCH(Subgroup_number,Calculations!AU:AU,0),18),IF(Subgroup_number=Calculations!BW$17,Calculations!BW$7,""))</f>
        <v/>
      </c>
      <c r="S131" s="122"/>
      <c r="U131" s="122"/>
      <c r="W131" s="122"/>
    </row>
    <row r="132" spans="6:23" x14ac:dyDescent="0.2">
      <c r="F132" s="59">
        <v>131</v>
      </c>
      <c r="G132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32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32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32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32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32" s="30" t="str">
        <f>IF(COUNTIF(Calculations!AU:AU,Subgroup_number)=1,INDEX(Calculations!AU:BS,MATCH(Subgroup_number,Calculations!AU:AU,0),5),IF(Subgroup_number=Calculations!BW$17,Calculations!BW$10,""))</f>
        <v/>
      </c>
      <c r="M132" s="99" t="str">
        <f>IF(COUNTIF(Calculations!AU:AU,Subgroup_number)=1,INDEX(Calculations!AU:BS,MATCH(Subgroup_number,Calculations!AU:AU,0),6),IF(Subgroup_number=Calculations!BW$17,Calculations!BW$11,""))</f>
        <v/>
      </c>
      <c r="N132" s="99" t="str">
        <f>IF(COUNTIF(Calculations!AU:AU,Subgroup_number)=1,INDEX(Calculations!AU:BS,MATCH(Subgroup_number,Calculations!AU:AU,0),7),IF(Subgroup_number=Calculations!BW$17,Calculations!BW$12,""))</f>
        <v/>
      </c>
      <c r="O132" s="30" t="str">
        <f>IF(COUNTIF(Calculations!AU:AU,Subgroup_number)=1,INDEX(Calculations!AU:BS,MATCH(Subgroup_number,Calculations!AU:AU,0),9),IF(Subgroup_number=Calculations!BW$17,Calculations!BW$13,""))</f>
        <v/>
      </c>
      <c r="P132" s="30" t="str">
        <f>IF(COUNTIF(Calculations!AU:AU,Subgroup_number)=1,INDEX(Calculations!AU:BS,MATCH(Subgroup_number,Calculations!AU:AU,0),10),IF(Subgroup_number=Calculations!BW$17,Calculations!BW$14,""))</f>
        <v/>
      </c>
      <c r="Q132" s="30" t="str">
        <f>IF(COUNTIF(Calculations!AU:AU,Subgroup_number)=1,INDEX(Calculations!AU:BS,MATCH(Subgroup_number,Calculations!AU:AU,0),17),IF(Subgroup_number=Calculations!BW$17,Calculations!BW$6,""))</f>
        <v/>
      </c>
      <c r="R132" s="67" t="str">
        <f>IF(COUNTIF(Calculations!AU:AU,Subgroup_number)=1,INDEX(Calculations!AU:BS,MATCH(Subgroup_number,Calculations!AU:AU,0),18),IF(Subgroup_number=Calculations!BW$17,Calculations!BW$7,""))</f>
        <v/>
      </c>
      <c r="S132" s="122"/>
      <c r="U132" s="122"/>
      <c r="W132" s="122"/>
    </row>
    <row r="133" spans="6:23" x14ac:dyDescent="0.2">
      <c r="F133" s="59">
        <v>132</v>
      </c>
      <c r="G133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33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33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33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33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33" s="30" t="str">
        <f>IF(COUNTIF(Calculations!AU:AU,Subgroup_number)=1,INDEX(Calculations!AU:BS,MATCH(Subgroup_number,Calculations!AU:AU,0),5),IF(Subgroup_number=Calculations!BW$17,Calculations!BW$10,""))</f>
        <v/>
      </c>
      <c r="M133" s="99" t="str">
        <f>IF(COUNTIF(Calculations!AU:AU,Subgroup_number)=1,INDEX(Calculations!AU:BS,MATCH(Subgroup_number,Calculations!AU:AU,0),6),IF(Subgroup_number=Calculations!BW$17,Calculations!BW$11,""))</f>
        <v/>
      </c>
      <c r="N133" s="99" t="str">
        <f>IF(COUNTIF(Calculations!AU:AU,Subgroup_number)=1,INDEX(Calculations!AU:BS,MATCH(Subgroup_number,Calculations!AU:AU,0),7),IF(Subgroup_number=Calculations!BW$17,Calculations!BW$12,""))</f>
        <v/>
      </c>
      <c r="O133" s="30" t="str">
        <f>IF(COUNTIF(Calculations!AU:AU,Subgroup_number)=1,INDEX(Calculations!AU:BS,MATCH(Subgroup_number,Calculations!AU:AU,0),9),IF(Subgroup_number=Calculations!BW$17,Calculations!BW$13,""))</f>
        <v/>
      </c>
      <c r="P133" s="30" t="str">
        <f>IF(COUNTIF(Calculations!AU:AU,Subgroup_number)=1,INDEX(Calculations!AU:BS,MATCH(Subgroup_number,Calculations!AU:AU,0),10),IF(Subgroup_number=Calculations!BW$17,Calculations!BW$14,""))</f>
        <v/>
      </c>
      <c r="Q133" s="30" t="str">
        <f>IF(COUNTIF(Calculations!AU:AU,Subgroup_number)=1,INDEX(Calculations!AU:BS,MATCH(Subgroup_number,Calculations!AU:AU,0),17),IF(Subgroup_number=Calculations!BW$17,Calculations!BW$6,""))</f>
        <v/>
      </c>
      <c r="R133" s="67" t="str">
        <f>IF(COUNTIF(Calculations!AU:AU,Subgroup_number)=1,INDEX(Calculations!AU:BS,MATCH(Subgroup_number,Calculations!AU:AU,0),18),IF(Subgroup_number=Calculations!BW$17,Calculations!BW$7,""))</f>
        <v/>
      </c>
      <c r="S133" s="122"/>
      <c r="U133" s="122"/>
      <c r="W133" s="122"/>
    </row>
    <row r="134" spans="6:23" x14ac:dyDescent="0.2">
      <c r="F134" s="59">
        <v>133</v>
      </c>
      <c r="G134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34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34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34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34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34" s="30" t="str">
        <f>IF(COUNTIF(Calculations!AU:AU,Subgroup_number)=1,INDEX(Calculations!AU:BS,MATCH(Subgroup_number,Calculations!AU:AU,0),5),IF(Subgroup_number=Calculations!BW$17,Calculations!BW$10,""))</f>
        <v/>
      </c>
      <c r="M134" s="99" t="str">
        <f>IF(COUNTIF(Calculations!AU:AU,Subgroup_number)=1,INDEX(Calculations!AU:BS,MATCH(Subgroup_number,Calculations!AU:AU,0),6),IF(Subgroup_number=Calculations!BW$17,Calculations!BW$11,""))</f>
        <v/>
      </c>
      <c r="N134" s="99" t="str">
        <f>IF(COUNTIF(Calculations!AU:AU,Subgroup_number)=1,INDEX(Calculations!AU:BS,MATCH(Subgroup_number,Calculations!AU:AU,0),7),IF(Subgroup_number=Calculations!BW$17,Calculations!BW$12,""))</f>
        <v/>
      </c>
      <c r="O134" s="30" t="str">
        <f>IF(COUNTIF(Calculations!AU:AU,Subgroup_number)=1,INDEX(Calculations!AU:BS,MATCH(Subgroup_number,Calculations!AU:AU,0),9),IF(Subgroup_number=Calculations!BW$17,Calculations!BW$13,""))</f>
        <v/>
      </c>
      <c r="P134" s="30" t="str">
        <f>IF(COUNTIF(Calculations!AU:AU,Subgroup_number)=1,INDEX(Calculations!AU:BS,MATCH(Subgroup_number,Calculations!AU:AU,0),10),IF(Subgroup_number=Calculations!BW$17,Calculations!BW$14,""))</f>
        <v/>
      </c>
      <c r="Q134" s="30" t="str">
        <f>IF(COUNTIF(Calculations!AU:AU,Subgroup_number)=1,INDEX(Calculations!AU:BS,MATCH(Subgroup_number,Calculations!AU:AU,0),17),IF(Subgroup_number=Calculations!BW$17,Calculations!BW$6,""))</f>
        <v/>
      </c>
      <c r="R134" s="67" t="str">
        <f>IF(COUNTIF(Calculations!AU:AU,Subgroup_number)=1,INDEX(Calculations!AU:BS,MATCH(Subgroup_number,Calculations!AU:AU,0),18),IF(Subgroup_number=Calculations!BW$17,Calculations!BW$7,""))</f>
        <v/>
      </c>
      <c r="S134" s="122"/>
      <c r="U134" s="122"/>
      <c r="W134" s="122"/>
    </row>
    <row r="135" spans="6:23" x14ac:dyDescent="0.2">
      <c r="F135" s="59">
        <v>134</v>
      </c>
      <c r="G135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35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35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35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35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35" s="30" t="str">
        <f>IF(COUNTIF(Calculations!AU:AU,Subgroup_number)=1,INDEX(Calculations!AU:BS,MATCH(Subgroup_number,Calculations!AU:AU,0),5),IF(Subgroup_number=Calculations!BW$17,Calculations!BW$10,""))</f>
        <v/>
      </c>
      <c r="M135" s="99" t="str">
        <f>IF(COUNTIF(Calculations!AU:AU,Subgroup_number)=1,INDEX(Calculations!AU:BS,MATCH(Subgroup_number,Calculations!AU:AU,0),6),IF(Subgroup_number=Calculations!BW$17,Calculations!BW$11,""))</f>
        <v/>
      </c>
      <c r="N135" s="99" t="str">
        <f>IF(COUNTIF(Calculations!AU:AU,Subgroup_number)=1,INDEX(Calculations!AU:BS,MATCH(Subgroup_number,Calculations!AU:AU,0),7),IF(Subgroup_number=Calculations!BW$17,Calculations!BW$12,""))</f>
        <v/>
      </c>
      <c r="O135" s="30" t="str">
        <f>IF(COUNTIF(Calculations!AU:AU,Subgroup_number)=1,INDEX(Calculations!AU:BS,MATCH(Subgroup_number,Calculations!AU:AU,0),9),IF(Subgroup_number=Calculations!BW$17,Calculations!BW$13,""))</f>
        <v/>
      </c>
      <c r="P135" s="30" t="str">
        <f>IF(COUNTIF(Calculations!AU:AU,Subgroup_number)=1,INDEX(Calculations!AU:BS,MATCH(Subgroup_number,Calculations!AU:AU,0),10),IF(Subgroup_number=Calculations!BW$17,Calculations!BW$14,""))</f>
        <v/>
      </c>
      <c r="Q135" s="30" t="str">
        <f>IF(COUNTIF(Calculations!AU:AU,Subgroup_number)=1,INDEX(Calculations!AU:BS,MATCH(Subgroup_number,Calculations!AU:AU,0),17),IF(Subgroup_number=Calculations!BW$17,Calculations!BW$6,""))</f>
        <v/>
      </c>
      <c r="R135" s="67" t="str">
        <f>IF(COUNTIF(Calculations!AU:AU,Subgroup_number)=1,INDEX(Calculations!AU:BS,MATCH(Subgroup_number,Calculations!AU:AU,0),18),IF(Subgroup_number=Calculations!BW$17,Calculations!BW$7,""))</f>
        <v/>
      </c>
      <c r="S135" s="122"/>
      <c r="U135" s="122"/>
      <c r="W135" s="122"/>
    </row>
    <row r="136" spans="6:23" x14ac:dyDescent="0.2">
      <c r="F136" s="59">
        <v>135</v>
      </c>
      <c r="G136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36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36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36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36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36" s="30" t="str">
        <f>IF(COUNTIF(Calculations!AU:AU,Subgroup_number)=1,INDEX(Calculations!AU:BS,MATCH(Subgroup_number,Calculations!AU:AU,0),5),IF(Subgroup_number=Calculations!BW$17,Calculations!BW$10,""))</f>
        <v/>
      </c>
      <c r="M136" s="99" t="str">
        <f>IF(COUNTIF(Calculations!AU:AU,Subgroup_number)=1,INDEX(Calculations!AU:BS,MATCH(Subgroup_number,Calculations!AU:AU,0),6),IF(Subgroup_number=Calculations!BW$17,Calculations!BW$11,""))</f>
        <v/>
      </c>
      <c r="N136" s="99" t="str">
        <f>IF(COUNTIF(Calculations!AU:AU,Subgroup_number)=1,INDEX(Calculations!AU:BS,MATCH(Subgroup_number,Calculations!AU:AU,0),7),IF(Subgroup_number=Calculations!BW$17,Calculations!BW$12,""))</f>
        <v/>
      </c>
      <c r="O136" s="30" t="str">
        <f>IF(COUNTIF(Calculations!AU:AU,Subgroup_number)=1,INDEX(Calculations!AU:BS,MATCH(Subgroup_number,Calculations!AU:AU,0),9),IF(Subgroup_number=Calculations!BW$17,Calculations!BW$13,""))</f>
        <v/>
      </c>
      <c r="P136" s="30" t="str">
        <f>IF(COUNTIF(Calculations!AU:AU,Subgroup_number)=1,INDEX(Calculations!AU:BS,MATCH(Subgroup_number,Calculations!AU:AU,0),10),IF(Subgroup_number=Calculations!BW$17,Calculations!BW$14,""))</f>
        <v/>
      </c>
      <c r="Q136" s="30" t="str">
        <f>IF(COUNTIF(Calculations!AU:AU,Subgroup_number)=1,INDEX(Calculations!AU:BS,MATCH(Subgroup_number,Calculations!AU:AU,0),17),IF(Subgroup_number=Calculations!BW$17,Calculations!BW$6,""))</f>
        <v/>
      </c>
      <c r="R136" s="67" t="str">
        <f>IF(COUNTIF(Calculations!AU:AU,Subgroup_number)=1,INDEX(Calculations!AU:BS,MATCH(Subgroup_number,Calculations!AU:AU,0),18),IF(Subgroup_number=Calculations!BW$17,Calculations!BW$7,""))</f>
        <v/>
      </c>
      <c r="S136" s="122"/>
      <c r="U136" s="122"/>
      <c r="W136" s="122"/>
    </row>
    <row r="137" spans="6:23" x14ac:dyDescent="0.2">
      <c r="F137" s="59">
        <v>136</v>
      </c>
      <c r="G137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37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37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37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37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37" s="30" t="str">
        <f>IF(COUNTIF(Calculations!AU:AU,Subgroup_number)=1,INDEX(Calculations!AU:BS,MATCH(Subgroup_number,Calculations!AU:AU,0),5),IF(Subgroup_number=Calculations!BW$17,Calculations!BW$10,""))</f>
        <v/>
      </c>
      <c r="M137" s="99" t="str">
        <f>IF(COUNTIF(Calculations!AU:AU,Subgroup_number)=1,INDEX(Calculations!AU:BS,MATCH(Subgroup_number,Calculations!AU:AU,0),6),IF(Subgroup_number=Calculations!BW$17,Calculations!BW$11,""))</f>
        <v/>
      </c>
      <c r="N137" s="99" t="str">
        <f>IF(COUNTIF(Calculations!AU:AU,Subgroup_number)=1,INDEX(Calculations!AU:BS,MATCH(Subgroup_number,Calculations!AU:AU,0),7),IF(Subgroup_number=Calculations!BW$17,Calculations!BW$12,""))</f>
        <v/>
      </c>
      <c r="O137" s="30" t="str">
        <f>IF(COUNTIF(Calculations!AU:AU,Subgroup_number)=1,INDEX(Calculations!AU:BS,MATCH(Subgroup_number,Calculations!AU:AU,0),9),IF(Subgroup_number=Calculations!BW$17,Calculations!BW$13,""))</f>
        <v/>
      </c>
      <c r="P137" s="30" t="str">
        <f>IF(COUNTIF(Calculations!AU:AU,Subgroup_number)=1,INDEX(Calculations!AU:BS,MATCH(Subgroup_number,Calculations!AU:AU,0),10),IF(Subgroup_number=Calculations!BW$17,Calculations!BW$14,""))</f>
        <v/>
      </c>
      <c r="Q137" s="30" t="str">
        <f>IF(COUNTIF(Calculations!AU:AU,Subgroup_number)=1,INDEX(Calculations!AU:BS,MATCH(Subgroup_number,Calculations!AU:AU,0),17),IF(Subgroup_number=Calculations!BW$17,Calculations!BW$6,""))</f>
        <v/>
      </c>
      <c r="R137" s="67" t="str">
        <f>IF(COUNTIF(Calculations!AU:AU,Subgroup_number)=1,INDEX(Calculations!AU:BS,MATCH(Subgroup_number,Calculations!AU:AU,0),18),IF(Subgroup_number=Calculations!BW$17,Calculations!BW$7,""))</f>
        <v/>
      </c>
      <c r="S137" s="122"/>
      <c r="U137" s="122"/>
      <c r="W137" s="122"/>
    </row>
    <row r="138" spans="6:23" x14ac:dyDescent="0.2">
      <c r="F138" s="59">
        <v>137</v>
      </c>
      <c r="G138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38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38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38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38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38" s="30" t="str">
        <f>IF(COUNTIF(Calculations!AU:AU,Subgroup_number)=1,INDEX(Calculations!AU:BS,MATCH(Subgroup_number,Calculations!AU:AU,0),5),IF(Subgroup_number=Calculations!BW$17,Calculations!BW$10,""))</f>
        <v/>
      </c>
      <c r="M138" s="99" t="str">
        <f>IF(COUNTIF(Calculations!AU:AU,Subgroup_number)=1,INDEX(Calculations!AU:BS,MATCH(Subgroup_number,Calculations!AU:AU,0),6),IF(Subgroup_number=Calculations!BW$17,Calculations!BW$11,""))</f>
        <v/>
      </c>
      <c r="N138" s="99" t="str">
        <f>IF(COUNTIF(Calculations!AU:AU,Subgroup_number)=1,INDEX(Calculations!AU:BS,MATCH(Subgroup_number,Calculations!AU:AU,0),7),IF(Subgroup_number=Calculations!BW$17,Calculations!BW$12,""))</f>
        <v/>
      </c>
      <c r="O138" s="30" t="str">
        <f>IF(COUNTIF(Calculations!AU:AU,Subgroup_number)=1,INDEX(Calculations!AU:BS,MATCH(Subgroup_number,Calculations!AU:AU,0),9),IF(Subgroup_number=Calculations!BW$17,Calculations!BW$13,""))</f>
        <v/>
      </c>
      <c r="P138" s="30" t="str">
        <f>IF(COUNTIF(Calculations!AU:AU,Subgroup_number)=1,INDEX(Calculations!AU:BS,MATCH(Subgroup_number,Calculations!AU:AU,0),10),IF(Subgroup_number=Calculations!BW$17,Calculations!BW$14,""))</f>
        <v/>
      </c>
      <c r="Q138" s="30" t="str">
        <f>IF(COUNTIF(Calculations!AU:AU,Subgroup_number)=1,INDEX(Calculations!AU:BS,MATCH(Subgroup_number,Calculations!AU:AU,0),17),IF(Subgroup_number=Calculations!BW$17,Calculations!BW$6,""))</f>
        <v/>
      </c>
      <c r="R138" s="67" t="str">
        <f>IF(COUNTIF(Calculations!AU:AU,Subgroup_number)=1,INDEX(Calculations!AU:BS,MATCH(Subgroup_number,Calculations!AU:AU,0),18),IF(Subgroup_number=Calculations!BW$17,Calculations!BW$7,""))</f>
        <v/>
      </c>
      <c r="S138" s="122"/>
      <c r="U138" s="122"/>
      <c r="W138" s="122"/>
    </row>
    <row r="139" spans="6:23" x14ac:dyDescent="0.2">
      <c r="F139" s="59">
        <v>138</v>
      </c>
      <c r="G139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39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39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39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39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39" s="30" t="str">
        <f>IF(COUNTIF(Calculations!AU:AU,Subgroup_number)=1,INDEX(Calculations!AU:BS,MATCH(Subgroup_number,Calculations!AU:AU,0),5),IF(Subgroup_number=Calculations!BW$17,Calculations!BW$10,""))</f>
        <v/>
      </c>
      <c r="M139" s="99" t="str">
        <f>IF(COUNTIF(Calculations!AU:AU,Subgroup_number)=1,INDEX(Calculations!AU:BS,MATCH(Subgroup_number,Calculations!AU:AU,0),6),IF(Subgroup_number=Calculations!BW$17,Calculations!BW$11,""))</f>
        <v/>
      </c>
      <c r="N139" s="99" t="str">
        <f>IF(COUNTIF(Calculations!AU:AU,Subgroup_number)=1,INDEX(Calculations!AU:BS,MATCH(Subgroup_number,Calculations!AU:AU,0),7),IF(Subgroup_number=Calculations!BW$17,Calculations!BW$12,""))</f>
        <v/>
      </c>
      <c r="O139" s="30" t="str">
        <f>IF(COUNTIF(Calculations!AU:AU,Subgroup_number)=1,INDEX(Calculations!AU:BS,MATCH(Subgroup_number,Calculations!AU:AU,0),9),IF(Subgroup_number=Calculations!BW$17,Calculations!BW$13,""))</f>
        <v/>
      </c>
      <c r="P139" s="30" t="str">
        <f>IF(COUNTIF(Calculations!AU:AU,Subgroup_number)=1,INDEX(Calculations!AU:BS,MATCH(Subgroup_number,Calculations!AU:AU,0),10),IF(Subgroup_number=Calculations!BW$17,Calculations!BW$14,""))</f>
        <v/>
      </c>
      <c r="Q139" s="30" t="str">
        <f>IF(COUNTIF(Calculations!AU:AU,Subgroup_number)=1,INDEX(Calculations!AU:BS,MATCH(Subgroup_number,Calculations!AU:AU,0),17),IF(Subgroup_number=Calculations!BW$17,Calculations!BW$6,""))</f>
        <v/>
      </c>
      <c r="R139" s="67" t="str">
        <f>IF(COUNTIF(Calculations!AU:AU,Subgroup_number)=1,INDEX(Calculations!AU:BS,MATCH(Subgroup_number,Calculations!AU:AU,0),18),IF(Subgroup_number=Calculations!BW$17,Calculations!BW$7,""))</f>
        <v/>
      </c>
      <c r="S139" s="122"/>
      <c r="U139" s="122"/>
      <c r="W139" s="122"/>
    </row>
    <row r="140" spans="6:23" x14ac:dyDescent="0.2">
      <c r="F140" s="59">
        <v>139</v>
      </c>
      <c r="G140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40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40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40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40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40" s="30" t="str">
        <f>IF(COUNTIF(Calculations!AU:AU,Subgroup_number)=1,INDEX(Calculations!AU:BS,MATCH(Subgroup_number,Calculations!AU:AU,0),5),IF(Subgroup_number=Calculations!BW$17,Calculations!BW$10,""))</f>
        <v/>
      </c>
      <c r="M140" s="99" t="str">
        <f>IF(COUNTIF(Calculations!AU:AU,Subgroup_number)=1,INDEX(Calculations!AU:BS,MATCH(Subgroup_number,Calculations!AU:AU,0),6),IF(Subgroup_number=Calculations!BW$17,Calculations!BW$11,""))</f>
        <v/>
      </c>
      <c r="N140" s="99" t="str">
        <f>IF(COUNTIF(Calculations!AU:AU,Subgroup_number)=1,INDEX(Calculations!AU:BS,MATCH(Subgroup_number,Calculations!AU:AU,0),7),IF(Subgroup_number=Calculations!BW$17,Calculations!BW$12,""))</f>
        <v/>
      </c>
      <c r="O140" s="30" t="str">
        <f>IF(COUNTIF(Calculations!AU:AU,Subgroup_number)=1,INDEX(Calculations!AU:BS,MATCH(Subgroup_number,Calculations!AU:AU,0),9),IF(Subgroup_number=Calculations!BW$17,Calculations!BW$13,""))</f>
        <v/>
      </c>
      <c r="P140" s="30" t="str">
        <f>IF(COUNTIF(Calculations!AU:AU,Subgroup_number)=1,INDEX(Calculations!AU:BS,MATCH(Subgroup_number,Calculations!AU:AU,0),10),IF(Subgroup_number=Calculations!BW$17,Calculations!BW$14,""))</f>
        <v/>
      </c>
      <c r="Q140" s="30" t="str">
        <f>IF(COUNTIF(Calculations!AU:AU,Subgroup_number)=1,INDEX(Calculations!AU:BS,MATCH(Subgroup_number,Calculations!AU:AU,0),17),IF(Subgroup_number=Calculations!BW$17,Calculations!BW$6,""))</f>
        <v/>
      </c>
      <c r="R140" s="67" t="str">
        <f>IF(COUNTIF(Calculations!AU:AU,Subgroup_number)=1,INDEX(Calculations!AU:BS,MATCH(Subgroup_number,Calculations!AU:AU,0),18),IF(Subgroup_number=Calculations!BW$17,Calculations!BW$7,""))</f>
        <v/>
      </c>
      <c r="S140" s="122"/>
      <c r="U140" s="122"/>
      <c r="W140" s="122"/>
    </row>
    <row r="141" spans="6:23" x14ac:dyDescent="0.2">
      <c r="F141" s="59">
        <v>140</v>
      </c>
      <c r="G141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41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41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41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41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41" s="30" t="str">
        <f>IF(COUNTIF(Calculations!AU:AU,Subgroup_number)=1,INDEX(Calculations!AU:BS,MATCH(Subgroup_number,Calculations!AU:AU,0),5),IF(Subgroup_number=Calculations!BW$17,Calculations!BW$10,""))</f>
        <v/>
      </c>
      <c r="M141" s="99" t="str">
        <f>IF(COUNTIF(Calculations!AU:AU,Subgroup_number)=1,INDEX(Calculations!AU:BS,MATCH(Subgroup_number,Calculations!AU:AU,0),6),IF(Subgroup_number=Calculations!BW$17,Calculations!BW$11,""))</f>
        <v/>
      </c>
      <c r="N141" s="99" t="str">
        <f>IF(COUNTIF(Calculations!AU:AU,Subgroup_number)=1,INDEX(Calculations!AU:BS,MATCH(Subgroup_number,Calculations!AU:AU,0),7),IF(Subgroup_number=Calculations!BW$17,Calculations!BW$12,""))</f>
        <v/>
      </c>
      <c r="O141" s="30" t="str">
        <f>IF(COUNTIF(Calculations!AU:AU,Subgroup_number)=1,INDEX(Calculations!AU:BS,MATCH(Subgroup_number,Calculations!AU:AU,0),9),IF(Subgroup_number=Calculations!BW$17,Calculations!BW$13,""))</f>
        <v/>
      </c>
      <c r="P141" s="30" t="str">
        <f>IF(COUNTIF(Calculations!AU:AU,Subgroup_number)=1,INDEX(Calculations!AU:BS,MATCH(Subgroup_number,Calculations!AU:AU,0),10),IF(Subgroup_number=Calculations!BW$17,Calculations!BW$14,""))</f>
        <v/>
      </c>
      <c r="Q141" s="30" t="str">
        <f>IF(COUNTIF(Calculations!AU:AU,Subgroup_number)=1,INDEX(Calculations!AU:BS,MATCH(Subgroup_number,Calculations!AU:AU,0),17),IF(Subgroup_number=Calculations!BW$17,Calculations!BW$6,""))</f>
        <v/>
      </c>
      <c r="R141" s="67" t="str">
        <f>IF(COUNTIF(Calculations!AU:AU,Subgroup_number)=1,INDEX(Calculations!AU:BS,MATCH(Subgroup_number,Calculations!AU:AU,0),18),IF(Subgroup_number=Calculations!BW$17,Calculations!BW$7,""))</f>
        <v/>
      </c>
      <c r="S141" s="122"/>
      <c r="U141" s="122"/>
      <c r="W141" s="122"/>
    </row>
    <row r="142" spans="6:23" x14ac:dyDescent="0.2">
      <c r="F142" s="59">
        <v>141</v>
      </c>
      <c r="G142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42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42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42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42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42" s="30" t="str">
        <f>IF(COUNTIF(Calculations!AU:AU,Subgroup_number)=1,INDEX(Calculations!AU:BS,MATCH(Subgroup_number,Calculations!AU:AU,0),5),IF(Subgroup_number=Calculations!BW$17,Calculations!BW$10,""))</f>
        <v/>
      </c>
      <c r="M142" s="99" t="str">
        <f>IF(COUNTIF(Calculations!AU:AU,Subgroup_number)=1,INDEX(Calculations!AU:BS,MATCH(Subgroup_number,Calculations!AU:AU,0),6),IF(Subgroup_number=Calculations!BW$17,Calculations!BW$11,""))</f>
        <v/>
      </c>
      <c r="N142" s="99" t="str">
        <f>IF(COUNTIF(Calculations!AU:AU,Subgroup_number)=1,INDEX(Calculations!AU:BS,MATCH(Subgroup_number,Calculations!AU:AU,0),7),IF(Subgroup_number=Calculations!BW$17,Calculations!BW$12,""))</f>
        <v/>
      </c>
      <c r="O142" s="30" t="str">
        <f>IF(COUNTIF(Calculations!AU:AU,Subgroup_number)=1,INDEX(Calculations!AU:BS,MATCH(Subgroup_number,Calculations!AU:AU,0),9),IF(Subgroup_number=Calculations!BW$17,Calculations!BW$13,""))</f>
        <v/>
      </c>
      <c r="P142" s="30" t="str">
        <f>IF(COUNTIF(Calculations!AU:AU,Subgroup_number)=1,INDEX(Calculations!AU:BS,MATCH(Subgroup_number,Calculations!AU:AU,0),10),IF(Subgroup_number=Calculations!BW$17,Calculations!BW$14,""))</f>
        <v/>
      </c>
      <c r="Q142" s="30" t="str">
        <f>IF(COUNTIF(Calculations!AU:AU,Subgroup_number)=1,INDEX(Calculations!AU:BS,MATCH(Subgroup_number,Calculations!AU:AU,0),17),IF(Subgroup_number=Calculations!BW$17,Calculations!BW$6,""))</f>
        <v/>
      </c>
      <c r="R142" s="67" t="str">
        <f>IF(COUNTIF(Calculations!AU:AU,Subgroup_number)=1,INDEX(Calculations!AU:BS,MATCH(Subgroup_number,Calculations!AU:AU,0),18),IF(Subgroup_number=Calculations!BW$17,Calculations!BW$7,""))</f>
        <v/>
      </c>
      <c r="S142" s="122"/>
      <c r="U142" s="122"/>
      <c r="W142" s="122"/>
    </row>
    <row r="143" spans="6:23" x14ac:dyDescent="0.2">
      <c r="F143" s="59">
        <v>142</v>
      </c>
      <c r="G143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43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43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43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43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43" s="30" t="str">
        <f>IF(COUNTIF(Calculations!AU:AU,Subgroup_number)=1,INDEX(Calculations!AU:BS,MATCH(Subgroup_number,Calculations!AU:AU,0),5),IF(Subgroup_number=Calculations!BW$17,Calculations!BW$10,""))</f>
        <v/>
      </c>
      <c r="M143" s="99" t="str">
        <f>IF(COUNTIF(Calculations!AU:AU,Subgroup_number)=1,INDEX(Calculations!AU:BS,MATCH(Subgroup_number,Calculations!AU:AU,0),6),IF(Subgroup_number=Calculations!BW$17,Calculations!BW$11,""))</f>
        <v/>
      </c>
      <c r="N143" s="99" t="str">
        <f>IF(COUNTIF(Calculations!AU:AU,Subgroup_number)=1,INDEX(Calculations!AU:BS,MATCH(Subgroup_number,Calculations!AU:AU,0),7),IF(Subgroup_number=Calculations!BW$17,Calculations!BW$12,""))</f>
        <v/>
      </c>
      <c r="O143" s="30" t="str">
        <f>IF(COUNTIF(Calculations!AU:AU,Subgroup_number)=1,INDEX(Calculations!AU:BS,MATCH(Subgroup_number,Calculations!AU:AU,0),9),IF(Subgroup_number=Calculations!BW$17,Calculations!BW$13,""))</f>
        <v/>
      </c>
      <c r="P143" s="30" t="str">
        <f>IF(COUNTIF(Calculations!AU:AU,Subgroup_number)=1,INDEX(Calculations!AU:BS,MATCH(Subgroup_number,Calculations!AU:AU,0),10),IF(Subgroup_number=Calculations!BW$17,Calculations!BW$14,""))</f>
        <v/>
      </c>
      <c r="Q143" s="30" t="str">
        <f>IF(COUNTIF(Calculations!AU:AU,Subgroup_number)=1,INDEX(Calculations!AU:BS,MATCH(Subgroup_number,Calculations!AU:AU,0),17),IF(Subgroup_number=Calculations!BW$17,Calculations!BW$6,""))</f>
        <v/>
      </c>
      <c r="R143" s="67" t="str">
        <f>IF(COUNTIF(Calculations!AU:AU,Subgroup_number)=1,INDEX(Calculations!AU:BS,MATCH(Subgroup_number,Calculations!AU:AU,0),18),IF(Subgroup_number=Calculations!BW$17,Calculations!BW$7,""))</f>
        <v/>
      </c>
      <c r="S143" s="122"/>
      <c r="U143" s="122"/>
      <c r="W143" s="122"/>
    </row>
    <row r="144" spans="6:23" x14ac:dyDescent="0.2">
      <c r="F144" s="59">
        <v>143</v>
      </c>
      <c r="G144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44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44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44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44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44" s="30" t="str">
        <f>IF(COUNTIF(Calculations!AU:AU,Subgroup_number)=1,INDEX(Calculations!AU:BS,MATCH(Subgroup_number,Calculations!AU:AU,0),5),IF(Subgroup_number=Calculations!BW$17,Calculations!BW$10,""))</f>
        <v/>
      </c>
      <c r="M144" s="99" t="str">
        <f>IF(COUNTIF(Calculations!AU:AU,Subgroup_number)=1,INDEX(Calculations!AU:BS,MATCH(Subgroup_number,Calculations!AU:AU,0),6),IF(Subgroup_number=Calculations!BW$17,Calculations!BW$11,""))</f>
        <v/>
      </c>
      <c r="N144" s="99" t="str">
        <f>IF(COUNTIF(Calculations!AU:AU,Subgroup_number)=1,INDEX(Calculations!AU:BS,MATCH(Subgroup_number,Calculations!AU:AU,0),7),IF(Subgroup_number=Calculations!BW$17,Calculations!BW$12,""))</f>
        <v/>
      </c>
      <c r="O144" s="30" t="str">
        <f>IF(COUNTIF(Calculations!AU:AU,Subgroup_number)=1,INDEX(Calculations!AU:BS,MATCH(Subgroup_number,Calculations!AU:AU,0),9),IF(Subgroup_number=Calculations!BW$17,Calculations!BW$13,""))</f>
        <v/>
      </c>
      <c r="P144" s="30" t="str">
        <f>IF(COUNTIF(Calculations!AU:AU,Subgroup_number)=1,INDEX(Calculations!AU:BS,MATCH(Subgroup_number,Calculations!AU:AU,0),10),IF(Subgroup_number=Calculations!BW$17,Calculations!BW$14,""))</f>
        <v/>
      </c>
      <c r="Q144" s="30" t="str">
        <f>IF(COUNTIF(Calculations!AU:AU,Subgroup_number)=1,INDEX(Calculations!AU:BS,MATCH(Subgroup_number,Calculations!AU:AU,0),17),IF(Subgroup_number=Calculations!BW$17,Calculations!BW$6,""))</f>
        <v/>
      </c>
      <c r="R144" s="67" t="str">
        <f>IF(COUNTIF(Calculations!AU:AU,Subgroup_number)=1,INDEX(Calculations!AU:BS,MATCH(Subgroup_number,Calculations!AU:AU,0),18),IF(Subgroup_number=Calculations!BW$17,Calculations!BW$7,""))</f>
        <v/>
      </c>
      <c r="S144" s="122"/>
      <c r="U144" s="122"/>
      <c r="W144" s="122"/>
    </row>
    <row r="145" spans="6:23" x14ac:dyDescent="0.2">
      <c r="F145" s="59">
        <v>144</v>
      </c>
      <c r="G145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45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45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45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45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45" s="30" t="str">
        <f>IF(COUNTIF(Calculations!AU:AU,Subgroup_number)=1,INDEX(Calculations!AU:BS,MATCH(Subgroup_number,Calculations!AU:AU,0),5),IF(Subgroup_number=Calculations!BW$17,Calculations!BW$10,""))</f>
        <v/>
      </c>
      <c r="M145" s="99" t="str">
        <f>IF(COUNTIF(Calculations!AU:AU,Subgroup_number)=1,INDEX(Calculations!AU:BS,MATCH(Subgroup_number,Calculations!AU:AU,0),6),IF(Subgroup_number=Calculations!BW$17,Calculations!BW$11,""))</f>
        <v/>
      </c>
      <c r="N145" s="99" t="str">
        <f>IF(COUNTIF(Calculations!AU:AU,Subgroup_number)=1,INDEX(Calculations!AU:BS,MATCH(Subgroup_number,Calculations!AU:AU,0),7),IF(Subgroup_number=Calculations!BW$17,Calculations!BW$12,""))</f>
        <v/>
      </c>
      <c r="O145" s="30" t="str">
        <f>IF(COUNTIF(Calculations!AU:AU,Subgroup_number)=1,INDEX(Calculations!AU:BS,MATCH(Subgroup_number,Calculations!AU:AU,0),9),IF(Subgroup_number=Calculations!BW$17,Calculations!BW$13,""))</f>
        <v/>
      </c>
      <c r="P145" s="30" t="str">
        <f>IF(COUNTIF(Calculations!AU:AU,Subgroup_number)=1,INDEX(Calculations!AU:BS,MATCH(Subgroup_number,Calculations!AU:AU,0),10),IF(Subgroup_number=Calculations!BW$17,Calculations!BW$14,""))</f>
        <v/>
      </c>
      <c r="Q145" s="30" t="str">
        <f>IF(COUNTIF(Calculations!AU:AU,Subgroup_number)=1,INDEX(Calculations!AU:BS,MATCH(Subgroup_number,Calculations!AU:AU,0),17),IF(Subgroup_number=Calculations!BW$17,Calculations!BW$6,""))</f>
        <v/>
      </c>
      <c r="R145" s="67" t="str">
        <f>IF(COUNTIF(Calculations!AU:AU,Subgroup_number)=1,INDEX(Calculations!AU:BS,MATCH(Subgroup_number,Calculations!AU:AU,0),18),IF(Subgroup_number=Calculations!BW$17,Calculations!BW$7,""))</f>
        <v/>
      </c>
      <c r="S145" s="122"/>
      <c r="U145" s="122"/>
      <c r="W145" s="122"/>
    </row>
    <row r="146" spans="6:23" x14ac:dyDescent="0.2">
      <c r="F146" s="59">
        <v>145</v>
      </c>
      <c r="G146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46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46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46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46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46" s="30" t="str">
        <f>IF(COUNTIF(Calculations!AU:AU,Subgroup_number)=1,INDEX(Calculations!AU:BS,MATCH(Subgroup_number,Calculations!AU:AU,0),5),IF(Subgroup_number=Calculations!BW$17,Calculations!BW$10,""))</f>
        <v/>
      </c>
      <c r="M146" s="99" t="str">
        <f>IF(COUNTIF(Calculations!AU:AU,Subgroup_number)=1,INDEX(Calculations!AU:BS,MATCH(Subgroup_number,Calculations!AU:AU,0),6),IF(Subgroup_number=Calculations!BW$17,Calculations!BW$11,""))</f>
        <v/>
      </c>
      <c r="N146" s="99" t="str">
        <f>IF(COUNTIF(Calculations!AU:AU,Subgroup_number)=1,INDEX(Calculations!AU:BS,MATCH(Subgroup_number,Calculations!AU:AU,0),7),IF(Subgroup_number=Calculations!BW$17,Calculations!BW$12,""))</f>
        <v/>
      </c>
      <c r="O146" s="30" t="str">
        <f>IF(COUNTIF(Calculations!AU:AU,Subgroup_number)=1,INDEX(Calculations!AU:BS,MATCH(Subgroup_number,Calculations!AU:AU,0),9),IF(Subgroup_number=Calculations!BW$17,Calculations!BW$13,""))</f>
        <v/>
      </c>
      <c r="P146" s="30" t="str">
        <f>IF(COUNTIF(Calculations!AU:AU,Subgroup_number)=1,INDEX(Calculations!AU:BS,MATCH(Subgroup_number,Calculations!AU:AU,0),10),IF(Subgroup_number=Calculations!BW$17,Calculations!BW$14,""))</f>
        <v/>
      </c>
      <c r="Q146" s="30" t="str">
        <f>IF(COUNTIF(Calculations!AU:AU,Subgroup_number)=1,INDEX(Calculations!AU:BS,MATCH(Subgroup_number,Calculations!AU:AU,0),17),IF(Subgroup_number=Calculations!BW$17,Calculations!BW$6,""))</f>
        <v/>
      </c>
      <c r="R146" s="67" t="str">
        <f>IF(COUNTIF(Calculations!AU:AU,Subgroup_number)=1,INDEX(Calculations!AU:BS,MATCH(Subgroup_number,Calculations!AU:AU,0),18),IF(Subgroup_number=Calculations!BW$17,Calculations!BW$7,""))</f>
        <v/>
      </c>
      <c r="S146" s="122"/>
      <c r="U146" s="122"/>
      <c r="W146" s="122"/>
    </row>
    <row r="147" spans="6:23" x14ac:dyDescent="0.2">
      <c r="F147" s="59">
        <v>146</v>
      </c>
      <c r="G147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47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47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47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47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47" s="30" t="str">
        <f>IF(COUNTIF(Calculations!AU:AU,Subgroup_number)=1,INDEX(Calculations!AU:BS,MATCH(Subgroup_number,Calculations!AU:AU,0),5),IF(Subgroup_number=Calculations!BW$17,Calculations!BW$10,""))</f>
        <v/>
      </c>
      <c r="M147" s="99" t="str">
        <f>IF(COUNTIF(Calculations!AU:AU,Subgroup_number)=1,INDEX(Calculations!AU:BS,MATCH(Subgroup_number,Calculations!AU:AU,0),6),IF(Subgroup_number=Calculations!BW$17,Calculations!BW$11,""))</f>
        <v/>
      </c>
      <c r="N147" s="99" t="str">
        <f>IF(COUNTIF(Calculations!AU:AU,Subgroup_number)=1,INDEX(Calculations!AU:BS,MATCH(Subgroup_number,Calculations!AU:AU,0),7),IF(Subgroup_number=Calculations!BW$17,Calculations!BW$12,""))</f>
        <v/>
      </c>
      <c r="O147" s="30" t="str">
        <f>IF(COUNTIF(Calculations!AU:AU,Subgroup_number)=1,INDEX(Calculations!AU:BS,MATCH(Subgroup_number,Calculations!AU:AU,0),9),IF(Subgroup_number=Calculations!BW$17,Calculations!BW$13,""))</f>
        <v/>
      </c>
      <c r="P147" s="30" t="str">
        <f>IF(COUNTIF(Calculations!AU:AU,Subgroup_number)=1,INDEX(Calculations!AU:BS,MATCH(Subgroup_number,Calculations!AU:AU,0),10),IF(Subgroup_number=Calculations!BW$17,Calculations!BW$14,""))</f>
        <v/>
      </c>
      <c r="Q147" s="30" t="str">
        <f>IF(COUNTIF(Calculations!AU:AU,Subgroup_number)=1,INDEX(Calculations!AU:BS,MATCH(Subgroup_number,Calculations!AU:AU,0),17),IF(Subgroup_number=Calculations!BW$17,Calculations!BW$6,""))</f>
        <v/>
      </c>
      <c r="R147" s="67" t="str">
        <f>IF(COUNTIF(Calculations!AU:AU,Subgroup_number)=1,INDEX(Calculations!AU:BS,MATCH(Subgroup_number,Calculations!AU:AU,0),18),IF(Subgroup_number=Calculations!BW$17,Calculations!BW$7,""))</f>
        <v/>
      </c>
      <c r="S147" s="122"/>
      <c r="U147" s="122"/>
      <c r="W147" s="122"/>
    </row>
    <row r="148" spans="6:23" x14ac:dyDescent="0.2">
      <c r="F148" s="59">
        <v>147</v>
      </c>
      <c r="G148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48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48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48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48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48" s="30" t="str">
        <f>IF(COUNTIF(Calculations!AU:AU,Subgroup_number)=1,INDEX(Calculations!AU:BS,MATCH(Subgroup_number,Calculations!AU:AU,0),5),IF(Subgroup_number=Calculations!BW$17,Calculations!BW$10,""))</f>
        <v/>
      </c>
      <c r="M148" s="99" t="str">
        <f>IF(COUNTIF(Calculations!AU:AU,Subgroup_number)=1,INDEX(Calculations!AU:BS,MATCH(Subgroup_number,Calculations!AU:AU,0),6),IF(Subgroup_number=Calculations!BW$17,Calculations!BW$11,""))</f>
        <v/>
      </c>
      <c r="N148" s="99" t="str">
        <f>IF(COUNTIF(Calculations!AU:AU,Subgroup_number)=1,INDEX(Calculations!AU:BS,MATCH(Subgroup_number,Calculations!AU:AU,0),7),IF(Subgroup_number=Calculations!BW$17,Calculations!BW$12,""))</f>
        <v/>
      </c>
      <c r="O148" s="30" t="str">
        <f>IF(COUNTIF(Calculations!AU:AU,Subgroup_number)=1,INDEX(Calculations!AU:BS,MATCH(Subgroup_number,Calculations!AU:AU,0),9),IF(Subgroup_number=Calculations!BW$17,Calculations!BW$13,""))</f>
        <v/>
      </c>
      <c r="P148" s="30" t="str">
        <f>IF(COUNTIF(Calculations!AU:AU,Subgroup_number)=1,INDEX(Calculations!AU:BS,MATCH(Subgroup_number,Calculations!AU:AU,0),10),IF(Subgroup_number=Calculations!BW$17,Calculations!BW$14,""))</f>
        <v/>
      </c>
      <c r="Q148" s="30" t="str">
        <f>IF(COUNTIF(Calculations!AU:AU,Subgroup_number)=1,INDEX(Calculations!AU:BS,MATCH(Subgroup_number,Calculations!AU:AU,0),17),IF(Subgroup_number=Calculations!BW$17,Calculations!BW$6,""))</f>
        <v/>
      </c>
      <c r="R148" s="67" t="str">
        <f>IF(COUNTIF(Calculations!AU:AU,Subgroup_number)=1,INDEX(Calculations!AU:BS,MATCH(Subgroup_number,Calculations!AU:AU,0),18),IF(Subgroup_number=Calculations!BW$17,Calculations!BW$7,""))</f>
        <v/>
      </c>
      <c r="S148" s="122"/>
      <c r="U148" s="122"/>
      <c r="W148" s="122"/>
    </row>
    <row r="149" spans="6:23" x14ac:dyDescent="0.2">
      <c r="F149" s="59">
        <v>148</v>
      </c>
      <c r="G149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49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49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49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49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49" s="30" t="str">
        <f>IF(COUNTIF(Calculations!AU:AU,Subgroup_number)=1,INDEX(Calculations!AU:BS,MATCH(Subgroup_number,Calculations!AU:AU,0),5),IF(Subgroup_number=Calculations!BW$17,Calculations!BW$10,""))</f>
        <v/>
      </c>
      <c r="M149" s="99" t="str">
        <f>IF(COUNTIF(Calculations!AU:AU,Subgroup_number)=1,INDEX(Calculations!AU:BS,MATCH(Subgroup_number,Calculations!AU:AU,0),6),IF(Subgroup_number=Calculations!BW$17,Calculations!BW$11,""))</f>
        <v/>
      </c>
      <c r="N149" s="99" t="str">
        <f>IF(COUNTIF(Calculations!AU:AU,Subgroup_number)=1,INDEX(Calculations!AU:BS,MATCH(Subgroup_number,Calculations!AU:AU,0),7),IF(Subgroup_number=Calculations!BW$17,Calculations!BW$12,""))</f>
        <v/>
      </c>
      <c r="O149" s="30" t="str">
        <f>IF(COUNTIF(Calculations!AU:AU,Subgroup_number)=1,INDEX(Calculations!AU:BS,MATCH(Subgroup_number,Calculations!AU:AU,0),9),IF(Subgroup_number=Calculations!BW$17,Calculations!BW$13,""))</f>
        <v/>
      </c>
      <c r="P149" s="30" t="str">
        <f>IF(COUNTIF(Calculations!AU:AU,Subgroup_number)=1,INDEX(Calculations!AU:BS,MATCH(Subgroup_number,Calculations!AU:AU,0),10),IF(Subgroup_number=Calculations!BW$17,Calculations!BW$14,""))</f>
        <v/>
      </c>
      <c r="Q149" s="30" t="str">
        <f>IF(COUNTIF(Calculations!AU:AU,Subgroup_number)=1,INDEX(Calculations!AU:BS,MATCH(Subgroup_number,Calculations!AU:AU,0),17),IF(Subgroup_number=Calculations!BW$17,Calculations!BW$6,""))</f>
        <v/>
      </c>
      <c r="R149" s="67" t="str">
        <f>IF(COUNTIF(Calculations!AU:AU,Subgroup_number)=1,INDEX(Calculations!AU:BS,MATCH(Subgroup_number,Calculations!AU:AU,0),18),IF(Subgroup_number=Calculations!BW$17,Calculations!BW$7,""))</f>
        <v/>
      </c>
      <c r="S149" s="122"/>
      <c r="U149" s="122"/>
      <c r="W149" s="122"/>
    </row>
    <row r="150" spans="6:23" x14ac:dyDescent="0.2">
      <c r="F150" s="59">
        <v>149</v>
      </c>
      <c r="G150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50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50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50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50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50" s="30" t="str">
        <f>IF(COUNTIF(Calculations!AU:AU,Subgroup_number)=1,INDEX(Calculations!AU:BS,MATCH(Subgroup_number,Calculations!AU:AU,0),5),IF(Subgroup_number=Calculations!BW$17,Calculations!BW$10,""))</f>
        <v/>
      </c>
      <c r="M150" s="99" t="str">
        <f>IF(COUNTIF(Calculations!AU:AU,Subgroup_number)=1,INDEX(Calculations!AU:BS,MATCH(Subgroup_number,Calculations!AU:AU,0),6),IF(Subgroup_number=Calculations!BW$17,Calculations!BW$11,""))</f>
        <v/>
      </c>
      <c r="N150" s="99" t="str">
        <f>IF(COUNTIF(Calculations!AU:AU,Subgroup_number)=1,INDEX(Calculations!AU:BS,MATCH(Subgroup_number,Calculations!AU:AU,0),7),IF(Subgroup_number=Calculations!BW$17,Calculations!BW$12,""))</f>
        <v/>
      </c>
      <c r="O150" s="30" t="str">
        <f>IF(COUNTIF(Calculations!AU:AU,Subgroup_number)=1,INDEX(Calculations!AU:BS,MATCH(Subgroup_number,Calculations!AU:AU,0),9),IF(Subgroup_number=Calculations!BW$17,Calculations!BW$13,""))</f>
        <v/>
      </c>
      <c r="P150" s="30" t="str">
        <f>IF(COUNTIF(Calculations!AU:AU,Subgroup_number)=1,INDEX(Calculations!AU:BS,MATCH(Subgroup_number,Calculations!AU:AU,0),10),IF(Subgroup_number=Calculations!BW$17,Calculations!BW$14,""))</f>
        <v/>
      </c>
      <c r="Q150" s="30" t="str">
        <f>IF(COUNTIF(Calculations!AU:AU,Subgroup_number)=1,INDEX(Calculations!AU:BS,MATCH(Subgroup_number,Calculations!AU:AU,0),17),IF(Subgroup_number=Calculations!BW$17,Calculations!BW$6,""))</f>
        <v/>
      </c>
      <c r="R150" s="67" t="str">
        <f>IF(COUNTIF(Calculations!AU:AU,Subgroup_number)=1,INDEX(Calculations!AU:BS,MATCH(Subgroup_number,Calculations!AU:AU,0),18),IF(Subgroup_number=Calculations!BW$17,Calculations!BW$7,""))</f>
        <v/>
      </c>
      <c r="S150" s="122"/>
      <c r="U150" s="122"/>
      <c r="W150" s="122"/>
    </row>
    <row r="151" spans="6:23" x14ac:dyDescent="0.2">
      <c r="F151" s="59">
        <v>150</v>
      </c>
      <c r="G151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51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51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51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51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51" s="30" t="str">
        <f>IF(COUNTIF(Calculations!AU:AU,Subgroup_number)=1,INDEX(Calculations!AU:BS,MATCH(Subgroup_number,Calculations!AU:AU,0),5),IF(Subgroup_number=Calculations!BW$17,Calculations!BW$10,""))</f>
        <v/>
      </c>
      <c r="M151" s="99" t="str">
        <f>IF(COUNTIF(Calculations!AU:AU,Subgroup_number)=1,INDEX(Calculations!AU:BS,MATCH(Subgroup_number,Calculations!AU:AU,0),6),IF(Subgroup_number=Calculations!BW$17,Calculations!BW$11,""))</f>
        <v/>
      </c>
      <c r="N151" s="99" t="str">
        <f>IF(COUNTIF(Calculations!AU:AU,Subgroup_number)=1,INDEX(Calculations!AU:BS,MATCH(Subgroup_number,Calculations!AU:AU,0),7),IF(Subgroup_number=Calculations!BW$17,Calculations!BW$12,""))</f>
        <v/>
      </c>
      <c r="O151" s="30" t="str">
        <f>IF(COUNTIF(Calculations!AU:AU,Subgroup_number)=1,INDEX(Calculations!AU:BS,MATCH(Subgroup_number,Calculations!AU:AU,0),9),IF(Subgroup_number=Calculations!BW$17,Calculations!BW$13,""))</f>
        <v/>
      </c>
      <c r="P151" s="30" t="str">
        <f>IF(COUNTIF(Calculations!AU:AU,Subgroup_number)=1,INDEX(Calculations!AU:BS,MATCH(Subgroup_number,Calculations!AU:AU,0),10),IF(Subgroup_number=Calculations!BW$17,Calculations!BW$14,""))</f>
        <v/>
      </c>
      <c r="Q151" s="30" t="str">
        <f>IF(COUNTIF(Calculations!AU:AU,Subgroup_number)=1,INDEX(Calculations!AU:BS,MATCH(Subgroup_number,Calculations!AU:AU,0),17),IF(Subgroup_number=Calculations!BW$17,Calculations!BW$6,""))</f>
        <v/>
      </c>
      <c r="R151" s="67" t="str">
        <f>IF(COUNTIF(Calculations!AU:AU,Subgroup_number)=1,INDEX(Calculations!AU:BS,MATCH(Subgroup_number,Calculations!AU:AU,0),18),IF(Subgroup_number=Calculations!BW$17,Calculations!BW$7,""))</f>
        <v/>
      </c>
      <c r="S151" s="122"/>
      <c r="U151" s="122"/>
      <c r="W151" s="122"/>
    </row>
    <row r="152" spans="6:23" x14ac:dyDescent="0.2">
      <c r="F152" s="59">
        <v>151</v>
      </c>
      <c r="G152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52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52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52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52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52" s="30" t="str">
        <f>IF(COUNTIF(Calculations!AU:AU,Subgroup_number)=1,INDEX(Calculations!AU:BS,MATCH(Subgroup_number,Calculations!AU:AU,0),5),IF(Subgroup_number=Calculations!BW$17,Calculations!BW$10,""))</f>
        <v/>
      </c>
      <c r="M152" s="99" t="str">
        <f>IF(COUNTIF(Calculations!AU:AU,Subgroup_number)=1,INDEX(Calculations!AU:BS,MATCH(Subgroup_number,Calculations!AU:AU,0),6),IF(Subgroup_number=Calculations!BW$17,Calculations!BW$11,""))</f>
        <v/>
      </c>
      <c r="N152" s="99" t="str">
        <f>IF(COUNTIF(Calculations!AU:AU,Subgroup_number)=1,INDEX(Calculations!AU:BS,MATCH(Subgroup_number,Calculations!AU:AU,0),7),IF(Subgroup_number=Calculations!BW$17,Calculations!BW$12,""))</f>
        <v/>
      </c>
      <c r="O152" s="30" t="str">
        <f>IF(COUNTIF(Calculations!AU:AU,Subgroup_number)=1,INDEX(Calculations!AU:BS,MATCH(Subgroup_number,Calculations!AU:AU,0),9),IF(Subgroup_number=Calculations!BW$17,Calculations!BW$13,""))</f>
        <v/>
      </c>
      <c r="P152" s="30" t="str">
        <f>IF(COUNTIF(Calculations!AU:AU,Subgroup_number)=1,INDEX(Calculations!AU:BS,MATCH(Subgroup_number,Calculations!AU:AU,0),10),IF(Subgroup_number=Calculations!BW$17,Calculations!BW$14,""))</f>
        <v/>
      </c>
      <c r="Q152" s="30" t="str">
        <f>IF(COUNTIF(Calculations!AU:AU,Subgroup_number)=1,INDEX(Calculations!AU:BS,MATCH(Subgroup_number,Calculations!AU:AU,0),17),IF(Subgroup_number=Calculations!BW$17,Calculations!BW$6,""))</f>
        <v/>
      </c>
      <c r="R152" s="67" t="str">
        <f>IF(COUNTIF(Calculations!AU:AU,Subgroup_number)=1,INDEX(Calculations!AU:BS,MATCH(Subgroup_number,Calculations!AU:AU,0),18),IF(Subgroup_number=Calculations!BW$17,Calculations!BW$7,""))</f>
        <v/>
      </c>
      <c r="S152" s="122"/>
      <c r="U152" s="122"/>
      <c r="W152" s="122"/>
    </row>
    <row r="153" spans="6:23" x14ac:dyDescent="0.2">
      <c r="F153" s="59">
        <v>152</v>
      </c>
      <c r="G153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53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53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53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53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53" s="30" t="str">
        <f>IF(COUNTIF(Calculations!AU:AU,Subgroup_number)=1,INDEX(Calculations!AU:BS,MATCH(Subgroup_number,Calculations!AU:AU,0),5),IF(Subgroup_number=Calculations!BW$17,Calculations!BW$10,""))</f>
        <v/>
      </c>
      <c r="M153" s="99" t="str">
        <f>IF(COUNTIF(Calculations!AU:AU,Subgroup_number)=1,INDEX(Calculations!AU:BS,MATCH(Subgroup_number,Calculations!AU:AU,0),6),IF(Subgroup_number=Calculations!BW$17,Calculations!BW$11,""))</f>
        <v/>
      </c>
      <c r="N153" s="99" t="str">
        <f>IF(COUNTIF(Calculations!AU:AU,Subgroup_number)=1,INDEX(Calculations!AU:BS,MATCH(Subgroup_number,Calculations!AU:AU,0),7),IF(Subgroup_number=Calculations!BW$17,Calculations!BW$12,""))</f>
        <v/>
      </c>
      <c r="O153" s="30" t="str">
        <f>IF(COUNTIF(Calculations!AU:AU,Subgroup_number)=1,INDEX(Calculations!AU:BS,MATCH(Subgroup_number,Calculations!AU:AU,0),9),IF(Subgroup_number=Calculations!BW$17,Calculations!BW$13,""))</f>
        <v/>
      </c>
      <c r="P153" s="30" t="str">
        <f>IF(COUNTIF(Calculations!AU:AU,Subgroup_number)=1,INDEX(Calculations!AU:BS,MATCH(Subgroup_number,Calculations!AU:AU,0),10),IF(Subgroup_number=Calculations!BW$17,Calculations!BW$14,""))</f>
        <v/>
      </c>
      <c r="Q153" s="30" t="str">
        <f>IF(COUNTIF(Calculations!AU:AU,Subgroup_number)=1,INDEX(Calculations!AU:BS,MATCH(Subgroup_number,Calculations!AU:AU,0),17),IF(Subgroup_number=Calculations!BW$17,Calculations!BW$6,""))</f>
        <v/>
      </c>
      <c r="R153" s="67" t="str">
        <f>IF(COUNTIF(Calculations!AU:AU,Subgroup_number)=1,INDEX(Calculations!AU:BS,MATCH(Subgroup_number,Calculations!AU:AU,0),18),IF(Subgroup_number=Calculations!BW$17,Calculations!BW$7,""))</f>
        <v/>
      </c>
      <c r="S153" s="122"/>
      <c r="U153" s="122"/>
      <c r="W153" s="122"/>
    </row>
    <row r="154" spans="6:23" x14ac:dyDescent="0.2">
      <c r="F154" s="59">
        <v>153</v>
      </c>
      <c r="G154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54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54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54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54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54" s="30" t="str">
        <f>IF(COUNTIF(Calculations!AU:AU,Subgroup_number)=1,INDEX(Calculations!AU:BS,MATCH(Subgroup_number,Calculations!AU:AU,0),5),IF(Subgroup_number=Calculations!BW$17,Calculations!BW$10,""))</f>
        <v/>
      </c>
      <c r="M154" s="99" t="str">
        <f>IF(COUNTIF(Calculations!AU:AU,Subgroup_number)=1,INDEX(Calculations!AU:BS,MATCH(Subgroup_number,Calculations!AU:AU,0),6),IF(Subgroup_number=Calculations!BW$17,Calculations!BW$11,""))</f>
        <v/>
      </c>
      <c r="N154" s="99" t="str">
        <f>IF(COUNTIF(Calculations!AU:AU,Subgroup_number)=1,INDEX(Calculations!AU:BS,MATCH(Subgroup_number,Calculations!AU:AU,0),7),IF(Subgroup_number=Calculations!BW$17,Calculations!BW$12,""))</f>
        <v/>
      </c>
      <c r="O154" s="30" t="str">
        <f>IF(COUNTIF(Calculations!AU:AU,Subgroup_number)=1,INDEX(Calculations!AU:BS,MATCH(Subgroup_number,Calculations!AU:AU,0),9),IF(Subgroup_number=Calculations!BW$17,Calculations!BW$13,""))</f>
        <v/>
      </c>
      <c r="P154" s="30" t="str">
        <f>IF(COUNTIF(Calculations!AU:AU,Subgroup_number)=1,INDEX(Calculations!AU:BS,MATCH(Subgroup_number,Calculations!AU:AU,0),10),IF(Subgroup_number=Calculations!BW$17,Calculations!BW$14,""))</f>
        <v/>
      </c>
      <c r="Q154" s="30" t="str">
        <f>IF(COUNTIF(Calculations!AU:AU,Subgroup_number)=1,INDEX(Calculations!AU:BS,MATCH(Subgroup_number,Calculations!AU:AU,0),17),IF(Subgroup_number=Calculations!BW$17,Calculations!BW$6,""))</f>
        <v/>
      </c>
      <c r="R154" s="67" t="str">
        <f>IF(COUNTIF(Calculations!AU:AU,Subgroup_number)=1,INDEX(Calculations!AU:BS,MATCH(Subgroup_number,Calculations!AU:AU,0),18),IF(Subgroup_number=Calculations!BW$17,Calculations!BW$7,""))</f>
        <v/>
      </c>
      <c r="S154" s="122"/>
      <c r="U154" s="122"/>
      <c r="W154" s="122"/>
    </row>
    <row r="155" spans="6:23" x14ac:dyDescent="0.2">
      <c r="F155" s="59">
        <v>154</v>
      </c>
      <c r="G155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55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55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55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55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55" s="30" t="str">
        <f>IF(COUNTIF(Calculations!AU:AU,Subgroup_number)=1,INDEX(Calculations!AU:BS,MATCH(Subgroup_number,Calculations!AU:AU,0),5),IF(Subgroup_number=Calculations!BW$17,Calculations!BW$10,""))</f>
        <v/>
      </c>
      <c r="M155" s="99" t="str">
        <f>IF(COUNTIF(Calculations!AU:AU,Subgroup_number)=1,INDEX(Calculations!AU:BS,MATCH(Subgroup_number,Calculations!AU:AU,0),6),IF(Subgroup_number=Calculations!BW$17,Calculations!BW$11,""))</f>
        <v/>
      </c>
      <c r="N155" s="99" t="str">
        <f>IF(COUNTIF(Calculations!AU:AU,Subgroup_number)=1,INDEX(Calculations!AU:BS,MATCH(Subgroup_number,Calculations!AU:AU,0),7),IF(Subgroup_number=Calculations!BW$17,Calculations!BW$12,""))</f>
        <v/>
      </c>
      <c r="O155" s="30" t="str">
        <f>IF(COUNTIF(Calculations!AU:AU,Subgroup_number)=1,INDEX(Calculations!AU:BS,MATCH(Subgroup_number,Calculations!AU:AU,0),9),IF(Subgroup_number=Calculations!BW$17,Calculations!BW$13,""))</f>
        <v/>
      </c>
      <c r="P155" s="30" t="str">
        <f>IF(COUNTIF(Calculations!AU:AU,Subgroup_number)=1,INDEX(Calculations!AU:BS,MATCH(Subgroup_number,Calculations!AU:AU,0),10),IF(Subgroup_number=Calculations!BW$17,Calculations!BW$14,""))</f>
        <v/>
      </c>
      <c r="Q155" s="30" t="str">
        <f>IF(COUNTIF(Calculations!AU:AU,Subgroup_number)=1,INDEX(Calculations!AU:BS,MATCH(Subgroup_number,Calculations!AU:AU,0),17),IF(Subgroup_number=Calculations!BW$17,Calculations!BW$6,""))</f>
        <v/>
      </c>
      <c r="R155" s="67" t="str">
        <f>IF(COUNTIF(Calculations!AU:AU,Subgroup_number)=1,INDEX(Calculations!AU:BS,MATCH(Subgroup_number,Calculations!AU:AU,0),18),IF(Subgroup_number=Calculations!BW$17,Calculations!BW$7,""))</f>
        <v/>
      </c>
      <c r="S155" s="122"/>
      <c r="U155" s="122"/>
      <c r="W155" s="122"/>
    </row>
    <row r="156" spans="6:23" x14ac:dyDescent="0.2">
      <c r="F156" s="59">
        <v>155</v>
      </c>
      <c r="G156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56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56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56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56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56" s="30" t="str">
        <f>IF(COUNTIF(Calculations!AU:AU,Subgroup_number)=1,INDEX(Calculations!AU:BS,MATCH(Subgroup_number,Calculations!AU:AU,0),5),IF(Subgroup_number=Calculations!BW$17,Calculations!BW$10,""))</f>
        <v/>
      </c>
      <c r="M156" s="99" t="str">
        <f>IF(COUNTIF(Calculations!AU:AU,Subgroup_number)=1,INDEX(Calculations!AU:BS,MATCH(Subgroup_number,Calculations!AU:AU,0),6),IF(Subgroup_number=Calculations!BW$17,Calculations!BW$11,""))</f>
        <v/>
      </c>
      <c r="N156" s="99" t="str">
        <f>IF(COUNTIF(Calculations!AU:AU,Subgroup_number)=1,INDEX(Calculations!AU:BS,MATCH(Subgroup_number,Calculations!AU:AU,0),7),IF(Subgroup_number=Calculations!BW$17,Calculations!BW$12,""))</f>
        <v/>
      </c>
      <c r="O156" s="30" t="str">
        <f>IF(COUNTIF(Calculations!AU:AU,Subgroup_number)=1,INDEX(Calculations!AU:BS,MATCH(Subgroup_number,Calculations!AU:AU,0),9),IF(Subgroup_number=Calculations!BW$17,Calculations!BW$13,""))</f>
        <v/>
      </c>
      <c r="P156" s="30" t="str">
        <f>IF(COUNTIF(Calculations!AU:AU,Subgroup_number)=1,INDEX(Calculations!AU:BS,MATCH(Subgroup_number,Calculations!AU:AU,0),10),IF(Subgroup_number=Calculations!BW$17,Calculations!BW$14,""))</f>
        <v/>
      </c>
      <c r="Q156" s="30" t="str">
        <f>IF(COUNTIF(Calculations!AU:AU,Subgroup_number)=1,INDEX(Calculations!AU:BS,MATCH(Subgroup_number,Calculations!AU:AU,0),17),IF(Subgroup_number=Calculations!BW$17,Calculations!BW$6,""))</f>
        <v/>
      </c>
      <c r="R156" s="67" t="str">
        <f>IF(COUNTIF(Calculations!AU:AU,Subgroup_number)=1,INDEX(Calculations!AU:BS,MATCH(Subgroup_number,Calculations!AU:AU,0),18),IF(Subgroup_number=Calculations!BW$17,Calculations!BW$7,""))</f>
        <v/>
      </c>
      <c r="S156" s="122"/>
      <c r="U156" s="122"/>
      <c r="W156" s="122"/>
    </row>
    <row r="157" spans="6:23" x14ac:dyDescent="0.2">
      <c r="F157" s="59">
        <v>156</v>
      </c>
      <c r="G157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57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57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57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57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57" s="30" t="str">
        <f>IF(COUNTIF(Calculations!AU:AU,Subgroup_number)=1,INDEX(Calculations!AU:BS,MATCH(Subgroup_number,Calculations!AU:AU,0),5),IF(Subgroup_number=Calculations!BW$17,Calculations!BW$10,""))</f>
        <v/>
      </c>
      <c r="M157" s="99" t="str">
        <f>IF(COUNTIF(Calculations!AU:AU,Subgroup_number)=1,INDEX(Calculations!AU:BS,MATCH(Subgroup_number,Calculations!AU:AU,0),6),IF(Subgroup_number=Calculations!BW$17,Calculations!BW$11,""))</f>
        <v/>
      </c>
      <c r="N157" s="99" t="str">
        <f>IF(COUNTIF(Calculations!AU:AU,Subgroup_number)=1,INDEX(Calculations!AU:BS,MATCH(Subgroup_number,Calculations!AU:AU,0),7),IF(Subgroup_number=Calculations!BW$17,Calculations!BW$12,""))</f>
        <v/>
      </c>
      <c r="O157" s="30" t="str">
        <f>IF(COUNTIF(Calculations!AU:AU,Subgroup_number)=1,INDEX(Calculations!AU:BS,MATCH(Subgroup_number,Calculations!AU:AU,0),9),IF(Subgroup_number=Calculations!BW$17,Calculations!BW$13,""))</f>
        <v/>
      </c>
      <c r="P157" s="30" t="str">
        <f>IF(COUNTIF(Calculations!AU:AU,Subgroup_number)=1,INDEX(Calculations!AU:BS,MATCH(Subgroup_number,Calculations!AU:AU,0),10),IF(Subgroup_number=Calculations!BW$17,Calculations!BW$14,""))</f>
        <v/>
      </c>
      <c r="Q157" s="30" t="str">
        <f>IF(COUNTIF(Calculations!AU:AU,Subgroup_number)=1,INDEX(Calculations!AU:BS,MATCH(Subgroup_number,Calculations!AU:AU,0),17),IF(Subgroup_number=Calculations!BW$17,Calculations!BW$6,""))</f>
        <v/>
      </c>
      <c r="R157" s="67" t="str">
        <f>IF(COUNTIF(Calculations!AU:AU,Subgroup_number)=1,INDEX(Calculations!AU:BS,MATCH(Subgroup_number,Calculations!AU:AU,0),18),IF(Subgroup_number=Calculations!BW$17,Calculations!BW$7,""))</f>
        <v/>
      </c>
      <c r="S157" s="122"/>
      <c r="U157" s="122"/>
      <c r="W157" s="122"/>
    </row>
    <row r="158" spans="6:23" x14ac:dyDescent="0.2">
      <c r="F158" s="59">
        <v>157</v>
      </c>
      <c r="G158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58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58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58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58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58" s="30" t="str">
        <f>IF(COUNTIF(Calculations!AU:AU,Subgroup_number)=1,INDEX(Calculations!AU:BS,MATCH(Subgroup_number,Calculations!AU:AU,0),5),IF(Subgroup_number=Calculations!BW$17,Calculations!BW$10,""))</f>
        <v/>
      </c>
      <c r="M158" s="99" t="str">
        <f>IF(COUNTIF(Calculations!AU:AU,Subgroup_number)=1,INDEX(Calculations!AU:BS,MATCH(Subgroup_number,Calculations!AU:AU,0),6),IF(Subgroup_number=Calculations!BW$17,Calculations!BW$11,""))</f>
        <v/>
      </c>
      <c r="N158" s="99" t="str">
        <f>IF(COUNTIF(Calculations!AU:AU,Subgroup_number)=1,INDEX(Calculations!AU:BS,MATCH(Subgroup_number,Calculations!AU:AU,0),7),IF(Subgroup_number=Calculations!BW$17,Calculations!BW$12,""))</f>
        <v/>
      </c>
      <c r="O158" s="30" t="str">
        <f>IF(COUNTIF(Calculations!AU:AU,Subgroup_number)=1,INDEX(Calculations!AU:BS,MATCH(Subgroup_number,Calculations!AU:AU,0),9),IF(Subgroup_number=Calculations!BW$17,Calculations!BW$13,""))</f>
        <v/>
      </c>
      <c r="P158" s="30" t="str">
        <f>IF(COUNTIF(Calculations!AU:AU,Subgroup_number)=1,INDEX(Calculations!AU:BS,MATCH(Subgroup_number,Calculations!AU:AU,0),10),IF(Subgroup_number=Calculations!BW$17,Calculations!BW$14,""))</f>
        <v/>
      </c>
      <c r="Q158" s="30" t="str">
        <f>IF(COUNTIF(Calculations!AU:AU,Subgroup_number)=1,INDEX(Calculations!AU:BS,MATCH(Subgroup_number,Calculations!AU:AU,0),17),IF(Subgroup_number=Calculations!BW$17,Calculations!BW$6,""))</f>
        <v/>
      </c>
      <c r="R158" s="67" t="str">
        <f>IF(COUNTIF(Calculations!AU:AU,Subgroup_number)=1,INDEX(Calculations!AU:BS,MATCH(Subgroup_number,Calculations!AU:AU,0),18),IF(Subgroup_number=Calculations!BW$17,Calculations!BW$7,""))</f>
        <v/>
      </c>
      <c r="S158" s="122"/>
      <c r="U158" s="122"/>
      <c r="W158" s="122"/>
    </row>
    <row r="159" spans="6:23" x14ac:dyDescent="0.2">
      <c r="F159" s="59">
        <v>158</v>
      </c>
      <c r="G159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59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59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59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59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59" s="30" t="str">
        <f>IF(COUNTIF(Calculations!AU:AU,Subgroup_number)=1,INDEX(Calculations!AU:BS,MATCH(Subgroup_number,Calculations!AU:AU,0),5),IF(Subgroup_number=Calculations!BW$17,Calculations!BW$10,""))</f>
        <v/>
      </c>
      <c r="M159" s="99" t="str">
        <f>IF(COUNTIF(Calculations!AU:AU,Subgroup_number)=1,INDEX(Calculations!AU:BS,MATCH(Subgroup_number,Calculations!AU:AU,0),6),IF(Subgroup_number=Calculations!BW$17,Calculations!BW$11,""))</f>
        <v/>
      </c>
      <c r="N159" s="99" t="str">
        <f>IF(COUNTIF(Calculations!AU:AU,Subgroup_number)=1,INDEX(Calculations!AU:BS,MATCH(Subgroup_number,Calculations!AU:AU,0),7),IF(Subgroup_number=Calculations!BW$17,Calculations!BW$12,""))</f>
        <v/>
      </c>
      <c r="O159" s="30" t="str">
        <f>IF(COUNTIF(Calculations!AU:AU,Subgroup_number)=1,INDEX(Calculations!AU:BS,MATCH(Subgroup_number,Calculations!AU:AU,0),9),IF(Subgroup_number=Calculations!BW$17,Calculations!BW$13,""))</f>
        <v/>
      </c>
      <c r="P159" s="30" t="str">
        <f>IF(COUNTIF(Calculations!AU:AU,Subgroup_number)=1,INDEX(Calculations!AU:BS,MATCH(Subgroup_number,Calculations!AU:AU,0),10),IF(Subgroup_number=Calculations!BW$17,Calculations!BW$14,""))</f>
        <v/>
      </c>
      <c r="Q159" s="30" t="str">
        <f>IF(COUNTIF(Calculations!AU:AU,Subgroup_number)=1,INDEX(Calculations!AU:BS,MATCH(Subgroup_number,Calculations!AU:AU,0),17),IF(Subgroup_number=Calculations!BW$17,Calculations!BW$6,""))</f>
        <v/>
      </c>
      <c r="R159" s="67" t="str">
        <f>IF(COUNTIF(Calculations!AU:AU,Subgroup_number)=1,INDEX(Calculations!AU:BS,MATCH(Subgroup_number,Calculations!AU:AU,0),18),IF(Subgroup_number=Calculations!BW$17,Calculations!BW$7,""))</f>
        <v/>
      </c>
      <c r="S159" s="122"/>
      <c r="U159" s="122"/>
      <c r="W159" s="122"/>
    </row>
    <row r="160" spans="6:23" x14ac:dyDescent="0.2">
      <c r="F160" s="59">
        <v>159</v>
      </c>
      <c r="G160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60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60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60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60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60" s="30" t="str">
        <f>IF(COUNTIF(Calculations!AU:AU,Subgroup_number)=1,INDEX(Calculations!AU:BS,MATCH(Subgroup_number,Calculations!AU:AU,0),5),IF(Subgroup_number=Calculations!BW$17,Calculations!BW$10,""))</f>
        <v/>
      </c>
      <c r="M160" s="99" t="str">
        <f>IF(COUNTIF(Calculations!AU:AU,Subgroup_number)=1,INDEX(Calculations!AU:BS,MATCH(Subgroup_number,Calculations!AU:AU,0),6),IF(Subgroup_number=Calculations!BW$17,Calculations!BW$11,""))</f>
        <v/>
      </c>
      <c r="N160" s="99" t="str">
        <f>IF(COUNTIF(Calculations!AU:AU,Subgroup_number)=1,INDEX(Calculations!AU:BS,MATCH(Subgroup_number,Calculations!AU:AU,0),7),IF(Subgroup_number=Calculations!BW$17,Calculations!BW$12,""))</f>
        <v/>
      </c>
      <c r="O160" s="30" t="str">
        <f>IF(COUNTIF(Calculations!AU:AU,Subgroup_number)=1,INDEX(Calculations!AU:BS,MATCH(Subgroup_number,Calculations!AU:AU,0),9),IF(Subgroup_number=Calculations!BW$17,Calculations!BW$13,""))</f>
        <v/>
      </c>
      <c r="P160" s="30" t="str">
        <f>IF(COUNTIF(Calculations!AU:AU,Subgroup_number)=1,INDEX(Calculations!AU:BS,MATCH(Subgroup_number,Calculations!AU:AU,0),10),IF(Subgroup_number=Calculations!BW$17,Calculations!BW$14,""))</f>
        <v/>
      </c>
      <c r="Q160" s="30" t="str">
        <f>IF(COUNTIF(Calculations!AU:AU,Subgroup_number)=1,INDEX(Calculations!AU:BS,MATCH(Subgroup_number,Calculations!AU:AU,0),17),IF(Subgroup_number=Calculations!BW$17,Calculations!BW$6,""))</f>
        <v/>
      </c>
      <c r="R160" s="67" t="str">
        <f>IF(COUNTIF(Calculations!AU:AU,Subgroup_number)=1,INDEX(Calculations!AU:BS,MATCH(Subgroup_number,Calculations!AU:AU,0),18),IF(Subgroup_number=Calculations!BW$17,Calculations!BW$7,""))</f>
        <v/>
      </c>
      <c r="S160" s="122"/>
      <c r="U160" s="122"/>
      <c r="W160" s="122"/>
    </row>
    <row r="161" spans="6:23" x14ac:dyDescent="0.2">
      <c r="F161" s="59">
        <v>160</v>
      </c>
      <c r="G161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61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61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61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61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61" s="30" t="str">
        <f>IF(COUNTIF(Calculations!AU:AU,Subgroup_number)=1,INDEX(Calculations!AU:BS,MATCH(Subgroup_number,Calculations!AU:AU,0),5),IF(Subgroup_number=Calculations!BW$17,Calculations!BW$10,""))</f>
        <v/>
      </c>
      <c r="M161" s="99" t="str">
        <f>IF(COUNTIF(Calculations!AU:AU,Subgroup_number)=1,INDEX(Calculations!AU:BS,MATCH(Subgroup_number,Calculations!AU:AU,0),6),IF(Subgroup_number=Calculations!BW$17,Calculations!BW$11,""))</f>
        <v/>
      </c>
      <c r="N161" s="99" t="str">
        <f>IF(COUNTIF(Calculations!AU:AU,Subgroup_number)=1,INDEX(Calculations!AU:BS,MATCH(Subgroup_number,Calculations!AU:AU,0),7),IF(Subgroup_number=Calculations!BW$17,Calculations!BW$12,""))</f>
        <v/>
      </c>
      <c r="O161" s="30" t="str">
        <f>IF(COUNTIF(Calculations!AU:AU,Subgroup_number)=1,INDEX(Calculations!AU:BS,MATCH(Subgroup_number,Calculations!AU:AU,0),9),IF(Subgroup_number=Calculations!BW$17,Calculations!BW$13,""))</f>
        <v/>
      </c>
      <c r="P161" s="30" t="str">
        <f>IF(COUNTIF(Calculations!AU:AU,Subgroup_number)=1,INDEX(Calculations!AU:BS,MATCH(Subgroup_number,Calculations!AU:AU,0),10),IF(Subgroup_number=Calculations!BW$17,Calculations!BW$14,""))</f>
        <v/>
      </c>
      <c r="Q161" s="30" t="str">
        <f>IF(COUNTIF(Calculations!AU:AU,Subgroup_number)=1,INDEX(Calculations!AU:BS,MATCH(Subgroup_number,Calculations!AU:AU,0),17),IF(Subgroup_number=Calculations!BW$17,Calculations!BW$6,""))</f>
        <v/>
      </c>
      <c r="R161" s="67" t="str">
        <f>IF(COUNTIF(Calculations!AU:AU,Subgroup_number)=1,INDEX(Calculations!AU:BS,MATCH(Subgroup_number,Calculations!AU:AU,0),18),IF(Subgroup_number=Calculations!BW$17,Calculations!BW$7,""))</f>
        <v/>
      </c>
      <c r="S161" s="122"/>
      <c r="U161" s="122"/>
      <c r="W161" s="122"/>
    </row>
    <row r="162" spans="6:23" x14ac:dyDescent="0.2">
      <c r="F162" s="59">
        <v>161</v>
      </c>
      <c r="G162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62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62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62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62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62" s="30" t="str">
        <f>IF(COUNTIF(Calculations!AU:AU,Subgroup_number)=1,INDEX(Calculations!AU:BS,MATCH(Subgroup_number,Calculations!AU:AU,0),5),IF(Subgroup_number=Calculations!BW$17,Calculations!BW$10,""))</f>
        <v/>
      </c>
      <c r="M162" s="99" t="str">
        <f>IF(COUNTIF(Calculations!AU:AU,Subgroup_number)=1,INDEX(Calculations!AU:BS,MATCH(Subgroup_number,Calculations!AU:AU,0),6),IF(Subgroup_number=Calculations!BW$17,Calculations!BW$11,""))</f>
        <v/>
      </c>
      <c r="N162" s="99" t="str">
        <f>IF(COUNTIF(Calculations!AU:AU,Subgroup_number)=1,INDEX(Calculations!AU:BS,MATCH(Subgroup_number,Calculations!AU:AU,0),7),IF(Subgroup_number=Calculations!BW$17,Calculations!BW$12,""))</f>
        <v/>
      </c>
      <c r="O162" s="30" t="str">
        <f>IF(COUNTIF(Calculations!AU:AU,Subgroup_number)=1,INDEX(Calculations!AU:BS,MATCH(Subgroup_number,Calculations!AU:AU,0),9),IF(Subgroup_number=Calculations!BW$17,Calculations!BW$13,""))</f>
        <v/>
      </c>
      <c r="P162" s="30" t="str">
        <f>IF(COUNTIF(Calculations!AU:AU,Subgroup_number)=1,INDEX(Calculations!AU:BS,MATCH(Subgroup_number,Calculations!AU:AU,0),10),IF(Subgroup_number=Calculations!BW$17,Calculations!BW$14,""))</f>
        <v/>
      </c>
      <c r="Q162" s="30" t="str">
        <f>IF(COUNTIF(Calculations!AU:AU,Subgroup_number)=1,INDEX(Calculations!AU:BS,MATCH(Subgroup_number,Calculations!AU:AU,0),17),IF(Subgroup_number=Calculations!BW$17,Calculations!BW$6,""))</f>
        <v/>
      </c>
      <c r="R162" s="67" t="str">
        <f>IF(COUNTIF(Calculations!AU:AU,Subgroup_number)=1,INDEX(Calculations!AU:BS,MATCH(Subgroup_number,Calculations!AU:AU,0),18),IF(Subgroup_number=Calculations!BW$17,Calculations!BW$7,""))</f>
        <v/>
      </c>
      <c r="S162" s="122"/>
      <c r="U162" s="122"/>
      <c r="W162" s="122"/>
    </row>
    <row r="163" spans="6:23" x14ac:dyDescent="0.2">
      <c r="F163" s="59">
        <v>162</v>
      </c>
      <c r="G163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63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63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63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63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63" s="30" t="str">
        <f>IF(COUNTIF(Calculations!AU:AU,Subgroup_number)=1,INDEX(Calculations!AU:BS,MATCH(Subgroup_number,Calculations!AU:AU,0),5),IF(Subgroup_number=Calculations!BW$17,Calculations!BW$10,""))</f>
        <v/>
      </c>
      <c r="M163" s="99" t="str">
        <f>IF(COUNTIF(Calculations!AU:AU,Subgroup_number)=1,INDEX(Calculations!AU:BS,MATCH(Subgroup_number,Calculations!AU:AU,0),6),IF(Subgroup_number=Calculations!BW$17,Calculations!BW$11,""))</f>
        <v/>
      </c>
      <c r="N163" s="99" t="str">
        <f>IF(COUNTIF(Calculations!AU:AU,Subgroup_number)=1,INDEX(Calculations!AU:BS,MATCH(Subgroup_number,Calculations!AU:AU,0),7),IF(Subgroup_number=Calculations!BW$17,Calculations!BW$12,""))</f>
        <v/>
      </c>
      <c r="O163" s="30" t="str">
        <f>IF(COUNTIF(Calculations!AU:AU,Subgroup_number)=1,INDEX(Calculations!AU:BS,MATCH(Subgroup_number,Calculations!AU:AU,0),9),IF(Subgroup_number=Calculations!BW$17,Calculations!BW$13,""))</f>
        <v/>
      </c>
      <c r="P163" s="30" t="str">
        <f>IF(COUNTIF(Calculations!AU:AU,Subgroup_number)=1,INDEX(Calculations!AU:BS,MATCH(Subgroup_number,Calculations!AU:AU,0),10),IF(Subgroup_number=Calculations!BW$17,Calculations!BW$14,""))</f>
        <v/>
      </c>
      <c r="Q163" s="30" t="str">
        <f>IF(COUNTIF(Calculations!AU:AU,Subgroup_number)=1,INDEX(Calculations!AU:BS,MATCH(Subgroup_number,Calculations!AU:AU,0),17),IF(Subgroup_number=Calculations!BW$17,Calculations!BW$6,""))</f>
        <v/>
      </c>
      <c r="R163" s="67" t="str">
        <f>IF(COUNTIF(Calculations!AU:AU,Subgroup_number)=1,INDEX(Calculations!AU:BS,MATCH(Subgroup_number,Calculations!AU:AU,0),18),IF(Subgroup_number=Calculations!BW$17,Calculations!BW$7,""))</f>
        <v/>
      </c>
      <c r="S163" s="122"/>
      <c r="U163" s="122"/>
      <c r="W163" s="122"/>
    </row>
    <row r="164" spans="6:23" x14ac:dyDescent="0.2">
      <c r="F164" s="59">
        <v>163</v>
      </c>
      <c r="G164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64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64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64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64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64" s="30" t="str">
        <f>IF(COUNTIF(Calculations!AU:AU,Subgroup_number)=1,INDEX(Calculations!AU:BS,MATCH(Subgroup_number,Calculations!AU:AU,0),5),IF(Subgroup_number=Calculations!BW$17,Calculations!BW$10,""))</f>
        <v/>
      </c>
      <c r="M164" s="99" t="str">
        <f>IF(COUNTIF(Calculations!AU:AU,Subgroup_number)=1,INDEX(Calculations!AU:BS,MATCH(Subgroup_number,Calculations!AU:AU,0),6),IF(Subgroup_number=Calculations!BW$17,Calculations!BW$11,""))</f>
        <v/>
      </c>
      <c r="N164" s="99" t="str">
        <f>IF(COUNTIF(Calculations!AU:AU,Subgroup_number)=1,INDEX(Calculations!AU:BS,MATCH(Subgroup_number,Calculations!AU:AU,0),7),IF(Subgroup_number=Calculations!BW$17,Calculations!BW$12,""))</f>
        <v/>
      </c>
      <c r="O164" s="30" t="str">
        <f>IF(COUNTIF(Calculations!AU:AU,Subgroup_number)=1,INDEX(Calculations!AU:BS,MATCH(Subgroup_number,Calculations!AU:AU,0),9),IF(Subgroup_number=Calculations!BW$17,Calculations!BW$13,""))</f>
        <v/>
      </c>
      <c r="P164" s="30" t="str">
        <f>IF(COUNTIF(Calculations!AU:AU,Subgroup_number)=1,INDEX(Calculations!AU:BS,MATCH(Subgroup_number,Calculations!AU:AU,0),10),IF(Subgroup_number=Calculations!BW$17,Calculations!BW$14,""))</f>
        <v/>
      </c>
      <c r="Q164" s="30" t="str">
        <f>IF(COUNTIF(Calculations!AU:AU,Subgroup_number)=1,INDEX(Calculations!AU:BS,MATCH(Subgroup_number,Calculations!AU:AU,0),17),IF(Subgroup_number=Calculations!BW$17,Calculations!BW$6,""))</f>
        <v/>
      </c>
      <c r="R164" s="67" t="str">
        <f>IF(COUNTIF(Calculations!AU:AU,Subgroup_number)=1,INDEX(Calculations!AU:BS,MATCH(Subgroup_number,Calculations!AU:AU,0),18),IF(Subgroup_number=Calculations!BW$17,Calculations!BW$7,""))</f>
        <v/>
      </c>
      <c r="S164" s="122"/>
      <c r="U164" s="122"/>
      <c r="W164" s="122"/>
    </row>
    <row r="165" spans="6:23" x14ac:dyDescent="0.2">
      <c r="F165" s="59">
        <v>164</v>
      </c>
      <c r="G165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65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65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65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65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65" s="30" t="str">
        <f>IF(COUNTIF(Calculations!AU:AU,Subgroup_number)=1,INDEX(Calculations!AU:BS,MATCH(Subgroup_number,Calculations!AU:AU,0),5),IF(Subgroup_number=Calculations!BW$17,Calculations!BW$10,""))</f>
        <v/>
      </c>
      <c r="M165" s="99" t="str">
        <f>IF(COUNTIF(Calculations!AU:AU,Subgroup_number)=1,INDEX(Calculations!AU:BS,MATCH(Subgroup_number,Calculations!AU:AU,0),6),IF(Subgroup_number=Calculations!BW$17,Calculations!BW$11,""))</f>
        <v/>
      </c>
      <c r="N165" s="99" t="str">
        <f>IF(COUNTIF(Calculations!AU:AU,Subgroup_number)=1,INDEX(Calculations!AU:BS,MATCH(Subgroup_number,Calculations!AU:AU,0),7),IF(Subgroup_number=Calculations!BW$17,Calculations!BW$12,""))</f>
        <v/>
      </c>
      <c r="O165" s="30" t="str">
        <f>IF(COUNTIF(Calculations!AU:AU,Subgroup_number)=1,INDEX(Calculations!AU:BS,MATCH(Subgroup_number,Calculations!AU:AU,0),9),IF(Subgroup_number=Calculations!BW$17,Calculations!BW$13,""))</f>
        <v/>
      </c>
      <c r="P165" s="30" t="str">
        <f>IF(COUNTIF(Calculations!AU:AU,Subgroup_number)=1,INDEX(Calculations!AU:BS,MATCH(Subgroup_number,Calculations!AU:AU,0),10),IF(Subgroup_number=Calculations!BW$17,Calculations!BW$14,""))</f>
        <v/>
      </c>
      <c r="Q165" s="30" t="str">
        <f>IF(COUNTIF(Calculations!AU:AU,Subgroup_number)=1,INDEX(Calculations!AU:BS,MATCH(Subgroup_number,Calculations!AU:AU,0),17),IF(Subgroup_number=Calculations!BW$17,Calculations!BW$6,""))</f>
        <v/>
      </c>
      <c r="R165" s="67" t="str">
        <f>IF(COUNTIF(Calculations!AU:AU,Subgroup_number)=1,INDEX(Calculations!AU:BS,MATCH(Subgroup_number,Calculations!AU:AU,0),18),IF(Subgroup_number=Calculations!BW$17,Calculations!BW$7,""))</f>
        <v/>
      </c>
      <c r="S165" s="122"/>
      <c r="U165" s="122"/>
      <c r="W165" s="122"/>
    </row>
    <row r="166" spans="6:23" x14ac:dyDescent="0.2">
      <c r="F166" s="59">
        <v>165</v>
      </c>
      <c r="G166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66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66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66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66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66" s="30" t="str">
        <f>IF(COUNTIF(Calculations!AU:AU,Subgroup_number)=1,INDEX(Calculations!AU:BS,MATCH(Subgroup_number,Calculations!AU:AU,0),5),IF(Subgroup_number=Calculations!BW$17,Calculations!BW$10,""))</f>
        <v/>
      </c>
      <c r="M166" s="99" t="str">
        <f>IF(COUNTIF(Calculations!AU:AU,Subgroup_number)=1,INDEX(Calculations!AU:BS,MATCH(Subgroup_number,Calculations!AU:AU,0),6),IF(Subgroup_number=Calculations!BW$17,Calculations!BW$11,""))</f>
        <v/>
      </c>
      <c r="N166" s="99" t="str">
        <f>IF(COUNTIF(Calculations!AU:AU,Subgroup_number)=1,INDEX(Calculations!AU:BS,MATCH(Subgroup_number,Calculations!AU:AU,0),7),IF(Subgroup_number=Calculations!BW$17,Calculations!BW$12,""))</f>
        <v/>
      </c>
      <c r="O166" s="30" t="str">
        <f>IF(COUNTIF(Calculations!AU:AU,Subgroup_number)=1,INDEX(Calculations!AU:BS,MATCH(Subgroup_number,Calculations!AU:AU,0),9),IF(Subgroup_number=Calculations!BW$17,Calculations!BW$13,""))</f>
        <v/>
      </c>
      <c r="P166" s="30" t="str">
        <f>IF(COUNTIF(Calculations!AU:AU,Subgroup_number)=1,INDEX(Calculations!AU:BS,MATCH(Subgroup_number,Calculations!AU:AU,0),10),IF(Subgroup_number=Calculations!BW$17,Calculations!BW$14,""))</f>
        <v/>
      </c>
      <c r="Q166" s="30" t="str">
        <f>IF(COUNTIF(Calculations!AU:AU,Subgroup_number)=1,INDEX(Calculations!AU:BS,MATCH(Subgroup_number,Calculations!AU:AU,0),17),IF(Subgroup_number=Calculations!BW$17,Calculations!BW$6,""))</f>
        <v/>
      </c>
      <c r="R166" s="67" t="str">
        <f>IF(COUNTIF(Calculations!AU:AU,Subgroup_number)=1,INDEX(Calculations!AU:BS,MATCH(Subgroup_number,Calculations!AU:AU,0),18),IF(Subgroup_number=Calculations!BW$17,Calculations!BW$7,""))</f>
        <v/>
      </c>
      <c r="S166" s="122"/>
      <c r="U166" s="122"/>
      <c r="W166" s="122"/>
    </row>
    <row r="167" spans="6:23" x14ac:dyDescent="0.2">
      <c r="F167" s="59">
        <v>166</v>
      </c>
      <c r="G167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67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67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67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67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67" s="30" t="str">
        <f>IF(COUNTIF(Calculations!AU:AU,Subgroup_number)=1,INDEX(Calculations!AU:BS,MATCH(Subgroup_number,Calculations!AU:AU,0),5),IF(Subgroup_number=Calculations!BW$17,Calculations!BW$10,""))</f>
        <v/>
      </c>
      <c r="M167" s="99" t="str">
        <f>IF(COUNTIF(Calculations!AU:AU,Subgroup_number)=1,INDEX(Calculations!AU:BS,MATCH(Subgroup_number,Calculations!AU:AU,0),6),IF(Subgroup_number=Calculations!BW$17,Calculations!BW$11,""))</f>
        <v/>
      </c>
      <c r="N167" s="99" t="str">
        <f>IF(COUNTIF(Calculations!AU:AU,Subgroup_number)=1,INDEX(Calculations!AU:BS,MATCH(Subgroup_number,Calculations!AU:AU,0),7),IF(Subgroup_number=Calculations!BW$17,Calculations!BW$12,""))</f>
        <v/>
      </c>
      <c r="O167" s="30" t="str">
        <f>IF(COUNTIF(Calculations!AU:AU,Subgroup_number)=1,INDEX(Calculations!AU:BS,MATCH(Subgroup_number,Calculations!AU:AU,0),9),IF(Subgroup_number=Calculations!BW$17,Calculations!BW$13,""))</f>
        <v/>
      </c>
      <c r="P167" s="30" t="str">
        <f>IF(COUNTIF(Calculations!AU:AU,Subgroup_number)=1,INDEX(Calculations!AU:BS,MATCH(Subgroup_number,Calculations!AU:AU,0),10),IF(Subgroup_number=Calculations!BW$17,Calculations!BW$14,""))</f>
        <v/>
      </c>
      <c r="Q167" s="30" t="str">
        <f>IF(COUNTIF(Calculations!AU:AU,Subgroup_number)=1,INDEX(Calculations!AU:BS,MATCH(Subgroup_number,Calculations!AU:AU,0),17),IF(Subgroup_number=Calculations!BW$17,Calculations!BW$6,""))</f>
        <v/>
      </c>
      <c r="R167" s="67" t="str">
        <f>IF(COUNTIF(Calculations!AU:AU,Subgroup_number)=1,INDEX(Calculations!AU:BS,MATCH(Subgroup_number,Calculations!AU:AU,0),18),IF(Subgroup_number=Calculations!BW$17,Calculations!BW$7,""))</f>
        <v/>
      </c>
      <c r="S167" s="122"/>
      <c r="U167" s="122"/>
      <c r="W167" s="122"/>
    </row>
    <row r="168" spans="6:23" x14ac:dyDescent="0.2">
      <c r="F168" s="59">
        <v>167</v>
      </c>
      <c r="G168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68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68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68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68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68" s="30" t="str">
        <f>IF(COUNTIF(Calculations!AU:AU,Subgroup_number)=1,INDEX(Calculations!AU:BS,MATCH(Subgroup_number,Calculations!AU:AU,0),5),IF(Subgroup_number=Calculations!BW$17,Calculations!BW$10,""))</f>
        <v/>
      </c>
      <c r="M168" s="99" t="str">
        <f>IF(COUNTIF(Calculations!AU:AU,Subgroup_number)=1,INDEX(Calculations!AU:BS,MATCH(Subgroup_number,Calculations!AU:AU,0),6),IF(Subgroup_number=Calculations!BW$17,Calculations!BW$11,""))</f>
        <v/>
      </c>
      <c r="N168" s="99" t="str">
        <f>IF(COUNTIF(Calculations!AU:AU,Subgroup_number)=1,INDEX(Calculations!AU:BS,MATCH(Subgroup_number,Calculations!AU:AU,0),7),IF(Subgroup_number=Calculations!BW$17,Calculations!BW$12,""))</f>
        <v/>
      </c>
      <c r="O168" s="30" t="str">
        <f>IF(COUNTIF(Calculations!AU:AU,Subgroup_number)=1,INDEX(Calculations!AU:BS,MATCH(Subgroup_number,Calculations!AU:AU,0),9),IF(Subgroup_number=Calculations!BW$17,Calculations!BW$13,""))</f>
        <v/>
      </c>
      <c r="P168" s="30" t="str">
        <f>IF(COUNTIF(Calculations!AU:AU,Subgroup_number)=1,INDEX(Calculations!AU:BS,MATCH(Subgroup_number,Calculations!AU:AU,0),10),IF(Subgroup_number=Calculations!BW$17,Calculations!BW$14,""))</f>
        <v/>
      </c>
      <c r="Q168" s="30" t="str">
        <f>IF(COUNTIF(Calculations!AU:AU,Subgroup_number)=1,INDEX(Calculations!AU:BS,MATCH(Subgroup_number,Calculations!AU:AU,0),17),IF(Subgroup_number=Calculations!BW$17,Calculations!BW$6,""))</f>
        <v/>
      </c>
      <c r="R168" s="67" t="str">
        <f>IF(COUNTIF(Calculations!AU:AU,Subgroup_number)=1,INDEX(Calculations!AU:BS,MATCH(Subgroup_number,Calculations!AU:AU,0),18),IF(Subgroup_number=Calculations!BW$17,Calculations!BW$7,""))</f>
        <v/>
      </c>
      <c r="S168" s="122"/>
      <c r="U168" s="122"/>
      <c r="W168" s="122"/>
    </row>
    <row r="169" spans="6:23" x14ac:dyDescent="0.2">
      <c r="F169" s="59">
        <v>168</v>
      </c>
      <c r="G169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69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69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69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69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69" s="30" t="str">
        <f>IF(COUNTIF(Calculations!AU:AU,Subgroup_number)=1,INDEX(Calculations!AU:BS,MATCH(Subgroup_number,Calculations!AU:AU,0),5),IF(Subgroup_number=Calculations!BW$17,Calculations!BW$10,""))</f>
        <v/>
      </c>
      <c r="M169" s="99" t="str">
        <f>IF(COUNTIF(Calculations!AU:AU,Subgroup_number)=1,INDEX(Calculations!AU:BS,MATCH(Subgroup_number,Calculations!AU:AU,0),6),IF(Subgroup_number=Calculations!BW$17,Calculations!BW$11,""))</f>
        <v/>
      </c>
      <c r="N169" s="99" t="str">
        <f>IF(COUNTIF(Calculations!AU:AU,Subgroup_number)=1,INDEX(Calculations!AU:BS,MATCH(Subgroup_number,Calculations!AU:AU,0),7),IF(Subgroup_number=Calculations!BW$17,Calculations!BW$12,""))</f>
        <v/>
      </c>
      <c r="O169" s="30" t="str">
        <f>IF(COUNTIF(Calculations!AU:AU,Subgroup_number)=1,INDEX(Calculations!AU:BS,MATCH(Subgroup_number,Calculations!AU:AU,0),9),IF(Subgroup_number=Calculations!BW$17,Calculations!BW$13,""))</f>
        <v/>
      </c>
      <c r="P169" s="30" t="str">
        <f>IF(COUNTIF(Calculations!AU:AU,Subgroup_number)=1,INDEX(Calculations!AU:BS,MATCH(Subgroup_number,Calculations!AU:AU,0),10),IF(Subgroup_number=Calculations!BW$17,Calculations!BW$14,""))</f>
        <v/>
      </c>
      <c r="Q169" s="30" t="str">
        <f>IF(COUNTIF(Calculations!AU:AU,Subgroup_number)=1,INDEX(Calculations!AU:BS,MATCH(Subgroup_number,Calculations!AU:AU,0),17),IF(Subgroup_number=Calculations!BW$17,Calculations!BW$6,""))</f>
        <v/>
      </c>
      <c r="R169" s="67" t="str">
        <f>IF(COUNTIF(Calculations!AU:AU,Subgroup_number)=1,INDEX(Calculations!AU:BS,MATCH(Subgroup_number,Calculations!AU:AU,0),18),IF(Subgroup_number=Calculations!BW$17,Calculations!BW$7,""))</f>
        <v/>
      </c>
      <c r="S169" s="122"/>
      <c r="U169" s="122"/>
      <c r="W169" s="122"/>
    </row>
    <row r="170" spans="6:23" x14ac:dyDescent="0.2">
      <c r="F170" s="59">
        <v>169</v>
      </c>
      <c r="G170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70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70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70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70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70" s="30" t="str">
        <f>IF(COUNTIF(Calculations!AU:AU,Subgroup_number)=1,INDEX(Calculations!AU:BS,MATCH(Subgroup_number,Calculations!AU:AU,0),5),IF(Subgroup_number=Calculations!BW$17,Calculations!BW$10,""))</f>
        <v/>
      </c>
      <c r="M170" s="99" t="str">
        <f>IF(COUNTIF(Calculations!AU:AU,Subgroup_number)=1,INDEX(Calculations!AU:BS,MATCH(Subgroup_number,Calculations!AU:AU,0),6),IF(Subgroup_number=Calculations!BW$17,Calculations!BW$11,""))</f>
        <v/>
      </c>
      <c r="N170" s="99" t="str">
        <f>IF(COUNTIF(Calculations!AU:AU,Subgroup_number)=1,INDEX(Calculations!AU:BS,MATCH(Subgroup_number,Calculations!AU:AU,0),7),IF(Subgroup_number=Calculations!BW$17,Calculations!BW$12,""))</f>
        <v/>
      </c>
      <c r="O170" s="30" t="str">
        <f>IF(COUNTIF(Calculations!AU:AU,Subgroup_number)=1,INDEX(Calculations!AU:BS,MATCH(Subgroup_number,Calculations!AU:AU,0),9),IF(Subgroup_number=Calculations!BW$17,Calculations!BW$13,""))</f>
        <v/>
      </c>
      <c r="P170" s="30" t="str">
        <f>IF(COUNTIF(Calculations!AU:AU,Subgroup_number)=1,INDEX(Calculations!AU:BS,MATCH(Subgroup_number,Calculations!AU:AU,0),10),IF(Subgroup_number=Calculations!BW$17,Calculations!BW$14,""))</f>
        <v/>
      </c>
      <c r="Q170" s="30" t="str">
        <f>IF(COUNTIF(Calculations!AU:AU,Subgroup_number)=1,INDEX(Calculations!AU:BS,MATCH(Subgroup_number,Calculations!AU:AU,0),17),IF(Subgroup_number=Calculations!BW$17,Calculations!BW$6,""))</f>
        <v/>
      </c>
      <c r="R170" s="67" t="str">
        <f>IF(COUNTIF(Calculations!AU:AU,Subgroup_number)=1,INDEX(Calculations!AU:BS,MATCH(Subgroup_number,Calculations!AU:AU,0),18),IF(Subgroup_number=Calculations!BW$17,Calculations!BW$7,""))</f>
        <v/>
      </c>
      <c r="S170" s="122"/>
      <c r="U170" s="122"/>
      <c r="W170" s="122"/>
    </row>
    <row r="171" spans="6:23" x14ac:dyDescent="0.2">
      <c r="F171" s="59">
        <v>170</v>
      </c>
      <c r="G171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71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71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71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71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71" s="30" t="str">
        <f>IF(COUNTIF(Calculations!AU:AU,Subgroup_number)=1,INDEX(Calculations!AU:BS,MATCH(Subgroup_number,Calculations!AU:AU,0),5),IF(Subgroup_number=Calculations!BW$17,Calculations!BW$10,""))</f>
        <v/>
      </c>
      <c r="M171" s="99" t="str">
        <f>IF(COUNTIF(Calculations!AU:AU,Subgroup_number)=1,INDEX(Calculations!AU:BS,MATCH(Subgroup_number,Calculations!AU:AU,0),6),IF(Subgroup_number=Calculations!BW$17,Calculations!BW$11,""))</f>
        <v/>
      </c>
      <c r="N171" s="99" t="str">
        <f>IF(COUNTIF(Calculations!AU:AU,Subgroup_number)=1,INDEX(Calculations!AU:BS,MATCH(Subgroup_number,Calculations!AU:AU,0),7),IF(Subgroup_number=Calculations!BW$17,Calculations!BW$12,""))</f>
        <v/>
      </c>
      <c r="O171" s="30" t="str">
        <f>IF(COUNTIF(Calculations!AU:AU,Subgroup_number)=1,INDEX(Calculations!AU:BS,MATCH(Subgroup_number,Calculations!AU:AU,0),9),IF(Subgroup_number=Calculations!BW$17,Calculations!BW$13,""))</f>
        <v/>
      </c>
      <c r="P171" s="30" t="str">
        <f>IF(COUNTIF(Calculations!AU:AU,Subgroup_number)=1,INDEX(Calculations!AU:BS,MATCH(Subgroup_number,Calculations!AU:AU,0),10),IF(Subgroup_number=Calculations!BW$17,Calculations!BW$14,""))</f>
        <v/>
      </c>
      <c r="Q171" s="30" t="str">
        <f>IF(COUNTIF(Calculations!AU:AU,Subgroup_number)=1,INDEX(Calculations!AU:BS,MATCH(Subgroup_number,Calculations!AU:AU,0),17),IF(Subgroup_number=Calculations!BW$17,Calculations!BW$6,""))</f>
        <v/>
      </c>
      <c r="R171" s="67" t="str">
        <f>IF(COUNTIF(Calculations!AU:AU,Subgroup_number)=1,INDEX(Calculations!AU:BS,MATCH(Subgroup_number,Calculations!AU:AU,0),18),IF(Subgroup_number=Calculations!BW$17,Calculations!BW$7,""))</f>
        <v/>
      </c>
      <c r="S171" s="122"/>
      <c r="U171" s="122"/>
      <c r="W171" s="122"/>
    </row>
    <row r="172" spans="6:23" x14ac:dyDescent="0.2">
      <c r="F172" s="59">
        <v>171</v>
      </c>
      <c r="G172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72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72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72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72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72" s="30" t="str">
        <f>IF(COUNTIF(Calculations!AU:AU,Subgroup_number)=1,INDEX(Calculations!AU:BS,MATCH(Subgroup_number,Calculations!AU:AU,0),5),IF(Subgroup_number=Calculations!BW$17,Calculations!BW$10,""))</f>
        <v/>
      </c>
      <c r="M172" s="99" t="str">
        <f>IF(COUNTIF(Calculations!AU:AU,Subgroup_number)=1,INDEX(Calculations!AU:BS,MATCH(Subgroup_number,Calculations!AU:AU,0),6),IF(Subgroup_number=Calculations!BW$17,Calculations!BW$11,""))</f>
        <v/>
      </c>
      <c r="N172" s="99" t="str">
        <f>IF(COUNTIF(Calculations!AU:AU,Subgroup_number)=1,INDEX(Calculations!AU:BS,MATCH(Subgroup_number,Calculations!AU:AU,0),7),IF(Subgroup_number=Calculations!BW$17,Calculations!BW$12,""))</f>
        <v/>
      </c>
      <c r="O172" s="30" t="str">
        <f>IF(COUNTIF(Calculations!AU:AU,Subgroup_number)=1,INDEX(Calculations!AU:BS,MATCH(Subgroup_number,Calculations!AU:AU,0),9),IF(Subgroup_number=Calculations!BW$17,Calculations!BW$13,""))</f>
        <v/>
      </c>
      <c r="P172" s="30" t="str">
        <f>IF(COUNTIF(Calculations!AU:AU,Subgroup_number)=1,INDEX(Calculations!AU:BS,MATCH(Subgroup_number,Calculations!AU:AU,0),10),IF(Subgroup_number=Calculations!BW$17,Calculations!BW$14,""))</f>
        <v/>
      </c>
      <c r="Q172" s="30" t="str">
        <f>IF(COUNTIF(Calculations!AU:AU,Subgroup_number)=1,INDEX(Calculations!AU:BS,MATCH(Subgroup_number,Calculations!AU:AU,0),17),IF(Subgroup_number=Calculations!BW$17,Calculations!BW$6,""))</f>
        <v/>
      </c>
      <c r="R172" s="67" t="str">
        <f>IF(COUNTIF(Calculations!AU:AU,Subgroup_number)=1,INDEX(Calculations!AU:BS,MATCH(Subgroup_number,Calculations!AU:AU,0),18),IF(Subgroup_number=Calculations!BW$17,Calculations!BW$7,""))</f>
        <v/>
      </c>
      <c r="S172" s="122"/>
      <c r="U172" s="122"/>
      <c r="W172" s="122"/>
    </row>
    <row r="173" spans="6:23" x14ac:dyDescent="0.2">
      <c r="F173" s="59">
        <v>172</v>
      </c>
      <c r="G173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73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73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73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73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73" s="30" t="str">
        <f>IF(COUNTIF(Calculations!AU:AU,Subgroup_number)=1,INDEX(Calculations!AU:BS,MATCH(Subgroup_number,Calculations!AU:AU,0),5),IF(Subgroup_number=Calculations!BW$17,Calculations!BW$10,""))</f>
        <v/>
      </c>
      <c r="M173" s="99" t="str">
        <f>IF(COUNTIF(Calculations!AU:AU,Subgroup_number)=1,INDEX(Calculations!AU:BS,MATCH(Subgroup_number,Calculations!AU:AU,0),6),IF(Subgroup_number=Calculations!BW$17,Calculations!BW$11,""))</f>
        <v/>
      </c>
      <c r="N173" s="99" t="str">
        <f>IF(COUNTIF(Calculations!AU:AU,Subgroup_number)=1,INDEX(Calculations!AU:BS,MATCH(Subgroup_number,Calculations!AU:AU,0),7),IF(Subgroup_number=Calculations!BW$17,Calculations!BW$12,""))</f>
        <v/>
      </c>
      <c r="O173" s="30" t="str">
        <f>IF(COUNTIF(Calculations!AU:AU,Subgroup_number)=1,INDEX(Calculations!AU:BS,MATCH(Subgroup_number,Calculations!AU:AU,0),9),IF(Subgroup_number=Calculations!BW$17,Calculations!BW$13,""))</f>
        <v/>
      </c>
      <c r="P173" s="30" t="str">
        <f>IF(COUNTIF(Calculations!AU:AU,Subgroup_number)=1,INDEX(Calculations!AU:BS,MATCH(Subgroup_number,Calculations!AU:AU,0),10),IF(Subgroup_number=Calculations!BW$17,Calculations!BW$14,""))</f>
        <v/>
      </c>
      <c r="Q173" s="30" t="str">
        <f>IF(COUNTIF(Calculations!AU:AU,Subgroup_number)=1,INDEX(Calculations!AU:BS,MATCH(Subgroup_number,Calculations!AU:AU,0),17),IF(Subgroup_number=Calculations!BW$17,Calculations!BW$6,""))</f>
        <v/>
      </c>
      <c r="R173" s="67" t="str">
        <f>IF(COUNTIF(Calculations!AU:AU,Subgroup_number)=1,INDEX(Calculations!AU:BS,MATCH(Subgroup_number,Calculations!AU:AU,0),18),IF(Subgroup_number=Calculations!BW$17,Calculations!BW$7,""))</f>
        <v/>
      </c>
      <c r="S173" s="122"/>
      <c r="U173" s="122"/>
      <c r="W173" s="122"/>
    </row>
    <row r="174" spans="6:23" x14ac:dyDescent="0.2">
      <c r="F174" s="59">
        <v>173</v>
      </c>
      <c r="G174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74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74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74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74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74" s="30" t="str">
        <f>IF(COUNTIF(Calculations!AU:AU,Subgroup_number)=1,INDEX(Calculations!AU:BS,MATCH(Subgroup_number,Calculations!AU:AU,0),5),IF(Subgroup_number=Calculations!BW$17,Calculations!BW$10,""))</f>
        <v/>
      </c>
      <c r="M174" s="99" t="str">
        <f>IF(COUNTIF(Calculations!AU:AU,Subgroup_number)=1,INDEX(Calculations!AU:BS,MATCH(Subgroup_number,Calculations!AU:AU,0),6),IF(Subgroup_number=Calculations!BW$17,Calculations!BW$11,""))</f>
        <v/>
      </c>
      <c r="N174" s="99" t="str">
        <f>IF(COUNTIF(Calculations!AU:AU,Subgroup_number)=1,INDEX(Calculations!AU:BS,MATCH(Subgroup_number,Calculations!AU:AU,0),7),IF(Subgroup_number=Calculations!BW$17,Calculations!BW$12,""))</f>
        <v/>
      </c>
      <c r="O174" s="30" t="str">
        <f>IF(COUNTIF(Calculations!AU:AU,Subgroup_number)=1,INDEX(Calculations!AU:BS,MATCH(Subgroup_number,Calculations!AU:AU,0),9),IF(Subgroup_number=Calculations!BW$17,Calculations!BW$13,""))</f>
        <v/>
      </c>
      <c r="P174" s="30" t="str">
        <f>IF(COUNTIF(Calculations!AU:AU,Subgroup_number)=1,INDEX(Calculations!AU:BS,MATCH(Subgroup_number,Calculations!AU:AU,0),10),IF(Subgroup_number=Calculations!BW$17,Calculations!BW$14,""))</f>
        <v/>
      </c>
      <c r="Q174" s="30" t="str">
        <f>IF(COUNTIF(Calculations!AU:AU,Subgroup_number)=1,INDEX(Calculations!AU:BS,MATCH(Subgroup_number,Calculations!AU:AU,0),17),IF(Subgroup_number=Calculations!BW$17,Calculations!BW$6,""))</f>
        <v/>
      </c>
      <c r="R174" s="67" t="str">
        <f>IF(COUNTIF(Calculations!AU:AU,Subgroup_number)=1,INDEX(Calculations!AU:BS,MATCH(Subgroup_number,Calculations!AU:AU,0),18),IF(Subgroup_number=Calculations!BW$17,Calculations!BW$7,""))</f>
        <v/>
      </c>
      <c r="S174" s="122"/>
      <c r="U174" s="122"/>
      <c r="W174" s="122"/>
    </row>
    <row r="175" spans="6:23" x14ac:dyDescent="0.2">
      <c r="F175" s="59">
        <v>174</v>
      </c>
      <c r="G175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75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75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75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75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75" s="30" t="str">
        <f>IF(COUNTIF(Calculations!AU:AU,Subgroup_number)=1,INDEX(Calculations!AU:BS,MATCH(Subgroup_number,Calculations!AU:AU,0),5),IF(Subgroup_number=Calculations!BW$17,Calculations!BW$10,""))</f>
        <v/>
      </c>
      <c r="M175" s="99" t="str">
        <f>IF(COUNTIF(Calculations!AU:AU,Subgroup_number)=1,INDEX(Calculations!AU:BS,MATCH(Subgroup_number,Calculations!AU:AU,0),6),IF(Subgroup_number=Calculations!BW$17,Calculations!BW$11,""))</f>
        <v/>
      </c>
      <c r="N175" s="99" t="str">
        <f>IF(COUNTIF(Calculations!AU:AU,Subgroup_number)=1,INDEX(Calculations!AU:BS,MATCH(Subgroup_number,Calculations!AU:AU,0),7),IF(Subgroup_number=Calculations!BW$17,Calculations!BW$12,""))</f>
        <v/>
      </c>
      <c r="O175" s="30" t="str">
        <f>IF(COUNTIF(Calculations!AU:AU,Subgroup_number)=1,INDEX(Calculations!AU:BS,MATCH(Subgroup_number,Calculations!AU:AU,0),9),IF(Subgroup_number=Calculations!BW$17,Calculations!BW$13,""))</f>
        <v/>
      </c>
      <c r="P175" s="30" t="str">
        <f>IF(COUNTIF(Calculations!AU:AU,Subgroup_number)=1,INDEX(Calculations!AU:BS,MATCH(Subgroup_number,Calculations!AU:AU,0),10),IF(Subgroup_number=Calculations!BW$17,Calculations!BW$14,""))</f>
        <v/>
      </c>
      <c r="Q175" s="30" t="str">
        <f>IF(COUNTIF(Calculations!AU:AU,Subgroup_number)=1,INDEX(Calculations!AU:BS,MATCH(Subgroup_number,Calculations!AU:AU,0),17),IF(Subgroup_number=Calculations!BW$17,Calculations!BW$6,""))</f>
        <v/>
      </c>
      <c r="R175" s="67" t="str">
        <f>IF(COUNTIF(Calculations!AU:AU,Subgroup_number)=1,INDEX(Calculations!AU:BS,MATCH(Subgroup_number,Calculations!AU:AU,0),18),IF(Subgroup_number=Calculations!BW$17,Calculations!BW$7,""))</f>
        <v/>
      </c>
      <c r="S175" s="122"/>
      <c r="U175" s="122"/>
      <c r="W175" s="122"/>
    </row>
    <row r="176" spans="6:23" x14ac:dyDescent="0.2">
      <c r="F176" s="59">
        <v>175</v>
      </c>
      <c r="G176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76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76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76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76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76" s="30" t="str">
        <f>IF(COUNTIF(Calculations!AU:AU,Subgroup_number)=1,INDEX(Calculations!AU:BS,MATCH(Subgroup_number,Calculations!AU:AU,0),5),IF(Subgroup_number=Calculations!BW$17,Calculations!BW$10,""))</f>
        <v/>
      </c>
      <c r="M176" s="99" t="str">
        <f>IF(COUNTIF(Calculations!AU:AU,Subgroup_number)=1,INDEX(Calculations!AU:BS,MATCH(Subgroup_number,Calculations!AU:AU,0),6),IF(Subgroup_number=Calculations!BW$17,Calculations!BW$11,""))</f>
        <v/>
      </c>
      <c r="N176" s="99" t="str">
        <f>IF(COUNTIF(Calculations!AU:AU,Subgroup_number)=1,INDEX(Calculations!AU:BS,MATCH(Subgroup_number,Calculations!AU:AU,0),7),IF(Subgroup_number=Calculations!BW$17,Calculations!BW$12,""))</f>
        <v/>
      </c>
      <c r="O176" s="30" t="str">
        <f>IF(COUNTIF(Calculations!AU:AU,Subgroup_number)=1,INDEX(Calculations!AU:BS,MATCH(Subgroup_number,Calculations!AU:AU,0),9),IF(Subgroup_number=Calculations!BW$17,Calculations!BW$13,""))</f>
        <v/>
      </c>
      <c r="P176" s="30" t="str">
        <f>IF(COUNTIF(Calculations!AU:AU,Subgroup_number)=1,INDEX(Calculations!AU:BS,MATCH(Subgroup_number,Calculations!AU:AU,0),10),IF(Subgroup_number=Calculations!BW$17,Calculations!BW$14,""))</f>
        <v/>
      </c>
      <c r="Q176" s="30" t="str">
        <f>IF(COUNTIF(Calculations!AU:AU,Subgroup_number)=1,INDEX(Calculations!AU:BS,MATCH(Subgroup_number,Calculations!AU:AU,0),17),IF(Subgroup_number=Calculations!BW$17,Calculations!BW$6,""))</f>
        <v/>
      </c>
      <c r="R176" s="67" t="str">
        <f>IF(COUNTIF(Calculations!AU:AU,Subgroup_number)=1,INDEX(Calculations!AU:BS,MATCH(Subgroup_number,Calculations!AU:AU,0),18),IF(Subgroup_number=Calculations!BW$17,Calculations!BW$7,""))</f>
        <v/>
      </c>
      <c r="S176" s="122"/>
      <c r="U176" s="122"/>
      <c r="W176" s="122"/>
    </row>
    <row r="177" spans="6:23" x14ac:dyDescent="0.2">
      <c r="F177" s="59">
        <v>176</v>
      </c>
      <c r="G177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77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77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77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77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77" s="30" t="str">
        <f>IF(COUNTIF(Calculations!AU:AU,Subgroup_number)=1,INDEX(Calculations!AU:BS,MATCH(Subgroup_number,Calculations!AU:AU,0),5),IF(Subgroup_number=Calculations!BW$17,Calculations!BW$10,""))</f>
        <v/>
      </c>
      <c r="M177" s="99" t="str">
        <f>IF(COUNTIF(Calculations!AU:AU,Subgroup_number)=1,INDEX(Calculations!AU:BS,MATCH(Subgroup_number,Calculations!AU:AU,0),6),IF(Subgroup_number=Calculations!BW$17,Calculations!BW$11,""))</f>
        <v/>
      </c>
      <c r="N177" s="99" t="str">
        <f>IF(COUNTIF(Calculations!AU:AU,Subgroup_number)=1,INDEX(Calculations!AU:BS,MATCH(Subgroup_number,Calculations!AU:AU,0),7),IF(Subgroup_number=Calculations!BW$17,Calculations!BW$12,""))</f>
        <v/>
      </c>
      <c r="O177" s="30" t="str">
        <f>IF(COUNTIF(Calculations!AU:AU,Subgroup_number)=1,INDEX(Calculations!AU:BS,MATCH(Subgroup_number,Calculations!AU:AU,0),9),IF(Subgroup_number=Calculations!BW$17,Calculations!BW$13,""))</f>
        <v/>
      </c>
      <c r="P177" s="30" t="str">
        <f>IF(COUNTIF(Calculations!AU:AU,Subgroup_number)=1,INDEX(Calculations!AU:BS,MATCH(Subgroup_number,Calculations!AU:AU,0),10),IF(Subgroup_number=Calculations!BW$17,Calculations!BW$14,""))</f>
        <v/>
      </c>
      <c r="Q177" s="30" t="str">
        <f>IF(COUNTIF(Calculations!AU:AU,Subgroup_number)=1,INDEX(Calculations!AU:BS,MATCH(Subgroup_number,Calculations!AU:AU,0),17),IF(Subgroup_number=Calculations!BW$17,Calculations!BW$6,""))</f>
        <v/>
      </c>
      <c r="R177" s="67" t="str">
        <f>IF(COUNTIF(Calculations!AU:AU,Subgroup_number)=1,INDEX(Calculations!AU:BS,MATCH(Subgroup_number,Calculations!AU:AU,0),18),IF(Subgroup_number=Calculations!BW$17,Calculations!BW$7,""))</f>
        <v/>
      </c>
      <c r="S177" s="122"/>
      <c r="U177" s="122"/>
      <c r="W177" s="122"/>
    </row>
    <row r="178" spans="6:23" x14ac:dyDescent="0.2">
      <c r="F178" s="59">
        <v>177</v>
      </c>
      <c r="G178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78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78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78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78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78" s="30" t="str">
        <f>IF(COUNTIF(Calculations!AU:AU,Subgroup_number)=1,INDEX(Calculations!AU:BS,MATCH(Subgroup_number,Calculations!AU:AU,0),5),IF(Subgroup_number=Calculations!BW$17,Calculations!BW$10,""))</f>
        <v/>
      </c>
      <c r="M178" s="99" t="str">
        <f>IF(COUNTIF(Calculations!AU:AU,Subgroup_number)=1,INDEX(Calculations!AU:BS,MATCH(Subgroup_number,Calculations!AU:AU,0),6),IF(Subgroup_number=Calculations!BW$17,Calculations!BW$11,""))</f>
        <v/>
      </c>
      <c r="N178" s="99" t="str">
        <f>IF(COUNTIF(Calculations!AU:AU,Subgroup_number)=1,INDEX(Calculations!AU:BS,MATCH(Subgroup_number,Calculations!AU:AU,0),7),IF(Subgroup_number=Calculations!BW$17,Calculations!BW$12,""))</f>
        <v/>
      </c>
      <c r="O178" s="30" t="str">
        <f>IF(COUNTIF(Calculations!AU:AU,Subgroup_number)=1,INDEX(Calculations!AU:BS,MATCH(Subgroup_number,Calculations!AU:AU,0),9),IF(Subgroup_number=Calculations!BW$17,Calculations!BW$13,""))</f>
        <v/>
      </c>
      <c r="P178" s="30" t="str">
        <f>IF(COUNTIF(Calculations!AU:AU,Subgroup_number)=1,INDEX(Calculations!AU:BS,MATCH(Subgroup_number,Calculations!AU:AU,0),10),IF(Subgroup_number=Calculations!BW$17,Calculations!BW$14,""))</f>
        <v/>
      </c>
      <c r="Q178" s="30" t="str">
        <f>IF(COUNTIF(Calculations!AU:AU,Subgroup_number)=1,INDEX(Calculations!AU:BS,MATCH(Subgroup_number,Calculations!AU:AU,0),17),IF(Subgroup_number=Calculations!BW$17,Calculations!BW$6,""))</f>
        <v/>
      </c>
      <c r="R178" s="67" t="str">
        <f>IF(COUNTIF(Calculations!AU:AU,Subgroup_number)=1,INDEX(Calculations!AU:BS,MATCH(Subgroup_number,Calculations!AU:AU,0),18),IF(Subgroup_number=Calculations!BW$17,Calculations!BW$7,""))</f>
        <v/>
      </c>
      <c r="S178" s="122"/>
      <c r="U178" s="122"/>
      <c r="W178" s="122"/>
    </row>
    <row r="179" spans="6:23" x14ac:dyDescent="0.2">
      <c r="F179" s="59">
        <v>178</v>
      </c>
      <c r="G179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79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79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79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79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79" s="30" t="str">
        <f>IF(COUNTIF(Calculations!AU:AU,Subgroup_number)=1,INDEX(Calculations!AU:BS,MATCH(Subgroup_number,Calculations!AU:AU,0),5),IF(Subgroup_number=Calculations!BW$17,Calculations!BW$10,""))</f>
        <v/>
      </c>
      <c r="M179" s="99" t="str">
        <f>IF(COUNTIF(Calculations!AU:AU,Subgroup_number)=1,INDEX(Calculations!AU:BS,MATCH(Subgroup_number,Calculations!AU:AU,0),6),IF(Subgroup_number=Calculations!BW$17,Calculations!BW$11,""))</f>
        <v/>
      </c>
      <c r="N179" s="99" t="str">
        <f>IF(COUNTIF(Calculations!AU:AU,Subgroup_number)=1,INDEX(Calculations!AU:BS,MATCH(Subgroup_number,Calculations!AU:AU,0),7),IF(Subgroup_number=Calculations!BW$17,Calculations!BW$12,""))</f>
        <v/>
      </c>
      <c r="O179" s="30" t="str">
        <f>IF(COUNTIF(Calculations!AU:AU,Subgroup_number)=1,INDEX(Calculations!AU:BS,MATCH(Subgroup_number,Calculations!AU:AU,0),9),IF(Subgroup_number=Calculations!BW$17,Calculations!BW$13,""))</f>
        <v/>
      </c>
      <c r="P179" s="30" t="str">
        <f>IF(COUNTIF(Calculations!AU:AU,Subgroup_number)=1,INDEX(Calculations!AU:BS,MATCH(Subgroup_number,Calculations!AU:AU,0),10),IF(Subgroup_number=Calculations!BW$17,Calculations!BW$14,""))</f>
        <v/>
      </c>
      <c r="Q179" s="30" t="str">
        <f>IF(COUNTIF(Calculations!AU:AU,Subgroup_number)=1,INDEX(Calculations!AU:BS,MATCH(Subgroup_number,Calculations!AU:AU,0),17),IF(Subgroup_number=Calculations!BW$17,Calculations!BW$6,""))</f>
        <v/>
      </c>
      <c r="R179" s="67" t="str">
        <f>IF(COUNTIF(Calculations!AU:AU,Subgroup_number)=1,INDEX(Calculations!AU:BS,MATCH(Subgroup_number,Calculations!AU:AU,0),18),IF(Subgroup_number=Calculations!BW$17,Calculations!BW$7,""))</f>
        <v/>
      </c>
      <c r="S179" s="122"/>
      <c r="U179" s="122"/>
      <c r="W179" s="122"/>
    </row>
    <row r="180" spans="6:23" x14ac:dyDescent="0.2">
      <c r="F180" s="59">
        <v>179</v>
      </c>
      <c r="G180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80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80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80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80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80" s="30" t="str">
        <f>IF(COUNTIF(Calculations!AU:AU,Subgroup_number)=1,INDEX(Calculations!AU:BS,MATCH(Subgroup_number,Calculations!AU:AU,0),5),IF(Subgroup_number=Calculations!BW$17,Calculations!BW$10,""))</f>
        <v/>
      </c>
      <c r="M180" s="99" t="str">
        <f>IF(COUNTIF(Calculations!AU:AU,Subgroup_number)=1,INDEX(Calculations!AU:BS,MATCH(Subgroup_number,Calculations!AU:AU,0),6),IF(Subgroup_number=Calculations!BW$17,Calculations!BW$11,""))</f>
        <v/>
      </c>
      <c r="N180" s="99" t="str">
        <f>IF(COUNTIF(Calculations!AU:AU,Subgroup_number)=1,INDEX(Calculations!AU:BS,MATCH(Subgroup_number,Calculations!AU:AU,0),7),IF(Subgroup_number=Calculations!BW$17,Calculations!BW$12,""))</f>
        <v/>
      </c>
      <c r="O180" s="30" t="str">
        <f>IF(COUNTIF(Calculations!AU:AU,Subgroup_number)=1,INDEX(Calculations!AU:BS,MATCH(Subgroup_number,Calculations!AU:AU,0),9),IF(Subgroup_number=Calculations!BW$17,Calculations!BW$13,""))</f>
        <v/>
      </c>
      <c r="P180" s="30" t="str">
        <f>IF(COUNTIF(Calculations!AU:AU,Subgroup_number)=1,INDEX(Calculations!AU:BS,MATCH(Subgroup_number,Calculations!AU:AU,0),10),IF(Subgroup_number=Calculations!BW$17,Calculations!BW$14,""))</f>
        <v/>
      </c>
      <c r="Q180" s="30" t="str">
        <f>IF(COUNTIF(Calculations!AU:AU,Subgroup_number)=1,INDEX(Calculations!AU:BS,MATCH(Subgroup_number,Calculations!AU:AU,0),17),IF(Subgroup_number=Calculations!BW$17,Calculations!BW$6,""))</f>
        <v/>
      </c>
      <c r="R180" s="67" t="str">
        <f>IF(COUNTIF(Calculations!AU:AU,Subgroup_number)=1,INDEX(Calculations!AU:BS,MATCH(Subgroup_number,Calculations!AU:AU,0),18),IF(Subgroup_number=Calculations!BW$17,Calculations!BW$7,""))</f>
        <v/>
      </c>
      <c r="S180" s="122"/>
      <c r="U180" s="122"/>
      <c r="W180" s="122"/>
    </row>
    <row r="181" spans="6:23" x14ac:dyDescent="0.2">
      <c r="F181" s="59">
        <v>180</v>
      </c>
      <c r="G181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81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81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81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81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81" s="30" t="str">
        <f>IF(COUNTIF(Calculations!AU:AU,Subgroup_number)=1,INDEX(Calculations!AU:BS,MATCH(Subgroup_number,Calculations!AU:AU,0),5),IF(Subgroup_number=Calculations!BW$17,Calculations!BW$10,""))</f>
        <v/>
      </c>
      <c r="M181" s="99" t="str">
        <f>IF(COUNTIF(Calculations!AU:AU,Subgroup_number)=1,INDEX(Calculations!AU:BS,MATCH(Subgroup_number,Calculations!AU:AU,0),6),IF(Subgroup_number=Calculations!BW$17,Calculations!BW$11,""))</f>
        <v/>
      </c>
      <c r="N181" s="99" t="str">
        <f>IF(COUNTIF(Calculations!AU:AU,Subgroup_number)=1,INDEX(Calculations!AU:BS,MATCH(Subgroup_number,Calculations!AU:AU,0),7),IF(Subgroup_number=Calculations!BW$17,Calculations!BW$12,""))</f>
        <v/>
      </c>
      <c r="O181" s="30" t="str">
        <f>IF(COUNTIF(Calculations!AU:AU,Subgroup_number)=1,INDEX(Calculations!AU:BS,MATCH(Subgroup_number,Calculations!AU:AU,0),9),IF(Subgroup_number=Calculations!BW$17,Calculations!BW$13,""))</f>
        <v/>
      </c>
      <c r="P181" s="30" t="str">
        <f>IF(COUNTIF(Calculations!AU:AU,Subgroup_number)=1,INDEX(Calculations!AU:BS,MATCH(Subgroup_number,Calculations!AU:AU,0),10),IF(Subgroup_number=Calculations!BW$17,Calculations!BW$14,""))</f>
        <v/>
      </c>
      <c r="Q181" s="30" t="str">
        <f>IF(COUNTIF(Calculations!AU:AU,Subgroup_number)=1,INDEX(Calculations!AU:BS,MATCH(Subgroup_number,Calculations!AU:AU,0),17),IF(Subgroup_number=Calculations!BW$17,Calculations!BW$6,""))</f>
        <v/>
      </c>
      <c r="R181" s="67" t="str">
        <f>IF(COUNTIF(Calculations!AU:AU,Subgroup_number)=1,INDEX(Calculations!AU:BS,MATCH(Subgroup_number,Calculations!AU:AU,0),18),IF(Subgroup_number=Calculations!BW$17,Calculations!BW$7,""))</f>
        <v/>
      </c>
      <c r="S181" s="122"/>
      <c r="U181" s="122"/>
      <c r="W181" s="122"/>
    </row>
    <row r="182" spans="6:23" x14ac:dyDescent="0.2">
      <c r="F182" s="59">
        <v>181</v>
      </c>
      <c r="G182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82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82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82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82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82" s="30" t="str">
        <f>IF(COUNTIF(Calculations!AU:AU,Subgroup_number)=1,INDEX(Calculations!AU:BS,MATCH(Subgroup_number,Calculations!AU:AU,0),5),IF(Subgroup_number=Calculations!BW$17,Calculations!BW$10,""))</f>
        <v/>
      </c>
      <c r="M182" s="99" t="str">
        <f>IF(COUNTIF(Calculations!AU:AU,Subgroup_number)=1,INDEX(Calculations!AU:BS,MATCH(Subgroup_number,Calculations!AU:AU,0),6),IF(Subgroup_number=Calculations!BW$17,Calculations!BW$11,""))</f>
        <v/>
      </c>
      <c r="N182" s="99" t="str">
        <f>IF(COUNTIF(Calculations!AU:AU,Subgroup_number)=1,INDEX(Calculations!AU:BS,MATCH(Subgroup_number,Calculations!AU:AU,0),7),IF(Subgroup_number=Calculations!BW$17,Calculations!BW$12,""))</f>
        <v/>
      </c>
      <c r="O182" s="30" t="str">
        <f>IF(COUNTIF(Calculations!AU:AU,Subgroup_number)=1,INDEX(Calculations!AU:BS,MATCH(Subgroup_number,Calculations!AU:AU,0),9),IF(Subgroup_number=Calculations!BW$17,Calculations!BW$13,""))</f>
        <v/>
      </c>
      <c r="P182" s="30" t="str">
        <f>IF(COUNTIF(Calculations!AU:AU,Subgroup_number)=1,INDEX(Calculations!AU:BS,MATCH(Subgroup_number,Calculations!AU:AU,0),10),IF(Subgroup_number=Calculations!BW$17,Calculations!BW$14,""))</f>
        <v/>
      </c>
      <c r="Q182" s="30" t="str">
        <f>IF(COUNTIF(Calculations!AU:AU,Subgroup_number)=1,INDEX(Calculations!AU:BS,MATCH(Subgroup_number,Calculations!AU:AU,0),17),IF(Subgroup_number=Calculations!BW$17,Calculations!BW$6,""))</f>
        <v/>
      </c>
      <c r="R182" s="67" t="str">
        <f>IF(COUNTIF(Calculations!AU:AU,Subgroup_number)=1,INDEX(Calculations!AU:BS,MATCH(Subgroup_number,Calculations!AU:AU,0),18),IF(Subgroup_number=Calculations!BW$17,Calculations!BW$7,""))</f>
        <v/>
      </c>
      <c r="S182" s="122"/>
      <c r="U182" s="122"/>
      <c r="W182" s="122"/>
    </row>
    <row r="183" spans="6:23" x14ac:dyDescent="0.2">
      <c r="F183" s="59">
        <v>182</v>
      </c>
      <c r="G183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83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83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83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83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83" s="30" t="str">
        <f>IF(COUNTIF(Calculations!AU:AU,Subgroup_number)=1,INDEX(Calculations!AU:BS,MATCH(Subgroup_number,Calculations!AU:AU,0),5),IF(Subgroup_number=Calculations!BW$17,Calculations!BW$10,""))</f>
        <v/>
      </c>
      <c r="M183" s="99" t="str">
        <f>IF(COUNTIF(Calculations!AU:AU,Subgroup_number)=1,INDEX(Calculations!AU:BS,MATCH(Subgroup_number,Calculations!AU:AU,0),6),IF(Subgroup_number=Calculations!BW$17,Calculations!BW$11,""))</f>
        <v/>
      </c>
      <c r="N183" s="99" t="str">
        <f>IF(COUNTIF(Calculations!AU:AU,Subgroup_number)=1,INDEX(Calculations!AU:BS,MATCH(Subgroup_number,Calculations!AU:AU,0),7),IF(Subgroup_number=Calculations!BW$17,Calculations!BW$12,""))</f>
        <v/>
      </c>
      <c r="O183" s="30" t="str">
        <f>IF(COUNTIF(Calculations!AU:AU,Subgroup_number)=1,INDEX(Calculations!AU:BS,MATCH(Subgroup_number,Calculations!AU:AU,0),9),IF(Subgroup_number=Calculations!BW$17,Calculations!BW$13,""))</f>
        <v/>
      </c>
      <c r="P183" s="30" t="str">
        <f>IF(COUNTIF(Calculations!AU:AU,Subgroup_number)=1,INDEX(Calculations!AU:BS,MATCH(Subgroup_number,Calculations!AU:AU,0),10),IF(Subgroup_number=Calculations!BW$17,Calculations!BW$14,""))</f>
        <v/>
      </c>
      <c r="Q183" s="30" t="str">
        <f>IF(COUNTIF(Calculations!AU:AU,Subgroup_number)=1,INDEX(Calculations!AU:BS,MATCH(Subgroup_number,Calculations!AU:AU,0),17),IF(Subgroup_number=Calculations!BW$17,Calculations!BW$6,""))</f>
        <v/>
      </c>
      <c r="R183" s="67" t="str">
        <f>IF(COUNTIF(Calculations!AU:AU,Subgroup_number)=1,INDEX(Calculations!AU:BS,MATCH(Subgroup_number,Calculations!AU:AU,0),18),IF(Subgroup_number=Calculations!BW$17,Calculations!BW$7,""))</f>
        <v/>
      </c>
      <c r="S183" s="122"/>
      <c r="U183" s="122"/>
      <c r="W183" s="122"/>
    </row>
    <row r="184" spans="6:23" x14ac:dyDescent="0.2">
      <c r="F184" s="59">
        <v>183</v>
      </c>
      <c r="G184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84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84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84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84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84" s="30" t="str">
        <f>IF(COUNTIF(Calculations!AU:AU,Subgroup_number)=1,INDEX(Calculations!AU:BS,MATCH(Subgroup_number,Calculations!AU:AU,0),5),IF(Subgroup_number=Calculations!BW$17,Calculations!BW$10,""))</f>
        <v/>
      </c>
      <c r="M184" s="99" t="str">
        <f>IF(COUNTIF(Calculations!AU:AU,Subgroup_number)=1,INDEX(Calculations!AU:BS,MATCH(Subgroup_number,Calculations!AU:AU,0),6),IF(Subgroup_number=Calculations!BW$17,Calculations!BW$11,""))</f>
        <v/>
      </c>
      <c r="N184" s="99" t="str">
        <f>IF(COUNTIF(Calculations!AU:AU,Subgroup_number)=1,INDEX(Calculations!AU:BS,MATCH(Subgroup_number,Calculations!AU:AU,0),7),IF(Subgroup_number=Calculations!BW$17,Calculations!BW$12,""))</f>
        <v/>
      </c>
      <c r="O184" s="30" t="str">
        <f>IF(COUNTIF(Calculations!AU:AU,Subgroup_number)=1,INDEX(Calculations!AU:BS,MATCH(Subgroup_number,Calculations!AU:AU,0),9),IF(Subgroup_number=Calculations!BW$17,Calculations!BW$13,""))</f>
        <v/>
      </c>
      <c r="P184" s="30" t="str">
        <f>IF(COUNTIF(Calculations!AU:AU,Subgroup_number)=1,INDEX(Calculations!AU:BS,MATCH(Subgroup_number,Calculations!AU:AU,0),10),IF(Subgroup_number=Calculations!BW$17,Calculations!BW$14,""))</f>
        <v/>
      </c>
      <c r="Q184" s="30" t="str">
        <f>IF(COUNTIF(Calculations!AU:AU,Subgroup_number)=1,INDEX(Calculations!AU:BS,MATCH(Subgroup_number,Calculations!AU:AU,0),17),IF(Subgroup_number=Calculations!BW$17,Calculations!BW$6,""))</f>
        <v/>
      </c>
      <c r="R184" s="67" t="str">
        <f>IF(COUNTIF(Calculations!AU:AU,Subgroup_number)=1,INDEX(Calculations!AU:BS,MATCH(Subgroup_number,Calculations!AU:AU,0),18),IF(Subgroup_number=Calculations!BW$17,Calculations!BW$7,""))</f>
        <v/>
      </c>
      <c r="S184" s="122"/>
      <c r="U184" s="122"/>
      <c r="W184" s="122"/>
    </row>
    <row r="185" spans="6:23" x14ac:dyDescent="0.2">
      <c r="F185" s="59">
        <v>184</v>
      </c>
      <c r="G185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85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85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85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85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85" s="30" t="str">
        <f>IF(COUNTIF(Calculations!AU:AU,Subgroup_number)=1,INDEX(Calculations!AU:BS,MATCH(Subgroup_number,Calculations!AU:AU,0),5),IF(Subgroup_number=Calculations!BW$17,Calculations!BW$10,""))</f>
        <v/>
      </c>
      <c r="M185" s="99" t="str">
        <f>IF(COUNTIF(Calculations!AU:AU,Subgroup_number)=1,INDEX(Calculations!AU:BS,MATCH(Subgroup_number,Calculations!AU:AU,0),6),IF(Subgroup_number=Calculations!BW$17,Calculations!BW$11,""))</f>
        <v/>
      </c>
      <c r="N185" s="99" t="str">
        <f>IF(COUNTIF(Calculations!AU:AU,Subgroup_number)=1,INDEX(Calculations!AU:BS,MATCH(Subgroup_number,Calculations!AU:AU,0),7),IF(Subgroup_number=Calculations!BW$17,Calculations!BW$12,""))</f>
        <v/>
      </c>
      <c r="O185" s="30" t="str">
        <f>IF(COUNTIF(Calculations!AU:AU,Subgroup_number)=1,INDEX(Calculations!AU:BS,MATCH(Subgroup_number,Calculations!AU:AU,0),9),IF(Subgroup_number=Calculations!BW$17,Calculations!BW$13,""))</f>
        <v/>
      </c>
      <c r="P185" s="30" t="str">
        <f>IF(COUNTIF(Calculations!AU:AU,Subgroup_number)=1,INDEX(Calculations!AU:BS,MATCH(Subgroup_number,Calculations!AU:AU,0),10),IF(Subgroup_number=Calculations!BW$17,Calculations!BW$14,""))</f>
        <v/>
      </c>
      <c r="Q185" s="30" t="str">
        <f>IF(COUNTIF(Calculations!AU:AU,Subgroup_number)=1,INDEX(Calculations!AU:BS,MATCH(Subgroup_number,Calculations!AU:AU,0),17),IF(Subgroup_number=Calculations!BW$17,Calculations!BW$6,""))</f>
        <v/>
      </c>
      <c r="R185" s="67" t="str">
        <f>IF(COUNTIF(Calculations!AU:AU,Subgroup_number)=1,INDEX(Calculations!AU:BS,MATCH(Subgroup_number,Calculations!AU:AU,0),18),IF(Subgroup_number=Calculations!BW$17,Calculations!BW$7,""))</f>
        <v/>
      </c>
      <c r="S185" s="122"/>
      <c r="U185" s="122"/>
      <c r="W185" s="122"/>
    </row>
    <row r="186" spans="6:23" x14ac:dyDescent="0.2">
      <c r="F186" s="59">
        <v>185</v>
      </c>
      <c r="G186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86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86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86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86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86" s="30" t="str">
        <f>IF(COUNTIF(Calculations!AU:AU,Subgroup_number)=1,INDEX(Calculations!AU:BS,MATCH(Subgroup_number,Calculations!AU:AU,0),5),IF(Subgroup_number=Calculations!BW$17,Calculations!BW$10,""))</f>
        <v/>
      </c>
      <c r="M186" s="99" t="str">
        <f>IF(COUNTIF(Calculations!AU:AU,Subgroup_number)=1,INDEX(Calculations!AU:BS,MATCH(Subgroup_number,Calculations!AU:AU,0),6),IF(Subgroup_number=Calculations!BW$17,Calculations!BW$11,""))</f>
        <v/>
      </c>
      <c r="N186" s="99" t="str">
        <f>IF(COUNTIF(Calculations!AU:AU,Subgroup_number)=1,INDEX(Calculations!AU:BS,MATCH(Subgroup_number,Calculations!AU:AU,0),7),IF(Subgroup_number=Calculations!BW$17,Calculations!BW$12,""))</f>
        <v/>
      </c>
      <c r="O186" s="30" t="str">
        <f>IF(COUNTIF(Calculations!AU:AU,Subgroup_number)=1,INDEX(Calculations!AU:BS,MATCH(Subgroup_number,Calculations!AU:AU,0),9),IF(Subgroup_number=Calculations!BW$17,Calculations!BW$13,""))</f>
        <v/>
      </c>
      <c r="P186" s="30" t="str">
        <f>IF(COUNTIF(Calculations!AU:AU,Subgroup_number)=1,INDEX(Calculations!AU:BS,MATCH(Subgroup_number,Calculations!AU:AU,0),10),IF(Subgroup_number=Calculations!BW$17,Calculations!BW$14,""))</f>
        <v/>
      </c>
      <c r="Q186" s="30" t="str">
        <f>IF(COUNTIF(Calculations!AU:AU,Subgroup_number)=1,INDEX(Calculations!AU:BS,MATCH(Subgroup_number,Calculations!AU:AU,0),17),IF(Subgroup_number=Calculations!BW$17,Calculations!BW$6,""))</f>
        <v/>
      </c>
      <c r="R186" s="67" t="str">
        <f>IF(COUNTIF(Calculations!AU:AU,Subgroup_number)=1,INDEX(Calculations!AU:BS,MATCH(Subgroup_number,Calculations!AU:AU,0),18),IF(Subgroup_number=Calculations!BW$17,Calculations!BW$7,""))</f>
        <v/>
      </c>
      <c r="S186" s="122"/>
      <c r="U186" s="122"/>
      <c r="W186" s="122"/>
    </row>
    <row r="187" spans="6:23" x14ac:dyDescent="0.2">
      <c r="F187" s="59">
        <v>186</v>
      </c>
      <c r="G187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87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87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87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87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87" s="30" t="str">
        <f>IF(COUNTIF(Calculations!AU:AU,Subgroup_number)=1,INDEX(Calculations!AU:BS,MATCH(Subgroup_number,Calculations!AU:AU,0),5),IF(Subgroup_number=Calculations!BW$17,Calculations!BW$10,""))</f>
        <v/>
      </c>
      <c r="M187" s="99" t="str">
        <f>IF(COUNTIF(Calculations!AU:AU,Subgroup_number)=1,INDEX(Calculations!AU:BS,MATCH(Subgroup_number,Calculations!AU:AU,0),6),IF(Subgroup_number=Calculations!BW$17,Calculations!BW$11,""))</f>
        <v/>
      </c>
      <c r="N187" s="99" t="str">
        <f>IF(COUNTIF(Calculations!AU:AU,Subgroup_number)=1,INDEX(Calculations!AU:BS,MATCH(Subgroup_number,Calculations!AU:AU,0),7),IF(Subgroup_number=Calculations!BW$17,Calculations!BW$12,""))</f>
        <v/>
      </c>
      <c r="O187" s="30" t="str">
        <f>IF(COUNTIF(Calculations!AU:AU,Subgroup_number)=1,INDEX(Calculations!AU:BS,MATCH(Subgroup_number,Calculations!AU:AU,0),9),IF(Subgroup_number=Calculations!BW$17,Calculations!BW$13,""))</f>
        <v/>
      </c>
      <c r="P187" s="30" t="str">
        <f>IF(COUNTIF(Calculations!AU:AU,Subgroup_number)=1,INDEX(Calculations!AU:BS,MATCH(Subgroup_number,Calculations!AU:AU,0),10),IF(Subgroup_number=Calculations!BW$17,Calculations!BW$14,""))</f>
        <v/>
      </c>
      <c r="Q187" s="30" t="str">
        <f>IF(COUNTIF(Calculations!AU:AU,Subgroup_number)=1,INDEX(Calculations!AU:BS,MATCH(Subgroup_number,Calculations!AU:AU,0),17),IF(Subgroup_number=Calculations!BW$17,Calculations!BW$6,""))</f>
        <v/>
      </c>
      <c r="R187" s="67" t="str">
        <f>IF(COUNTIF(Calculations!AU:AU,Subgroup_number)=1,INDEX(Calculations!AU:BS,MATCH(Subgroup_number,Calculations!AU:AU,0),18),IF(Subgroup_number=Calculations!BW$17,Calculations!BW$7,""))</f>
        <v/>
      </c>
      <c r="S187" s="122"/>
      <c r="U187" s="122"/>
      <c r="W187" s="122"/>
    </row>
    <row r="188" spans="6:23" x14ac:dyDescent="0.2">
      <c r="F188" s="59">
        <v>187</v>
      </c>
      <c r="G188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88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88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88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88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88" s="30" t="str">
        <f>IF(COUNTIF(Calculations!AU:AU,Subgroup_number)=1,INDEX(Calculations!AU:BS,MATCH(Subgroup_number,Calculations!AU:AU,0),5),IF(Subgroup_number=Calculations!BW$17,Calculations!BW$10,""))</f>
        <v/>
      </c>
      <c r="M188" s="99" t="str">
        <f>IF(COUNTIF(Calculations!AU:AU,Subgroup_number)=1,INDEX(Calculations!AU:BS,MATCH(Subgroup_number,Calculations!AU:AU,0),6),IF(Subgroup_number=Calculations!BW$17,Calculations!BW$11,""))</f>
        <v/>
      </c>
      <c r="N188" s="99" t="str">
        <f>IF(COUNTIF(Calculations!AU:AU,Subgroup_number)=1,INDEX(Calculations!AU:BS,MATCH(Subgroup_number,Calculations!AU:AU,0),7),IF(Subgroup_number=Calculations!BW$17,Calculations!BW$12,""))</f>
        <v/>
      </c>
      <c r="O188" s="30" t="str">
        <f>IF(COUNTIF(Calculations!AU:AU,Subgroup_number)=1,INDEX(Calculations!AU:BS,MATCH(Subgroup_number,Calculations!AU:AU,0),9),IF(Subgroup_number=Calculations!BW$17,Calculations!BW$13,""))</f>
        <v/>
      </c>
      <c r="P188" s="30" t="str">
        <f>IF(COUNTIF(Calculations!AU:AU,Subgroup_number)=1,INDEX(Calculations!AU:BS,MATCH(Subgroup_number,Calculations!AU:AU,0),10),IF(Subgroup_number=Calculations!BW$17,Calculations!BW$14,""))</f>
        <v/>
      </c>
      <c r="Q188" s="30" t="str">
        <f>IF(COUNTIF(Calculations!AU:AU,Subgroup_number)=1,INDEX(Calculations!AU:BS,MATCH(Subgroup_number,Calculations!AU:AU,0),17),IF(Subgroup_number=Calculations!BW$17,Calculations!BW$6,""))</f>
        <v/>
      </c>
      <c r="R188" s="67" t="str">
        <f>IF(COUNTIF(Calculations!AU:AU,Subgroup_number)=1,INDEX(Calculations!AU:BS,MATCH(Subgroup_number,Calculations!AU:AU,0),18),IF(Subgroup_number=Calculations!BW$17,Calculations!BW$7,""))</f>
        <v/>
      </c>
      <c r="S188" s="122"/>
      <c r="U188" s="122"/>
      <c r="W188" s="122"/>
    </row>
    <row r="189" spans="6:23" x14ac:dyDescent="0.2">
      <c r="F189" s="59">
        <v>188</v>
      </c>
      <c r="G189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89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89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89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89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89" s="30" t="str">
        <f>IF(COUNTIF(Calculations!AU:AU,Subgroup_number)=1,INDEX(Calculations!AU:BS,MATCH(Subgroup_number,Calculations!AU:AU,0),5),IF(Subgroup_number=Calculations!BW$17,Calculations!BW$10,""))</f>
        <v/>
      </c>
      <c r="M189" s="99" t="str">
        <f>IF(COUNTIF(Calculations!AU:AU,Subgroup_number)=1,INDEX(Calculations!AU:BS,MATCH(Subgroup_number,Calculations!AU:AU,0),6),IF(Subgroup_number=Calculations!BW$17,Calculations!BW$11,""))</f>
        <v/>
      </c>
      <c r="N189" s="99" t="str">
        <f>IF(COUNTIF(Calculations!AU:AU,Subgroup_number)=1,INDEX(Calculations!AU:BS,MATCH(Subgroup_number,Calculations!AU:AU,0),7),IF(Subgroup_number=Calculations!BW$17,Calculations!BW$12,""))</f>
        <v/>
      </c>
      <c r="O189" s="30" t="str">
        <f>IF(COUNTIF(Calculations!AU:AU,Subgroup_number)=1,INDEX(Calculations!AU:BS,MATCH(Subgroup_number,Calculations!AU:AU,0),9),IF(Subgroup_number=Calculations!BW$17,Calculations!BW$13,""))</f>
        <v/>
      </c>
      <c r="P189" s="30" t="str">
        <f>IF(COUNTIF(Calculations!AU:AU,Subgroup_number)=1,INDEX(Calculations!AU:BS,MATCH(Subgroup_number,Calculations!AU:AU,0),10),IF(Subgroup_number=Calculations!BW$17,Calculations!BW$14,""))</f>
        <v/>
      </c>
      <c r="Q189" s="30" t="str">
        <f>IF(COUNTIF(Calculations!AU:AU,Subgroup_number)=1,INDEX(Calculations!AU:BS,MATCH(Subgroup_number,Calculations!AU:AU,0),17),IF(Subgroup_number=Calculations!BW$17,Calculations!BW$6,""))</f>
        <v/>
      </c>
      <c r="R189" s="67" t="str">
        <f>IF(COUNTIF(Calculations!AU:AU,Subgroup_number)=1,INDEX(Calculations!AU:BS,MATCH(Subgroup_number,Calculations!AU:AU,0),18),IF(Subgroup_number=Calculations!BW$17,Calculations!BW$7,""))</f>
        <v/>
      </c>
      <c r="S189" s="122"/>
      <c r="U189" s="122"/>
      <c r="W189" s="122"/>
    </row>
    <row r="190" spans="6:23" x14ac:dyDescent="0.2">
      <c r="F190" s="59">
        <v>189</v>
      </c>
      <c r="G190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90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90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90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90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90" s="30" t="str">
        <f>IF(COUNTIF(Calculations!AU:AU,Subgroup_number)=1,INDEX(Calculations!AU:BS,MATCH(Subgroup_number,Calculations!AU:AU,0),5),IF(Subgroup_number=Calculations!BW$17,Calculations!BW$10,""))</f>
        <v/>
      </c>
      <c r="M190" s="99" t="str">
        <f>IF(COUNTIF(Calculations!AU:AU,Subgroup_number)=1,INDEX(Calculations!AU:BS,MATCH(Subgroup_number,Calculations!AU:AU,0),6),IF(Subgroup_number=Calculations!BW$17,Calculations!BW$11,""))</f>
        <v/>
      </c>
      <c r="N190" s="99" t="str">
        <f>IF(COUNTIF(Calculations!AU:AU,Subgroup_number)=1,INDEX(Calculations!AU:BS,MATCH(Subgroup_number,Calculations!AU:AU,0),7),IF(Subgroup_number=Calculations!BW$17,Calculations!BW$12,""))</f>
        <v/>
      </c>
      <c r="O190" s="30" t="str">
        <f>IF(COUNTIF(Calculations!AU:AU,Subgroup_number)=1,INDEX(Calculations!AU:BS,MATCH(Subgroup_number,Calculations!AU:AU,0),9),IF(Subgroup_number=Calculations!BW$17,Calculations!BW$13,""))</f>
        <v/>
      </c>
      <c r="P190" s="30" t="str">
        <f>IF(COUNTIF(Calculations!AU:AU,Subgroup_number)=1,INDEX(Calculations!AU:BS,MATCH(Subgroup_number,Calculations!AU:AU,0),10),IF(Subgroup_number=Calculations!BW$17,Calculations!BW$14,""))</f>
        <v/>
      </c>
      <c r="Q190" s="30" t="str">
        <f>IF(COUNTIF(Calculations!AU:AU,Subgroup_number)=1,INDEX(Calculations!AU:BS,MATCH(Subgroup_number,Calculations!AU:AU,0),17),IF(Subgroup_number=Calculations!BW$17,Calculations!BW$6,""))</f>
        <v/>
      </c>
      <c r="R190" s="67" t="str">
        <f>IF(COUNTIF(Calculations!AU:AU,Subgroup_number)=1,INDEX(Calculations!AU:BS,MATCH(Subgroup_number,Calculations!AU:AU,0),18),IF(Subgroup_number=Calculations!BW$17,Calculations!BW$7,""))</f>
        <v/>
      </c>
      <c r="S190" s="122"/>
      <c r="U190" s="122"/>
      <c r="W190" s="122"/>
    </row>
    <row r="191" spans="6:23" x14ac:dyDescent="0.2">
      <c r="F191" s="59">
        <v>190</v>
      </c>
      <c r="G191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91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91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91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91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91" s="30" t="str">
        <f>IF(COUNTIF(Calculations!AU:AU,Subgroup_number)=1,INDEX(Calculations!AU:BS,MATCH(Subgroup_number,Calculations!AU:AU,0),5),IF(Subgroup_number=Calculations!BW$17,Calculations!BW$10,""))</f>
        <v/>
      </c>
      <c r="M191" s="99" t="str">
        <f>IF(COUNTIF(Calculations!AU:AU,Subgroup_number)=1,INDEX(Calculations!AU:BS,MATCH(Subgroup_number,Calculations!AU:AU,0),6),IF(Subgroup_number=Calculations!BW$17,Calculations!BW$11,""))</f>
        <v/>
      </c>
      <c r="N191" s="99" t="str">
        <f>IF(COUNTIF(Calculations!AU:AU,Subgroup_number)=1,INDEX(Calculations!AU:BS,MATCH(Subgroup_number,Calculations!AU:AU,0),7),IF(Subgroup_number=Calculations!BW$17,Calculations!BW$12,""))</f>
        <v/>
      </c>
      <c r="O191" s="30" t="str">
        <f>IF(COUNTIF(Calculations!AU:AU,Subgroup_number)=1,INDEX(Calculations!AU:BS,MATCH(Subgroup_number,Calculations!AU:AU,0),9),IF(Subgroup_number=Calculations!BW$17,Calculations!BW$13,""))</f>
        <v/>
      </c>
      <c r="P191" s="30" t="str">
        <f>IF(COUNTIF(Calculations!AU:AU,Subgroup_number)=1,INDEX(Calculations!AU:BS,MATCH(Subgroup_number,Calculations!AU:AU,0),10),IF(Subgroup_number=Calculations!BW$17,Calculations!BW$14,""))</f>
        <v/>
      </c>
      <c r="Q191" s="30" t="str">
        <f>IF(COUNTIF(Calculations!AU:AU,Subgroup_number)=1,INDEX(Calculations!AU:BS,MATCH(Subgroup_number,Calculations!AU:AU,0),17),IF(Subgroup_number=Calculations!BW$17,Calculations!BW$6,""))</f>
        <v/>
      </c>
      <c r="R191" s="67" t="str">
        <f>IF(COUNTIF(Calculations!AU:AU,Subgroup_number)=1,INDEX(Calculations!AU:BS,MATCH(Subgroup_number,Calculations!AU:AU,0),18),IF(Subgroup_number=Calculations!BW$17,Calculations!BW$7,""))</f>
        <v/>
      </c>
      <c r="S191" s="122"/>
      <c r="U191" s="122"/>
      <c r="W191" s="122"/>
    </row>
    <row r="192" spans="6:23" x14ac:dyDescent="0.2">
      <c r="F192" s="59">
        <v>191</v>
      </c>
      <c r="G192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92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92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92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92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92" s="30" t="str">
        <f>IF(COUNTIF(Calculations!AU:AU,Subgroup_number)=1,INDEX(Calculations!AU:BS,MATCH(Subgroup_number,Calculations!AU:AU,0),5),IF(Subgroup_number=Calculations!BW$17,Calculations!BW$10,""))</f>
        <v/>
      </c>
      <c r="M192" s="99" t="str">
        <f>IF(COUNTIF(Calculations!AU:AU,Subgroup_number)=1,INDEX(Calculations!AU:BS,MATCH(Subgroup_number,Calculations!AU:AU,0),6),IF(Subgroup_number=Calculations!BW$17,Calculations!BW$11,""))</f>
        <v/>
      </c>
      <c r="N192" s="99" t="str">
        <f>IF(COUNTIF(Calculations!AU:AU,Subgroup_number)=1,INDEX(Calculations!AU:BS,MATCH(Subgroup_number,Calculations!AU:AU,0),7),IF(Subgroup_number=Calculations!BW$17,Calculations!BW$12,""))</f>
        <v/>
      </c>
      <c r="O192" s="30" t="str">
        <f>IF(COUNTIF(Calculations!AU:AU,Subgroup_number)=1,INDEX(Calculations!AU:BS,MATCH(Subgroup_number,Calculations!AU:AU,0),9),IF(Subgroup_number=Calculations!BW$17,Calculations!BW$13,""))</f>
        <v/>
      </c>
      <c r="P192" s="30" t="str">
        <f>IF(COUNTIF(Calculations!AU:AU,Subgroup_number)=1,INDEX(Calculations!AU:BS,MATCH(Subgroup_number,Calculations!AU:AU,0),10),IF(Subgroup_number=Calculations!BW$17,Calculations!BW$14,""))</f>
        <v/>
      </c>
      <c r="Q192" s="30" t="str">
        <f>IF(COUNTIF(Calculations!AU:AU,Subgroup_number)=1,INDEX(Calculations!AU:BS,MATCH(Subgroup_number,Calculations!AU:AU,0),17),IF(Subgroup_number=Calculations!BW$17,Calculations!BW$6,""))</f>
        <v/>
      </c>
      <c r="R192" s="67" t="str">
        <f>IF(COUNTIF(Calculations!AU:AU,Subgroup_number)=1,INDEX(Calculations!AU:BS,MATCH(Subgroup_number,Calculations!AU:AU,0),18),IF(Subgroup_number=Calculations!BW$17,Calculations!BW$7,""))</f>
        <v/>
      </c>
      <c r="S192" s="122"/>
      <c r="U192" s="122"/>
      <c r="W192" s="122"/>
    </row>
    <row r="193" spans="6:23" x14ac:dyDescent="0.2">
      <c r="F193" s="59">
        <v>192</v>
      </c>
      <c r="G193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93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93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93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93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93" s="30" t="str">
        <f>IF(COUNTIF(Calculations!AU:AU,Subgroup_number)=1,INDEX(Calculations!AU:BS,MATCH(Subgroup_number,Calculations!AU:AU,0),5),IF(Subgroup_number=Calculations!BW$17,Calculations!BW$10,""))</f>
        <v/>
      </c>
      <c r="M193" s="99" t="str">
        <f>IF(COUNTIF(Calculations!AU:AU,Subgroup_number)=1,INDEX(Calculations!AU:BS,MATCH(Subgroup_number,Calculations!AU:AU,0),6),IF(Subgroup_number=Calculations!BW$17,Calculations!BW$11,""))</f>
        <v/>
      </c>
      <c r="N193" s="99" t="str">
        <f>IF(COUNTIF(Calculations!AU:AU,Subgroup_number)=1,INDEX(Calculations!AU:BS,MATCH(Subgroup_number,Calculations!AU:AU,0),7),IF(Subgroup_number=Calculations!BW$17,Calculations!BW$12,""))</f>
        <v/>
      </c>
      <c r="O193" s="30" t="str">
        <f>IF(COUNTIF(Calculations!AU:AU,Subgroup_number)=1,INDEX(Calculations!AU:BS,MATCH(Subgroup_number,Calculations!AU:AU,0),9),IF(Subgroup_number=Calculations!BW$17,Calculations!BW$13,""))</f>
        <v/>
      </c>
      <c r="P193" s="30" t="str">
        <f>IF(COUNTIF(Calculations!AU:AU,Subgroup_number)=1,INDEX(Calculations!AU:BS,MATCH(Subgroup_number,Calculations!AU:AU,0),10),IF(Subgroup_number=Calculations!BW$17,Calculations!BW$14,""))</f>
        <v/>
      </c>
      <c r="Q193" s="30" t="str">
        <f>IF(COUNTIF(Calculations!AU:AU,Subgroup_number)=1,INDEX(Calculations!AU:BS,MATCH(Subgroup_number,Calculations!AU:AU,0),17),IF(Subgroup_number=Calculations!BW$17,Calculations!BW$6,""))</f>
        <v/>
      </c>
      <c r="R193" s="67" t="str">
        <f>IF(COUNTIF(Calculations!AU:AU,Subgroup_number)=1,INDEX(Calculations!AU:BS,MATCH(Subgroup_number,Calculations!AU:AU,0),18),IF(Subgroup_number=Calculations!BW$17,Calculations!BW$7,""))</f>
        <v/>
      </c>
      <c r="S193" s="122"/>
      <c r="U193" s="122"/>
      <c r="W193" s="122"/>
    </row>
    <row r="194" spans="6:23" x14ac:dyDescent="0.2">
      <c r="F194" s="59">
        <v>193</v>
      </c>
      <c r="G194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94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94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94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94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94" s="30" t="str">
        <f>IF(COUNTIF(Calculations!AU:AU,Subgroup_number)=1,INDEX(Calculations!AU:BS,MATCH(Subgroup_number,Calculations!AU:AU,0),5),IF(Subgroup_number=Calculations!BW$17,Calculations!BW$10,""))</f>
        <v/>
      </c>
      <c r="M194" s="99" t="str">
        <f>IF(COUNTIF(Calculations!AU:AU,Subgroup_number)=1,INDEX(Calculations!AU:BS,MATCH(Subgroup_number,Calculations!AU:AU,0),6),IF(Subgroup_number=Calculations!BW$17,Calculations!BW$11,""))</f>
        <v/>
      </c>
      <c r="N194" s="99" t="str">
        <f>IF(COUNTIF(Calculations!AU:AU,Subgroup_number)=1,INDEX(Calculations!AU:BS,MATCH(Subgroup_number,Calculations!AU:AU,0),7),IF(Subgroup_number=Calculations!BW$17,Calculations!BW$12,""))</f>
        <v/>
      </c>
      <c r="O194" s="30" t="str">
        <f>IF(COUNTIF(Calculations!AU:AU,Subgroup_number)=1,INDEX(Calculations!AU:BS,MATCH(Subgroup_number,Calculations!AU:AU,0),9),IF(Subgroup_number=Calculations!BW$17,Calculations!BW$13,""))</f>
        <v/>
      </c>
      <c r="P194" s="30" t="str">
        <f>IF(COUNTIF(Calculations!AU:AU,Subgroup_number)=1,INDEX(Calculations!AU:BS,MATCH(Subgroup_number,Calculations!AU:AU,0),10),IF(Subgroup_number=Calculations!BW$17,Calculations!BW$14,""))</f>
        <v/>
      </c>
      <c r="Q194" s="30" t="str">
        <f>IF(COUNTIF(Calculations!AU:AU,Subgroup_number)=1,INDEX(Calculations!AU:BS,MATCH(Subgroup_number,Calculations!AU:AU,0),17),IF(Subgroup_number=Calculations!BW$17,Calculations!BW$6,""))</f>
        <v/>
      </c>
      <c r="R194" s="67" t="str">
        <f>IF(COUNTIF(Calculations!AU:AU,Subgroup_number)=1,INDEX(Calculations!AU:BS,MATCH(Subgroup_number,Calculations!AU:AU,0),18),IF(Subgroup_number=Calculations!BW$17,Calculations!BW$7,""))</f>
        <v/>
      </c>
      <c r="S194" s="122"/>
      <c r="U194" s="122"/>
      <c r="W194" s="122"/>
    </row>
    <row r="195" spans="6:23" x14ac:dyDescent="0.2">
      <c r="F195" s="59">
        <v>194</v>
      </c>
      <c r="G195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95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95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95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95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95" s="30" t="str">
        <f>IF(COUNTIF(Calculations!AU:AU,Subgroup_number)=1,INDEX(Calculations!AU:BS,MATCH(Subgroup_number,Calculations!AU:AU,0),5),IF(Subgroup_number=Calculations!BW$17,Calculations!BW$10,""))</f>
        <v/>
      </c>
      <c r="M195" s="99" t="str">
        <f>IF(COUNTIF(Calculations!AU:AU,Subgroup_number)=1,INDEX(Calculations!AU:BS,MATCH(Subgroup_number,Calculations!AU:AU,0),6),IF(Subgroup_number=Calculations!BW$17,Calculations!BW$11,""))</f>
        <v/>
      </c>
      <c r="N195" s="99" t="str">
        <f>IF(COUNTIF(Calculations!AU:AU,Subgroup_number)=1,INDEX(Calculations!AU:BS,MATCH(Subgroup_number,Calculations!AU:AU,0),7),IF(Subgroup_number=Calculations!BW$17,Calculations!BW$12,""))</f>
        <v/>
      </c>
      <c r="O195" s="30" t="str">
        <f>IF(COUNTIF(Calculations!AU:AU,Subgroup_number)=1,INDEX(Calculations!AU:BS,MATCH(Subgroup_number,Calculations!AU:AU,0),9),IF(Subgroup_number=Calculations!BW$17,Calculations!BW$13,""))</f>
        <v/>
      </c>
      <c r="P195" s="30" t="str">
        <f>IF(COUNTIF(Calculations!AU:AU,Subgroup_number)=1,INDEX(Calculations!AU:BS,MATCH(Subgroup_number,Calculations!AU:AU,0),10),IF(Subgroup_number=Calculations!BW$17,Calculations!BW$14,""))</f>
        <v/>
      </c>
      <c r="Q195" s="30" t="str">
        <f>IF(COUNTIF(Calculations!AU:AU,Subgroup_number)=1,INDEX(Calculations!AU:BS,MATCH(Subgroup_number,Calculations!AU:AU,0),17),IF(Subgroup_number=Calculations!BW$17,Calculations!BW$6,""))</f>
        <v/>
      </c>
      <c r="R195" s="67" t="str">
        <f>IF(COUNTIF(Calculations!AU:AU,Subgroup_number)=1,INDEX(Calculations!AU:BS,MATCH(Subgroup_number,Calculations!AU:AU,0),18),IF(Subgroup_number=Calculations!BW$17,Calculations!BW$7,""))</f>
        <v/>
      </c>
      <c r="S195" s="122"/>
      <c r="U195" s="122"/>
      <c r="W195" s="122"/>
    </row>
    <row r="196" spans="6:23" x14ac:dyDescent="0.2">
      <c r="F196" s="59">
        <v>195</v>
      </c>
      <c r="G196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96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96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96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96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96" s="30" t="str">
        <f>IF(COUNTIF(Calculations!AU:AU,Subgroup_number)=1,INDEX(Calculations!AU:BS,MATCH(Subgroup_number,Calculations!AU:AU,0),5),IF(Subgroup_number=Calculations!BW$17,Calculations!BW$10,""))</f>
        <v/>
      </c>
      <c r="M196" s="99" t="str">
        <f>IF(COUNTIF(Calculations!AU:AU,Subgroup_number)=1,INDEX(Calculations!AU:BS,MATCH(Subgroup_number,Calculations!AU:AU,0),6),IF(Subgroup_number=Calculations!BW$17,Calculations!BW$11,""))</f>
        <v/>
      </c>
      <c r="N196" s="99" t="str">
        <f>IF(COUNTIF(Calculations!AU:AU,Subgroup_number)=1,INDEX(Calculations!AU:BS,MATCH(Subgroup_number,Calculations!AU:AU,0),7),IF(Subgroup_number=Calculations!BW$17,Calculations!BW$12,""))</f>
        <v/>
      </c>
      <c r="O196" s="30" t="str">
        <f>IF(COUNTIF(Calculations!AU:AU,Subgroup_number)=1,INDEX(Calculations!AU:BS,MATCH(Subgroup_number,Calculations!AU:AU,0),9),IF(Subgroup_number=Calculations!BW$17,Calculations!BW$13,""))</f>
        <v/>
      </c>
      <c r="P196" s="30" t="str">
        <f>IF(COUNTIF(Calculations!AU:AU,Subgroup_number)=1,INDEX(Calculations!AU:BS,MATCH(Subgroup_number,Calculations!AU:AU,0),10),IF(Subgroup_number=Calculations!BW$17,Calculations!BW$14,""))</f>
        <v/>
      </c>
      <c r="Q196" s="30" t="str">
        <f>IF(COUNTIF(Calculations!AU:AU,Subgroup_number)=1,INDEX(Calculations!AU:BS,MATCH(Subgroup_number,Calculations!AU:AU,0),17),IF(Subgroup_number=Calculations!BW$17,Calculations!BW$6,""))</f>
        <v/>
      </c>
      <c r="R196" s="67" t="str">
        <f>IF(COUNTIF(Calculations!AU:AU,Subgroup_number)=1,INDEX(Calculations!AU:BS,MATCH(Subgroup_number,Calculations!AU:AU,0),18),IF(Subgroup_number=Calculations!BW$17,Calculations!BW$7,""))</f>
        <v/>
      </c>
      <c r="S196" s="122"/>
      <c r="U196" s="122"/>
      <c r="W196" s="122"/>
    </row>
    <row r="197" spans="6:23" x14ac:dyDescent="0.2">
      <c r="F197" s="59">
        <v>196</v>
      </c>
      <c r="G197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97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97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97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97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97" s="30" t="str">
        <f>IF(COUNTIF(Calculations!AU:AU,Subgroup_number)=1,INDEX(Calculations!AU:BS,MATCH(Subgroup_number,Calculations!AU:AU,0),5),IF(Subgroup_number=Calculations!BW$17,Calculations!BW$10,""))</f>
        <v/>
      </c>
      <c r="M197" s="99" t="str">
        <f>IF(COUNTIF(Calculations!AU:AU,Subgroup_number)=1,INDEX(Calculations!AU:BS,MATCH(Subgroup_number,Calculations!AU:AU,0),6),IF(Subgroup_number=Calculations!BW$17,Calculations!BW$11,""))</f>
        <v/>
      </c>
      <c r="N197" s="99" t="str">
        <f>IF(COUNTIF(Calculations!AU:AU,Subgroup_number)=1,INDEX(Calculations!AU:BS,MATCH(Subgroup_number,Calculations!AU:AU,0),7),IF(Subgroup_number=Calculations!BW$17,Calculations!BW$12,""))</f>
        <v/>
      </c>
      <c r="O197" s="30" t="str">
        <f>IF(COUNTIF(Calculations!AU:AU,Subgroup_number)=1,INDEX(Calculations!AU:BS,MATCH(Subgroup_number,Calculations!AU:AU,0),9),IF(Subgroup_number=Calculations!BW$17,Calculations!BW$13,""))</f>
        <v/>
      </c>
      <c r="P197" s="30" t="str">
        <f>IF(COUNTIF(Calculations!AU:AU,Subgroup_number)=1,INDEX(Calculations!AU:BS,MATCH(Subgroup_number,Calculations!AU:AU,0),10),IF(Subgroup_number=Calculations!BW$17,Calculations!BW$14,""))</f>
        <v/>
      </c>
      <c r="Q197" s="30" t="str">
        <f>IF(COUNTIF(Calculations!AU:AU,Subgroup_number)=1,INDEX(Calculations!AU:BS,MATCH(Subgroup_number,Calculations!AU:AU,0),17),IF(Subgroup_number=Calculations!BW$17,Calculations!BW$6,""))</f>
        <v/>
      </c>
      <c r="R197" s="67" t="str">
        <f>IF(COUNTIF(Calculations!AU:AU,Subgroup_number)=1,INDEX(Calculations!AU:BS,MATCH(Subgroup_number,Calculations!AU:AU,0),18),IF(Subgroup_number=Calculations!BW$17,Calculations!BW$7,""))</f>
        <v/>
      </c>
      <c r="S197" s="122"/>
      <c r="U197" s="122"/>
      <c r="W197" s="122"/>
    </row>
    <row r="198" spans="6:23" x14ac:dyDescent="0.2">
      <c r="F198" s="59">
        <v>197</v>
      </c>
      <c r="G198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98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98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98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98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98" s="30" t="str">
        <f>IF(COUNTIF(Calculations!AU:AU,Subgroup_number)=1,INDEX(Calculations!AU:BS,MATCH(Subgroup_number,Calculations!AU:AU,0),5),IF(Subgroup_number=Calculations!BW$17,Calculations!BW$10,""))</f>
        <v/>
      </c>
      <c r="M198" s="99" t="str">
        <f>IF(COUNTIF(Calculations!AU:AU,Subgroup_number)=1,INDEX(Calculations!AU:BS,MATCH(Subgroup_number,Calculations!AU:AU,0),6),IF(Subgroup_number=Calculations!BW$17,Calculations!BW$11,""))</f>
        <v/>
      </c>
      <c r="N198" s="99" t="str">
        <f>IF(COUNTIF(Calculations!AU:AU,Subgroup_number)=1,INDEX(Calculations!AU:BS,MATCH(Subgroup_number,Calculations!AU:AU,0),7),IF(Subgroup_number=Calculations!BW$17,Calculations!BW$12,""))</f>
        <v/>
      </c>
      <c r="O198" s="30" t="str">
        <f>IF(COUNTIF(Calculations!AU:AU,Subgroup_number)=1,INDEX(Calculations!AU:BS,MATCH(Subgroup_number,Calculations!AU:AU,0),9),IF(Subgroup_number=Calculations!BW$17,Calculations!BW$13,""))</f>
        <v/>
      </c>
      <c r="P198" s="30" t="str">
        <f>IF(COUNTIF(Calculations!AU:AU,Subgroup_number)=1,INDEX(Calculations!AU:BS,MATCH(Subgroup_number,Calculations!AU:AU,0),10),IF(Subgroup_number=Calculations!BW$17,Calculations!BW$14,""))</f>
        <v/>
      </c>
      <c r="Q198" s="30" t="str">
        <f>IF(COUNTIF(Calculations!AU:AU,Subgroup_number)=1,INDEX(Calculations!AU:BS,MATCH(Subgroup_number,Calculations!AU:AU,0),17),IF(Subgroup_number=Calculations!BW$17,Calculations!BW$6,""))</f>
        <v/>
      </c>
      <c r="R198" s="67" t="str">
        <f>IF(COUNTIF(Calculations!AU:AU,Subgroup_number)=1,INDEX(Calculations!AU:BS,MATCH(Subgroup_number,Calculations!AU:AU,0),18),IF(Subgroup_number=Calculations!BW$17,Calculations!BW$7,""))</f>
        <v/>
      </c>
      <c r="S198" s="122"/>
      <c r="U198" s="122"/>
      <c r="W198" s="122"/>
    </row>
    <row r="199" spans="6:23" x14ac:dyDescent="0.2">
      <c r="F199" s="59">
        <v>198</v>
      </c>
      <c r="G199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199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199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199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199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199" s="30" t="str">
        <f>IF(COUNTIF(Calculations!AU:AU,Subgroup_number)=1,INDEX(Calculations!AU:BS,MATCH(Subgroup_number,Calculations!AU:AU,0),5),IF(Subgroup_number=Calculations!BW$17,Calculations!BW$10,""))</f>
        <v/>
      </c>
      <c r="M199" s="99" t="str">
        <f>IF(COUNTIF(Calculations!AU:AU,Subgroup_number)=1,INDEX(Calculations!AU:BS,MATCH(Subgroup_number,Calculations!AU:AU,0),6),IF(Subgroup_number=Calculations!BW$17,Calculations!BW$11,""))</f>
        <v/>
      </c>
      <c r="N199" s="99" t="str">
        <f>IF(COUNTIF(Calculations!AU:AU,Subgroup_number)=1,INDEX(Calculations!AU:BS,MATCH(Subgroup_number,Calculations!AU:AU,0),7),IF(Subgroup_number=Calculations!BW$17,Calculations!BW$12,""))</f>
        <v/>
      </c>
      <c r="O199" s="30" t="str">
        <f>IF(COUNTIF(Calculations!AU:AU,Subgroup_number)=1,INDEX(Calculations!AU:BS,MATCH(Subgroup_number,Calculations!AU:AU,0),9),IF(Subgroup_number=Calculations!BW$17,Calculations!BW$13,""))</f>
        <v/>
      </c>
      <c r="P199" s="30" t="str">
        <f>IF(COUNTIF(Calculations!AU:AU,Subgroup_number)=1,INDEX(Calculations!AU:BS,MATCH(Subgroup_number,Calculations!AU:AU,0),10),IF(Subgroup_number=Calculations!BW$17,Calculations!BW$14,""))</f>
        <v/>
      </c>
      <c r="Q199" s="30" t="str">
        <f>IF(COUNTIF(Calculations!AU:AU,Subgroup_number)=1,INDEX(Calculations!AU:BS,MATCH(Subgroup_number,Calculations!AU:AU,0),17),IF(Subgroup_number=Calculations!BW$17,Calculations!BW$6,""))</f>
        <v/>
      </c>
      <c r="R199" s="67" t="str">
        <f>IF(COUNTIF(Calculations!AU:AU,Subgroup_number)=1,INDEX(Calculations!AU:BS,MATCH(Subgroup_number,Calculations!AU:AU,0),18),IF(Subgroup_number=Calculations!BW$17,Calculations!BW$7,""))</f>
        <v/>
      </c>
      <c r="S199" s="122"/>
      <c r="U199" s="122"/>
      <c r="W199" s="122"/>
    </row>
    <row r="200" spans="6:23" x14ac:dyDescent="0.2">
      <c r="F200" s="59">
        <v>199</v>
      </c>
      <c r="G200" s="8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200" s="30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200" s="30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200" s="30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200" s="13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200" s="30" t="str">
        <f>IF(COUNTIF(Calculations!AU:AU,Subgroup_number)=1,INDEX(Calculations!AU:BS,MATCH(Subgroup_number,Calculations!AU:AU,0),5),IF(Subgroup_number=Calculations!BW$17,Calculations!BW$10,""))</f>
        <v/>
      </c>
      <c r="M200" s="99" t="str">
        <f>IF(COUNTIF(Calculations!AU:AU,Subgroup_number)=1,INDEX(Calculations!AU:BS,MATCH(Subgroup_number,Calculations!AU:AU,0),6),IF(Subgroup_number=Calculations!BW$17,Calculations!BW$11,""))</f>
        <v/>
      </c>
      <c r="N200" s="99" t="str">
        <f>IF(COUNTIF(Calculations!AU:AU,Subgroup_number)=1,INDEX(Calculations!AU:BS,MATCH(Subgroup_number,Calculations!AU:AU,0),7),IF(Subgroup_number=Calculations!BW$17,Calculations!BW$12,""))</f>
        <v/>
      </c>
      <c r="O200" s="30" t="str">
        <f>IF(COUNTIF(Calculations!AU:AU,Subgroup_number)=1,INDEX(Calculations!AU:BS,MATCH(Subgroup_number,Calculations!AU:AU,0),9),IF(Subgroup_number=Calculations!BW$17,Calculations!BW$13,""))</f>
        <v/>
      </c>
      <c r="P200" s="30" t="str">
        <f>IF(COUNTIF(Calculations!AU:AU,Subgroup_number)=1,INDEX(Calculations!AU:BS,MATCH(Subgroup_number,Calculations!AU:AU,0),10),IF(Subgroup_number=Calculations!BW$17,Calculations!BW$14,""))</f>
        <v/>
      </c>
      <c r="Q200" s="30" t="str">
        <f>IF(COUNTIF(Calculations!AU:AU,Subgroup_number)=1,INDEX(Calculations!AU:BS,MATCH(Subgroup_number,Calculations!AU:AU,0),17),IF(Subgroup_number=Calculations!BW$17,Calculations!BW$6,""))</f>
        <v/>
      </c>
      <c r="R200" s="67" t="str">
        <f>IF(COUNTIF(Calculations!AU:AU,Subgroup_number)=1,INDEX(Calculations!AU:BS,MATCH(Subgroup_number,Calculations!AU:AU,0),18),IF(Subgroup_number=Calculations!BW$17,Calculations!BW$7,""))</f>
        <v/>
      </c>
      <c r="S200" s="122"/>
      <c r="U200" s="122"/>
      <c r="W200" s="122"/>
    </row>
    <row r="201" spans="6:23" x14ac:dyDescent="0.2">
      <c r="F201" s="60">
        <v>200</v>
      </c>
      <c r="G201" s="61" t="str">
        <f>IF(Subgroup_number&lt;=MAX(Calculations!$AU:$AU),IF(COUNTIF(Calculations!AE:AE,Subgroup_number)=1,INDEX(Lookup_table_subgroup,MATCH(Subgroup_number,Calculations!AE:AE,0),3),INDEX(Calculations!AU:BS,MATCH(Subgroup_number,Calculations!AU:AU,0),2)),IF(Subgroup_number=Calculations!BW$17,"Combined effect size",""))</f>
        <v/>
      </c>
      <c r="H201" s="68" t="str">
        <f>IF(Subgroup_number&lt;=MAX(Calculations!$AU:$AU),IF(COUNTIF(Calculations!AE:AE,Subgroup_number)=1,INDEX(Lookup_table_subgroup,MATCH(Subgroup_number,Calculations!AE:AE,0),4),INDEX(Calculations!AU:BS,MATCH(Number,Calculations!AU:AU,0),11)),IF(Subgroup_number=Calculations!BW$17,Calculations!BW$2,""))</f>
        <v/>
      </c>
      <c r="I201" s="68" t="str">
        <f>IF(Subgroup_number&lt;=MAX(Calculations!$AU:$AU),IF(COUNTIF(Calculations!AE:AE,Subgroup_number)=1,INDEX(Lookup_table_subgroup,MATCH(Subgroup_number,Calculations!AE:AE,0),8),INDEX(Calculations!AU:BS,MATCH(Subgroup_number,Calculations!AU:AU,0),14)),IF(Subgroup_number=Calculations!BW$17,Calculations!BW$4,""))</f>
        <v/>
      </c>
      <c r="J201" s="68" t="str">
        <f>IF(Subgroup_number&lt;=MAX(Calculations!$AU:$AU),IF(COUNTIF(Calculations!AE:AE,Subgroup_number)=1,INDEX(Lookup_table_subgroup,MATCH(Subgroup_number,Calculations!AE:AE,0),9),INDEX(Calculations!AU:BS,MATCH(Subgroup_number,Calculations!AU:AU,0),15)),IF(Subgroup_number=Calculations!BW$17,Calculations!$BW$5,""))</f>
        <v/>
      </c>
      <c r="K201" s="62" t="str">
        <f>IF(Subgroup_number&lt;=MAX(Calculations!$AU:$AU),IF(COUNTIF(Calculations!AE:AE,Subgroup_number)=1,INDEX(Lookup_table_subgroup,MATCH(Subgroup_number,Calculations!AE:AE,0),10),INDEX(Calculations!AU:BS,MATCH(Subgroup_number,Calculations!AU:AU,0),22)),"")</f>
        <v/>
      </c>
      <c r="L201" s="68" t="str">
        <f>IF(COUNTIF(Calculations!AU:AU,Subgroup_number)=1,INDEX(Calculations!AU:BS,MATCH(Subgroup_number,Calculations!AU:AU,0),5),IF(Subgroup_number=Calculations!BW$17,Calculations!BW$10,""))</f>
        <v/>
      </c>
      <c r="M201" s="117" t="str">
        <f>IF(COUNTIF(Calculations!AU:AU,Subgroup_number)=1,INDEX(Calculations!AU:BS,MATCH(Subgroup_number,Calculations!AU:AU,0),6),IF(Subgroup_number=Calculations!BW$17,Calculations!BW$11,""))</f>
        <v/>
      </c>
      <c r="N201" s="117" t="str">
        <f>IF(COUNTIF(Calculations!AU:AU,Subgroup_number)=1,INDEX(Calculations!AU:BS,MATCH(Subgroup_number,Calculations!AU:AU,0),7),IF(Subgroup_number=Calculations!BW$17,Calculations!BW$12,""))</f>
        <v/>
      </c>
      <c r="O201" s="30" t="str">
        <f>IF(COUNTIF(Calculations!AU:AU,Subgroup_number)=1,INDEX(Calculations!AU:BS,MATCH(Subgroup_number,Calculations!AU:AU,0),9),IF(Subgroup_number=Calculations!BW$17,Calculations!BW$13,""))</f>
        <v/>
      </c>
      <c r="P201" s="30" t="str">
        <f>IF(COUNTIF(Calculations!AU:AU,Subgroup_number)=1,INDEX(Calculations!AU:BS,MATCH(Subgroup_number,Calculations!AU:AU,0),10),IF(Subgroup_number=Calculations!BW$17,Calculations!BW$14,""))</f>
        <v/>
      </c>
      <c r="Q201" s="68" t="str">
        <f>IF(COUNTIF(Calculations!AU:AU,Subgroup_number)=1,INDEX(Calculations!AU:BS,MATCH(Subgroup_number,Calculations!AU:AU,0),17),IF(Subgroup_number=Calculations!BW$17,Calculations!BW$6,""))</f>
        <v/>
      </c>
      <c r="R201" s="69" t="str">
        <f>IF(COUNTIF(Calculations!AU:AU,Subgroup_number)=1,INDEX(Calculations!AU:BS,MATCH(Subgroup_number,Calculations!AU:AU,0),18),IF(Subgroup_number=Calculations!BW$17,Calculations!BW$7,""))</f>
        <v/>
      </c>
      <c r="S201" s="122"/>
      <c r="U201" s="122"/>
      <c r="W201" s="122"/>
    </row>
  </sheetData>
  <mergeCells count="18">
    <mergeCell ref="A1:D1"/>
    <mergeCell ref="B15:D15"/>
    <mergeCell ref="B16:D16"/>
    <mergeCell ref="B17:D17"/>
    <mergeCell ref="B8:D8"/>
    <mergeCell ref="B9:D9"/>
    <mergeCell ref="B10:D10"/>
    <mergeCell ref="B11:D11"/>
    <mergeCell ref="B12:D12"/>
    <mergeCell ref="B13:D13"/>
    <mergeCell ref="B2:D2"/>
    <mergeCell ref="B3:D3"/>
    <mergeCell ref="B4:D4"/>
    <mergeCell ref="B5:D5"/>
    <mergeCell ref="W2:W201"/>
    <mergeCell ref="S2:S201"/>
    <mergeCell ref="U2:U201"/>
    <mergeCell ref="A7:D7"/>
  </mergeCells>
  <dataValidations count="1">
    <dataValidation type="list" allowBlank="1" showInputMessage="1" showErrorMessage="1" sqref="B2" xr:uid="{00000000-0002-0000-0200-000000000000}">
      <formula1>"Cohen's d,Hedges' g"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7201E8E-8849-4F1F-B44A-EA314FA1DDEA}">
            <xm:f>$F1=Calculations!$BW$17</xm:f>
            <x14:dxf>
              <font>
                <b/>
                <i val="0"/>
              </font>
              <numFmt numFmtId="2" formatCode="0.00"/>
            </x14:dxf>
          </x14:cfRule>
          <x14:cfRule type="expression" priority="19" id="{599B8814-8606-4C75-BF97-397E72540CFD}">
            <xm:f>COUNTIF(Calculations!$AU:$AU,"="&amp;$F1)=1</xm:f>
            <x14:dxf>
              <font>
                <b/>
                <i val="0"/>
                <u val="none"/>
              </font>
              <numFmt numFmtId="2" formatCode="0.00"/>
              <border>
                <bottom style="thin">
                  <color theme="9"/>
                </bottom>
              </border>
            </x14:dxf>
          </x14:cfRule>
          <xm:sqref>L1:L1048576 G1:J1048576 O1:R1048576</xm:sqref>
        </x14:conditionalFormatting>
        <x14:conditionalFormatting xmlns:xm="http://schemas.microsoft.com/office/excel/2006/main">
          <x14:cfRule type="expression" priority="1" id="{5399BA7A-C547-44BC-9317-E8E9DA69341F}">
            <xm:f>$F1=Calculations!$BW$17</xm:f>
            <x14:dxf>
              <font>
                <b/>
                <i val="0"/>
              </font>
              <numFmt numFmtId="14" formatCode="0.00%"/>
            </x14:dxf>
          </x14:cfRule>
          <x14:cfRule type="expression" priority="16" id="{06C9FB6B-30ED-4B36-A62E-94CD80D8557D}">
            <xm:f>COUNTIF(Calculations!$AU:$AU,"="&amp;$F1)=1</xm:f>
            <x14:dxf>
              <font>
                <b/>
                <i val="0"/>
              </font>
              <numFmt numFmtId="14" formatCode="0.00%"/>
              <border>
                <bottom style="thin">
                  <color theme="9"/>
                </bottom>
                <vertical/>
                <horizontal/>
              </border>
            </x14:dxf>
          </x14:cfRule>
          <xm:sqref>K1:K1048576 N1:N1048576</xm:sqref>
        </x14:conditionalFormatting>
        <x14:conditionalFormatting xmlns:xm="http://schemas.microsoft.com/office/excel/2006/main">
          <x14:cfRule type="expression" priority="2" id="{6AA3C31C-E16B-4646-9263-ECBBDF67EE2B}">
            <xm:f>COUNTIF(Calculations!$AU:$AU,"="&amp;$F1)=1</xm:f>
            <x14:dxf>
              <font>
                <b/>
                <i val="0"/>
              </font>
              <numFmt numFmtId="164" formatCode="0.000"/>
              <border>
                <bottom style="thin">
                  <color theme="9"/>
                </bottom>
                <vertical/>
                <horizontal/>
              </border>
            </x14:dxf>
          </x14:cfRule>
          <x14:cfRule type="expression" priority="3" id="{B5020FE9-AF45-4561-8EAA-A20DCCE7924C}">
            <xm:f>$F1=Calculations!$BW$17</xm:f>
            <x14:dxf>
              <font>
                <b/>
                <i val="0"/>
              </font>
              <numFmt numFmtId="164" formatCode="0.000"/>
              <border>
                <bottom/>
              </border>
            </x14:dxf>
          </x14:cfRule>
          <xm:sqref>M1:M1048576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1000000}">
          <x14:formula1>
            <xm:f>Calculations!$BV$32:$BV$34</xm:f>
          </x14:formula1>
          <xm:sqref>B4</xm:sqref>
        </x14:dataValidation>
        <x14:dataValidation type="list" allowBlank="1" showInputMessage="1" showErrorMessage="1" xr:uid="{00000000-0002-0000-0200-000002000000}">
          <x14:formula1>
            <xm:f>Calculations!$BV$28:$BV$29</xm:f>
          </x14:formula1>
          <xm:sqref>B3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01"/>
  <sheetViews>
    <sheetView showGridLines="0" workbookViewId="0">
      <pane ySplit="1" topLeftCell="A2" activePane="bottomLeft" state="frozen"/>
      <selection pane="bottomLeft" activeCell="B3" sqref="B3"/>
    </sheetView>
  </sheetViews>
  <sheetFormatPr defaultRowHeight="12" x14ac:dyDescent="0.2"/>
  <cols>
    <col min="1" max="1" width="19.1640625" bestFit="1" customWidth="1"/>
    <col min="2" max="2" width="15.5" bestFit="1" customWidth="1"/>
    <col min="3" max="3" width="3.33203125" customWidth="1"/>
    <col min="4" max="6" width="16.33203125" style="6" customWidth="1"/>
    <col min="7" max="7" width="16.33203125" style="42" customWidth="1"/>
    <col min="8" max="8" width="3.1640625" style="18" customWidth="1"/>
    <col min="9" max="9" width="34.5" style="6" customWidth="1"/>
    <col min="10" max="10" width="18.5" style="6" customWidth="1"/>
    <col min="11" max="11" width="9.6640625" style="6" bestFit="1" customWidth="1"/>
    <col min="12" max="12" width="11.83203125" style="6" customWidth="1"/>
    <col min="13" max="13" width="12.6640625" style="6" customWidth="1"/>
    <col min="14" max="14" width="13" style="6" customWidth="1"/>
    <col min="15" max="16" width="7.83203125" style="6" customWidth="1"/>
    <col min="17" max="17" width="0.1640625" style="6" customWidth="1"/>
  </cols>
  <sheetData>
    <row r="1" spans="1:7" ht="32.25" customHeight="1" x14ac:dyDescent="0.2">
      <c r="A1" s="119" t="s">
        <v>214</v>
      </c>
      <c r="B1" s="119"/>
      <c r="D1" s="10" t="s">
        <v>12</v>
      </c>
      <c r="E1" s="10" t="s">
        <v>56</v>
      </c>
      <c r="F1" s="10" t="str">
        <f>Moderator_regression_measure</f>
        <v>Hedges' g</v>
      </c>
      <c r="G1" s="10" t="s">
        <v>230</v>
      </c>
    </row>
    <row r="2" spans="1:7" x14ac:dyDescent="0.2">
      <c r="A2" s="41" t="s">
        <v>167</v>
      </c>
      <c r="B2" s="33" t="s">
        <v>186</v>
      </c>
      <c r="D2" s="70" t="str">
        <f t="shared" ref="D2:D33" si="0">IF(AND(Sufficient_data="Yes",Include_study?="Yes"),Study_name,"")</f>
        <v>aaaa</v>
      </c>
      <c r="E2" s="37">
        <f t="shared" ref="E2:E33" si="1">IF(AND(Sufficient_data="Yes",Include_study?="Yes",Moderator&lt;&gt;""),Moderator,"")</f>
        <v>15</v>
      </c>
      <c r="F2" s="85">
        <f>IF(AND(Include_study?="Yes",Sufficient_data="Yes",Moderator&lt;&gt;""),IF(Moderator_regression_measure=Calculations!L$1,Hedges_g,Cohens_d),"")</f>
        <v>-1.7848857303369603</v>
      </c>
      <c r="G2" s="76">
        <f>IF(AND(Include_study?="Yes",Sufficient_data="Yes",Moderator&lt;&gt;""),IF(Moderator_model="Fixed effect",Calculations!CC:CC/SUM(Calculations!CC:CC),Calculations!CI:CI/SUM(Calculations!CI:CI)),"")</f>
        <v>3.531432310501794E-2</v>
      </c>
    </row>
    <row r="3" spans="1:7" x14ac:dyDescent="0.2">
      <c r="A3" s="41" t="s">
        <v>145</v>
      </c>
      <c r="B3" s="7" t="s">
        <v>261</v>
      </c>
      <c r="D3" s="71" t="str">
        <f t="shared" si="0"/>
        <v>bbbb</v>
      </c>
      <c r="E3" s="37">
        <f t="shared" si="1"/>
        <v>16</v>
      </c>
      <c r="F3" s="86">
        <f>IF(AND(Include_study?="Yes",Sufficient_data="Yes",Moderator&lt;&gt;""),IF(Moderator_regression_measure=Calculations!L$1,Hedges_g,Cohens_d),"")</f>
        <v>-2.4853181003524041</v>
      </c>
      <c r="G3" s="77">
        <f>IF(AND(Include_study?="Yes",Sufficient_data="Yes",Moderator&lt;&gt;""),IF(Moderator_model="Fixed effect",Calculations!CC:CC/SUM(Calculations!CC:CC),Calculations!CI:CI/SUM(Calculations!CI:CI)),"")</f>
        <v>3.192987211452479E-2</v>
      </c>
    </row>
    <row r="4" spans="1:7" x14ac:dyDescent="0.2">
      <c r="A4" s="41" t="s">
        <v>23</v>
      </c>
      <c r="B4" s="12">
        <v>0.95</v>
      </c>
      <c r="D4" s="71" t="str">
        <f t="shared" si="0"/>
        <v>cccc</v>
      </c>
      <c r="E4" s="37">
        <f t="shared" si="1"/>
        <v>13</v>
      </c>
      <c r="F4" s="86">
        <f>IF(AND(Include_study?="Yes",Sufficient_data="Yes",Moderator&lt;&gt;""),IF(Moderator_regression_measure=Calculations!L$1,Hedges_g,Cohens_d),"")</f>
        <v>3.180900403438567E-2</v>
      </c>
      <c r="G4" s="77">
        <f>IF(AND(Include_study?="Yes",Sufficient_data="Yes",Moderator&lt;&gt;""),IF(Moderator_model="Fixed effect",Calculations!CC:CC/SUM(Calculations!CC:CC),Calculations!CI:CI/SUM(Calculations!CI:CI)),"")</f>
        <v>7.7009762497160808E-2</v>
      </c>
    </row>
    <row r="5" spans="1:7" x14ac:dyDescent="0.2">
      <c r="D5" s="71" t="str">
        <f t="shared" si="0"/>
        <v>dddd</v>
      </c>
      <c r="E5" s="37">
        <f t="shared" si="1"/>
        <v>18</v>
      </c>
      <c r="F5" s="86">
        <f>IF(AND(Include_study?="Yes",Sufficient_data="Yes",Moderator&lt;&gt;""),IF(Moderator_regression_measure=Calculations!L$1,Hedges_g,Cohens_d),"")</f>
        <v>-2.3040491161389944</v>
      </c>
      <c r="G5" s="77">
        <f>IF(AND(Include_study?="Yes",Sufficient_data="Yes",Moderator&lt;&gt;""),IF(Moderator_model="Fixed effect",Calculations!CC:CC/SUM(Calculations!CC:CC),Calculations!CI:CI/SUM(Calculations!CI:CI)),"")</f>
        <v>8.399434980570944E-2</v>
      </c>
    </row>
    <row r="6" spans="1:7" x14ac:dyDescent="0.2">
      <c r="D6" s="71" t="str">
        <f t="shared" si="0"/>
        <v>eeee</v>
      </c>
      <c r="E6" s="37">
        <f t="shared" si="1"/>
        <v>20</v>
      </c>
      <c r="F6" s="86">
        <f>IF(AND(Include_study?="Yes",Sufficient_data="Yes",Moderator&lt;&gt;""),IF(Moderator_regression_measure=Calculations!L$1,Hedges_g,Cohens_d),"")</f>
        <v>-0.14744750250554894</v>
      </c>
      <c r="G6" s="77">
        <f>IF(AND(Include_study?="Yes",Sufficient_data="Yes",Moderator&lt;&gt;""),IF(Moderator_model="Fixed effect",Calculations!CC:CC/SUM(Calculations!CC:CC),Calculations!CI:CI/SUM(Calculations!CI:CI)),"")</f>
        <v>0.11661512880794013</v>
      </c>
    </row>
    <row r="7" spans="1:7" x14ac:dyDescent="0.2">
      <c r="D7" s="71" t="str">
        <f t="shared" si="0"/>
        <v>ffff</v>
      </c>
      <c r="E7" s="37">
        <f t="shared" si="1"/>
        <v>14</v>
      </c>
      <c r="F7" s="86">
        <f>IF(AND(Include_study?="Yes",Sufficient_data="Yes",Moderator&lt;&gt;""),IF(Moderator_regression_measure=Calculations!L$1,Hedges_g,Cohens_d),"")</f>
        <v>-3.0718921319502941E-2</v>
      </c>
      <c r="G7" s="77">
        <f>IF(AND(Include_study?="Yes",Sufficient_data="Yes",Moderator&lt;&gt;""),IF(Moderator_model="Fixed effect",Calculations!CC:CC/SUM(Calculations!CC:CC),Calculations!CI:CI/SUM(Calculations!CI:CI)),"")</f>
        <v>9.5451751693890419E-2</v>
      </c>
    </row>
    <row r="8" spans="1:7" x14ac:dyDescent="0.2">
      <c r="D8" s="71" t="str">
        <f t="shared" si="0"/>
        <v>gggg</v>
      </c>
      <c r="E8" s="37">
        <f t="shared" si="1"/>
        <v>19</v>
      </c>
      <c r="F8" s="86">
        <f>IF(AND(Include_study?="Yes",Sufficient_data="Yes",Moderator&lt;&gt;""),IF(Moderator_regression_measure=Calculations!L$1,Hedges_g,Cohens_d),"")</f>
        <v>6.6654613692469222E-2</v>
      </c>
      <c r="G8" s="77">
        <f>IF(AND(Include_study?="Yes",Sufficient_data="Yes",Moderator&lt;&gt;""),IF(Moderator_model="Fixed effect",Calculations!CC:CC/SUM(Calculations!CC:CC),Calculations!CI:CI/SUM(Calculations!CI:CI)),"")</f>
        <v>0.1124333719916</v>
      </c>
    </row>
    <row r="9" spans="1:7" x14ac:dyDescent="0.2">
      <c r="D9" s="71" t="str">
        <f t="shared" si="0"/>
        <v>hhhh</v>
      </c>
      <c r="E9" s="37">
        <f t="shared" si="1"/>
        <v>13</v>
      </c>
      <c r="F9" s="86">
        <f>IF(AND(Include_study?="Yes",Sufficient_data="Yes",Moderator&lt;&gt;""),IF(Moderator_regression_measure=Calculations!L$1,Hedges_g,Cohens_d),"")</f>
        <v>7.2948995812838549E-2</v>
      </c>
      <c r="G9" s="77">
        <f>IF(AND(Include_study?="Yes",Sufficient_data="Yes",Moderator&lt;&gt;""),IF(Moderator_model="Fixed effect",Calculations!CC:CC/SUM(Calculations!CC:CC),Calculations!CI:CI/SUM(Calculations!CI:CI)),"")</f>
        <v>0.1313570688255766</v>
      </c>
    </row>
    <row r="10" spans="1:7" x14ac:dyDescent="0.2">
      <c r="D10" s="71" t="str">
        <f t="shared" si="0"/>
        <v>iiii</v>
      </c>
      <c r="E10" s="37">
        <f t="shared" si="1"/>
        <v>19</v>
      </c>
      <c r="F10" s="86">
        <f>IF(AND(Include_study?="Yes",Sufficient_data="Yes",Moderator&lt;&gt;""),IF(Moderator_regression_measure=Calculations!L$1,Hedges_g,Cohens_d),"")</f>
        <v>0.4</v>
      </c>
      <c r="G10" s="77">
        <f>IF(AND(Include_study?="Yes",Sufficient_data="Yes",Moderator&lt;&gt;""),IF(Moderator_model="Fixed effect",Calculations!CC:CC/SUM(Calculations!CC:CC),Calculations!CI:CI/SUM(Calculations!CI:CI)),"")</f>
        <v>7.8659465719402619E-2</v>
      </c>
    </row>
    <row r="11" spans="1:7" x14ac:dyDescent="0.2">
      <c r="D11" s="71" t="str">
        <f t="shared" si="0"/>
        <v>jjjj</v>
      </c>
      <c r="E11" s="37">
        <f t="shared" si="1"/>
        <v>22</v>
      </c>
      <c r="F11" s="86">
        <f>IF(AND(Include_study?="Yes",Sufficient_data="Yes",Moderator&lt;&gt;""),IF(Moderator_regression_measure=Calculations!L$1,Hedges_g,Cohens_d),"")</f>
        <v>2.1</v>
      </c>
      <c r="G11" s="77">
        <f>IF(AND(Include_study?="Yes",Sufficient_data="Yes",Moderator&lt;&gt;""),IF(Moderator_model="Fixed effect",Calculations!CC:CC/SUM(Calculations!CC:CC),Calculations!CI:CI/SUM(Calculations!CI:CI)),"")</f>
        <v>7.2238498945416854E-2</v>
      </c>
    </row>
    <row r="12" spans="1:7" x14ac:dyDescent="0.2">
      <c r="D12" s="71" t="str">
        <f t="shared" si="0"/>
        <v>kkkk</v>
      </c>
      <c r="E12" s="37">
        <f t="shared" si="1"/>
        <v>17</v>
      </c>
      <c r="F12" s="86">
        <f>IF(AND(Include_study?="Yes",Sufficient_data="Yes",Moderator&lt;&gt;""),IF(Moderator_regression_measure=Calculations!L$1,Hedges_g,Cohens_d),"")</f>
        <v>-0.4</v>
      </c>
      <c r="G12" s="77">
        <f>IF(AND(Include_study?="Yes",Sufficient_data="Yes",Moderator&lt;&gt;""),IF(Moderator_model="Fixed effect",Calculations!CC:CC/SUM(Calculations!CC:CC),Calculations!CI:CI/SUM(Calculations!CI:CI)),"")</f>
        <v>7.1845707819018209E-2</v>
      </c>
    </row>
    <row r="13" spans="1:7" x14ac:dyDescent="0.2">
      <c r="D13" s="71" t="str">
        <f t="shared" si="0"/>
        <v>llll</v>
      </c>
      <c r="E13" s="37">
        <f t="shared" si="1"/>
        <v>18</v>
      </c>
      <c r="F13" s="86">
        <f>IF(AND(Include_study?="Yes",Sufficient_data="Yes",Moderator&lt;&gt;""),IF(Moderator_regression_measure=Calculations!L$1,Hedges_g,Cohens_d),"")</f>
        <v>-0.5</v>
      </c>
      <c r="G13" s="77">
        <f>IF(AND(Include_study?="Yes",Sufficient_data="Yes",Moderator&lt;&gt;""),IF(Moderator_model="Fixed effect",Calculations!CC:CC/SUM(Calculations!CC:CC),Calculations!CI:CI/SUM(Calculations!CI:CI)),"")</f>
        <v>9.3150698674742349E-2</v>
      </c>
    </row>
    <row r="14" spans="1:7" x14ac:dyDescent="0.2">
      <c r="D14" s="71" t="str">
        <f t="shared" si="0"/>
        <v/>
      </c>
      <c r="E14" s="37" t="str">
        <f t="shared" si="1"/>
        <v/>
      </c>
      <c r="F14" s="86" t="str">
        <f>IF(AND(Include_study?="Yes",Sufficient_data="Yes",Moderator&lt;&gt;""),IF(Moderator_regression_measure=Calculations!L$1,Hedges_g,Cohens_d),"")</f>
        <v/>
      </c>
      <c r="G14" s="77" t="str">
        <f>IF(AND(Include_study?="Yes",Sufficient_data="Yes",Moderator&lt;&gt;""),IF(Moderator_model="Fixed effect",Calculations!CC:CC/SUM(Calculations!CC:CC),Calculations!CI:CI/SUM(Calculations!CI:CI)),"")</f>
        <v/>
      </c>
    </row>
    <row r="15" spans="1:7" x14ac:dyDescent="0.2">
      <c r="D15" s="71" t="str">
        <f t="shared" si="0"/>
        <v/>
      </c>
      <c r="E15" s="37" t="str">
        <f t="shared" si="1"/>
        <v/>
      </c>
      <c r="F15" s="86" t="str">
        <f>IF(AND(Include_study?="Yes",Sufficient_data="Yes",Moderator&lt;&gt;""),IF(Moderator_regression_measure=Calculations!L$1,Hedges_g,Cohens_d),"")</f>
        <v/>
      </c>
      <c r="G15" s="77" t="str">
        <f>IF(AND(Include_study?="Yes",Sufficient_data="Yes",Moderator&lt;&gt;""),IF(Moderator_model="Fixed effect",Calculations!CC:CC/SUM(Calculations!CC:CC),Calculations!CI:CI/SUM(Calculations!CI:CI)),"")</f>
        <v/>
      </c>
    </row>
    <row r="16" spans="1:7" x14ac:dyDescent="0.2">
      <c r="D16" s="71" t="str">
        <f t="shared" si="0"/>
        <v/>
      </c>
      <c r="E16" s="37" t="str">
        <f t="shared" si="1"/>
        <v/>
      </c>
      <c r="F16" s="86" t="str">
        <f>IF(AND(Include_study?="Yes",Sufficient_data="Yes",Moderator&lt;&gt;""),IF(Moderator_regression_measure=Calculations!L$1,Hedges_g,Cohens_d),"")</f>
        <v/>
      </c>
      <c r="G16" s="77" t="str">
        <f>IF(AND(Include_study?="Yes",Sufficient_data="Yes",Moderator&lt;&gt;""),IF(Moderator_model="Fixed effect",Calculations!CC:CC/SUM(Calculations!CC:CC),Calculations!CI:CI/SUM(Calculations!CI:CI)),"")</f>
        <v/>
      </c>
    </row>
    <row r="17" spans="4:16" x14ac:dyDescent="0.2">
      <c r="D17" s="71" t="str">
        <f t="shared" si="0"/>
        <v/>
      </c>
      <c r="E17" s="37" t="str">
        <f t="shared" si="1"/>
        <v/>
      </c>
      <c r="F17" s="86" t="str">
        <f>IF(AND(Include_study?="Yes",Sufficient_data="Yes",Moderator&lt;&gt;""),IF(Moderator_regression_measure=Calculations!L$1,Hedges_g,Cohens_d),"")</f>
        <v/>
      </c>
      <c r="G17" s="77" t="str">
        <f>IF(AND(Include_study?="Yes",Sufficient_data="Yes",Moderator&lt;&gt;""),IF(Moderator_model="Fixed effect",Calculations!CC:CC/SUM(Calculations!CC:CC),Calculations!CI:CI/SUM(Calculations!CI:CI)),"")</f>
        <v/>
      </c>
    </row>
    <row r="18" spans="4:16" x14ac:dyDescent="0.2">
      <c r="D18" s="71" t="str">
        <f t="shared" si="0"/>
        <v/>
      </c>
      <c r="E18" s="37" t="str">
        <f t="shared" si="1"/>
        <v/>
      </c>
      <c r="F18" s="86" t="str">
        <f>IF(AND(Include_study?="Yes",Sufficient_data="Yes",Moderator&lt;&gt;""),IF(Moderator_regression_measure=Calculations!L$1,Hedges_g,Cohens_d),"")</f>
        <v/>
      </c>
      <c r="G18" s="77" t="str">
        <f>IF(AND(Include_study?="Yes",Sufficient_data="Yes",Moderator&lt;&gt;""),IF(Moderator_model="Fixed effect",Calculations!CC:CC/SUM(Calculations!CC:CC),Calculations!CI:CI/SUM(Calculations!CI:CI)),"")</f>
        <v/>
      </c>
    </row>
    <row r="19" spans="4:16" x14ac:dyDescent="0.2">
      <c r="D19" s="71" t="str">
        <f t="shared" si="0"/>
        <v/>
      </c>
      <c r="E19" s="37" t="str">
        <f t="shared" si="1"/>
        <v/>
      </c>
      <c r="F19" s="86" t="str">
        <f>IF(AND(Include_study?="Yes",Sufficient_data="Yes",Moderator&lt;&gt;""),IF(Moderator_regression_measure=Calculations!L$1,Hedges_g,Cohens_d),"")</f>
        <v/>
      </c>
      <c r="G19" s="77" t="str">
        <f>IF(AND(Include_study?="Yes",Sufficient_data="Yes",Moderator&lt;&gt;""),IF(Moderator_model="Fixed effect",Calculations!CC:CC/SUM(Calculations!CC:CC),Calculations!CI:CI/SUM(Calculations!CI:CI)),"")</f>
        <v/>
      </c>
    </row>
    <row r="20" spans="4:16" x14ac:dyDescent="0.2">
      <c r="D20" s="71" t="str">
        <f t="shared" si="0"/>
        <v/>
      </c>
      <c r="E20" s="37" t="str">
        <f t="shared" si="1"/>
        <v/>
      </c>
      <c r="F20" s="86" t="str">
        <f>IF(AND(Include_study?="Yes",Sufficient_data="Yes",Moderator&lt;&gt;""),IF(Moderator_regression_measure=Calculations!L$1,Hedges_g,Cohens_d),"")</f>
        <v/>
      </c>
      <c r="G20" s="77" t="str">
        <f>IF(AND(Include_study?="Yes",Sufficient_data="Yes",Moderator&lt;&gt;""),IF(Moderator_model="Fixed effect",Calculations!CC:CC/SUM(Calculations!CC:CC),Calculations!CI:CI/SUM(Calculations!CI:CI)),"")</f>
        <v/>
      </c>
    </row>
    <row r="21" spans="4:16" x14ac:dyDescent="0.2">
      <c r="D21" s="71" t="str">
        <f t="shared" si="0"/>
        <v/>
      </c>
      <c r="E21" s="37" t="str">
        <f t="shared" si="1"/>
        <v/>
      </c>
      <c r="F21" s="86" t="str">
        <f>IF(AND(Include_study?="Yes",Sufficient_data="Yes",Moderator&lt;&gt;""),IF(Moderator_regression_measure=Calculations!L$1,Hedges_g,Cohens_d),"")</f>
        <v/>
      </c>
      <c r="G21" s="77" t="str">
        <f>IF(AND(Include_study?="Yes",Sufficient_data="Yes",Moderator&lt;&gt;""),IF(Moderator_model="Fixed effect",Calculations!CC:CC/SUM(Calculations!CC:CC),Calculations!CI:CI/SUM(Calculations!CI:CI)),"")</f>
        <v/>
      </c>
    </row>
    <row r="22" spans="4:16" x14ac:dyDescent="0.2">
      <c r="D22" s="71" t="str">
        <f t="shared" si="0"/>
        <v/>
      </c>
      <c r="E22" s="37" t="str">
        <f t="shared" si="1"/>
        <v/>
      </c>
      <c r="F22" s="86" t="str">
        <f>IF(AND(Include_study?="Yes",Sufficient_data="Yes",Moderator&lt;&gt;""),IF(Moderator_regression_measure=Calculations!L$1,Hedges_g,Cohens_d),"")</f>
        <v/>
      </c>
      <c r="G22" s="77" t="str">
        <f>IF(AND(Include_study?="Yes",Sufficient_data="Yes",Moderator&lt;&gt;""),IF(Moderator_model="Fixed effect",Calculations!CC:CC/SUM(Calculations!CC:CC),Calculations!CI:CI/SUM(Calculations!CI:CI)),"")</f>
        <v/>
      </c>
    </row>
    <row r="23" spans="4:16" x14ac:dyDescent="0.2">
      <c r="D23" s="71" t="str">
        <f t="shared" si="0"/>
        <v/>
      </c>
      <c r="E23" s="37" t="str">
        <f t="shared" si="1"/>
        <v/>
      </c>
      <c r="F23" s="86" t="str">
        <f>IF(AND(Include_study?="Yes",Sufficient_data="Yes",Moderator&lt;&gt;""),IF(Moderator_regression_measure=Calculations!L$1,Hedges_g,Cohens_d),"")</f>
        <v/>
      </c>
      <c r="G23" s="77" t="str">
        <f>IF(AND(Include_study?="Yes",Sufficient_data="Yes",Moderator&lt;&gt;""),IF(Moderator_model="Fixed effect",Calculations!CC:CC/SUM(Calculations!CC:CC),Calculations!CI:CI/SUM(Calculations!CI:CI)),"")</f>
        <v/>
      </c>
    </row>
    <row r="24" spans="4:16" x14ac:dyDescent="0.2">
      <c r="D24" s="71" t="str">
        <f t="shared" si="0"/>
        <v/>
      </c>
      <c r="E24" s="37" t="str">
        <f t="shared" si="1"/>
        <v/>
      </c>
      <c r="F24" s="86" t="str">
        <f>IF(AND(Include_study?="Yes",Sufficient_data="Yes",Moderator&lt;&gt;""),IF(Moderator_regression_measure=Calculations!L$1,Hedges_g,Cohens_d),"")</f>
        <v/>
      </c>
      <c r="G24" s="77" t="str">
        <f>IF(AND(Include_study?="Yes",Sufficient_data="Yes",Moderator&lt;&gt;""),IF(Moderator_model="Fixed effect",Calculations!CC:CC/SUM(Calculations!CC:CC),Calculations!CI:CI/SUM(Calculations!CI:CI)),"")</f>
        <v/>
      </c>
    </row>
    <row r="25" spans="4:16" x14ac:dyDescent="0.2">
      <c r="D25" s="71" t="str">
        <f t="shared" si="0"/>
        <v/>
      </c>
      <c r="E25" s="37" t="str">
        <f t="shared" si="1"/>
        <v/>
      </c>
      <c r="F25" s="86" t="str">
        <f>IF(AND(Include_study?="Yes",Sufficient_data="Yes",Moderator&lt;&gt;""),IF(Moderator_regression_measure=Calculations!L$1,Hedges_g,Cohens_d),"")</f>
        <v/>
      </c>
      <c r="G25" s="77" t="str">
        <f>IF(AND(Include_study?="Yes",Sufficient_data="Yes",Moderator&lt;&gt;""),IF(Moderator_model="Fixed effect",Calculations!CC:CC/SUM(Calculations!CC:CC),Calculations!CI:CI/SUM(Calculations!CI:CI)),"")</f>
        <v/>
      </c>
    </row>
    <row r="26" spans="4:16" x14ac:dyDescent="0.2">
      <c r="D26" s="71" t="str">
        <f t="shared" si="0"/>
        <v/>
      </c>
      <c r="E26" s="37" t="str">
        <f t="shared" si="1"/>
        <v/>
      </c>
      <c r="F26" s="86" t="str">
        <f>IF(AND(Include_study?="Yes",Sufficient_data="Yes",Moderator&lt;&gt;""),IF(Moderator_regression_measure=Calculations!L$1,Hedges_g,Cohens_d),"")</f>
        <v/>
      </c>
      <c r="G26" s="77" t="str">
        <f>IF(AND(Include_study?="Yes",Sufficient_data="Yes",Moderator&lt;&gt;""),IF(Moderator_model="Fixed effect",Calculations!CC:CC/SUM(Calculations!CC:CC),Calculations!CI:CI/SUM(Calculations!CI:CI)),"")</f>
        <v/>
      </c>
    </row>
    <row r="27" spans="4:16" x14ac:dyDescent="0.2">
      <c r="D27" s="71" t="str">
        <f t="shared" si="0"/>
        <v/>
      </c>
      <c r="E27" s="37" t="str">
        <f t="shared" si="1"/>
        <v/>
      </c>
      <c r="F27" s="86" t="str">
        <f>IF(AND(Include_study?="Yes",Sufficient_data="Yes",Moderator&lt;&gt;""),IF(Moderator_regression_measure=Calculations!L$1,Hedges_g,Cohens_d),"")</f>
        <v/>
      </c>
      <c r="G27" s="77" t="str">
        <f>IF(AND(Include_study?="Yes",Sufficient_data="Yes",Moderator&lt;&gt;""),IF(Moderator_model="Fixed effect",Calculations!CC:CC/SUM(Calculations!CC:CC),Calculations!CI:CI/SUM(Calculations!CI:CI)),"")</f>
        <v/>
      </c>
    </row>
    <row r="28" spans="4:16" x14ac:dyDescent="0.2">
      <c r="D28" s="71" t="str">
        <f t="shared" si="0"/>
        <v/>
      </c>
      <c r="E28" s="37" t="str">
        <f t="shared" si="1"/>
        <v/>
      </c>
      <c r="F28" s="86" t="str">
        <f>IF(AND(Include_study?="Yes",Sufficient_data="Yes",Moderator&lt;&gt;""),IF(Moderator_regression_measure=Calculations!L$1,Hedges_g,Cohens_d),"")</f>
        <v/>
      </c>
      <c r="G28" s="77" t="str">
        <f>IF(AND(Include_study?="Yes",Sufficient_data="Yes",Moderator&lt;&gt;""),IF(Moderator_model="Fixed effect",Calculations!CC:CC/SUM(Calculations!CC:CC),Calculations!CI:CI/SUM(Calculations!CI:CI)),"")</f>
        <v/>
      </c>
      <c r="I28" s="10"/>
      <c r="J28" s="10" t="s">
        <v>137</v>
      </c>
      <c r="K28" s="10" t="s">
        <v>4</v>
      </c>
      <c r="L28" s="10" t="s">
        <v>65</v>
      </c>
      <c r="M28" s="10" t="s">
        <v>66</v>
      </c>
      <c r="N28" s="29" t="s">
        <v>138</v>
      </c>
      <c r="O28" s="10" t="s">
        <v>20</v>
      </c>
      <c r="P28" s="10" t="s">
        <v>113</v>
      </c>
    </row>
    <row r="29" spans="4:16" x14ac:dyDescent="0.2">
      <c r="D29" s="71" t="str">
        <f t="shared" si="0"/>
        <v/>
      </c>
      <c r="E29" s="37" t="str">
        <f t="shared" si="1"/>
        <v/>
      </c>
      <c r="F29" s="86" t="str">
        <f>IF(AND(Include_study?="Yes",Sufficient_data="Yes",Moderator&lt;&gt;""),IF(Moderator_regression_measure=Calculations!L$1,Hedges_g,Cohens_d),"")</f>
        <v/>
      </c>
      <c r="G29" s="77" t="str">
        <f>IF(AND(Include_study?="Yes",Sufficient_data="Yes",Moderator&lt;&gt;""),IF(Moderator_model="Fixed effect",Calculations!CC:CC/SUM(Calculations!CC:CC),Calculations!CI:CI/SUM(Calculations!CI:CI)),"")</f>
        <v/>
      </c>
      <c r="I29" s="41" t="s">
        <v>119</v>
      </c>
      <c r="J29" s="30">
        <f>IF(J30&lt;&gt;"",IF(Moderator_model="Fixed effect",SUMPRODUCT(Calculations!CC:CC,F:F)/SUM(Calculations!CC:CC)-'Moderator Analysis'!J30*SUMPRODUCT(Calculations!CC:CC,E:E)/SUM(Calculations!CC:CC),SUMPRODUCT(Calculations!CI:CI,F:F)/SUM(Calculations!CI:CI)-'Moderator Analysis'!J30*SUMPRODUCT(Calculations!CI:CI,E:E)/SUM(Calculations!CI:CI)),"")</f>
        <v>-1.7364959731260476</v>
      </c>
      <c r="K29" s="8">
        <f>IF(J28&lt;&gt;"",IF(Moderator_model="Fixed effect",SQRT((SUM(Calculations!CC:CC)-SUMPRODUCT(Calculations!CC:CC,E:E)^2/SUMPRODUCT(Calculations!CC:CC,E:E,E:E))^-1),SQRT((SUM(Calculations!CI:CI)-SUMPRODUCT(Calculations!CI:CI,E:E)^2/SUMPRODUCT(Calculations!CI:CI,E:E,E:E))^-1)),"")</f>
        <v>0.19146968975907547</v>
      </c>
      <c r="L29" s="8">
        <f>IF(J30&lt;&gt;"",J29-K29*ABS(TINV((1-Moderator_confidence_level),Moderator_k-1)),"")</f>
        <v>-2.1579179188931228</v>
      </c>
      <c r="M29" s="8">
        <f>IF(J30&lt;&gt;"",J29+K29*ABS(TINV((1-Moderator_confidence_level),Moderator_k-1)),"")</f>
        <v>-1.3150740273589725</v>
      </c>
      <c r="N29" s="8"/>
      <c r="O29" s="8">
        <f>IF(J30&lt;&gt;"",J29/K29,"")</f>
        <v>-9.0692995602127127</v>
      </c>
      <c r="P29" s="46">
        <f>IF(J30&lt;&gt;"",2*(1-NORMSDIST(ABS(O29))),"")</f>
        <v>0</v>
      </c>
    </row>
    <row r="30" spans="4:16" x14ac:dyDescent="0.2">
      <c r="D30" s="71" t="str">
        <f t="shared" si="0"/>
        <v/>
      </c>
      <c r="E30" s="37" t="str">
        <f t="shared" si="1"/>
        <v/>
      </c>
      <c r="F30" s="86" t="str">
        <f>IF(AND(Include_study?="Yes",Sufficient_data="Yes",Moderator&lt;&gt;""),IF(Moderator_regression_measure=Calculations!L$1,Hedges_g,Cohens_d),"")</f>
        <v/>
      </c>
      <c r="G30" s="77" t="str">
        <f>IF(AND(Include_study?="Yes",Sufficient_data="Yes",Moderator&lt;&gt;""),IF(Moderator_model="Fixed effect",Calculations!CC:CC/SUM(Calculations!CC:CC),Calculations!CI:CI/SUM(Calculations!CI:CI)),"")</f>
        <v/>
      </c>
      <c r="I30" s="41" t="s">
        <v>114</v>
      </c>
      <c r="J30" s="30">
        <f>IF(Calculations!CO3&lt;&gt;"",IF(Moderator_model="Fixed effect",(SUMPRODUCT(Calculations!CC:CC,E:E,F:F)/SUM(Calculations!CC:CC)-SUMPRODUCT(Calculations!CC:CC,E:E)/SUM(Calculations!CC:CC)*SUMPRODUCT(Calculations!CC:CC,F:F)/SUM(Calculations!CC:CC))/(SUMPRODUCT(Calculations!CC:CC,E:E,E:E)/SUM(Calculations!CC:CC)-(SUMPRODUCT(Calculations!CC:CC,E:E)/SUM(Calculations!CC:CC))^2),(SUMPRODUCT(Calculations!CI:CI,E:E,F:F)/SUM(Calculations!CI:CI)-SUMPRODUCT(Calculations!CI:CI,E:E)/SUM(Calculations!CI:CI)*SUMPRODUCT(Calculations!CI:CI,F:F)/SUM(Calculations!CI:CI))/(SUMPRODUCT(Calculations!CI:CI,E:E,E:E)/SUM(Calculations!CI:CI)-(SUMPRODUCT(Calculations!CI:CI,E:E)/SUM(Calculations!CI:CI))^2)),"")</f>
        <v>8.8446295199679531E-2</v>
      </c>
      <c r="K30" s="8">
        <f>IF(J30&lt;&gt;"",IF(Moderator_model="Fixed effect",SQRT((SUMPRODUCT(Calculations!CC:CC,E:E,E:E)-SUMPRODUCT(Calculations!CC:CC,E:E)^2/SUM(Calculations!CC:CC))^-1),SQRT((SUMPRODUCT(Calculations!CI:CI,E:E,E:E)-SUMPRODUCT(Calculations!CI:CI,E:E)^2/SUM(Calculations!CI:CI))^-1)),"")</f>
        <v>1.1076781263680439E-2</v>
      </c>
      <c r="L30" s="8">
        <f>IF(J30&lt;&gt;"",J30-K30*ABS(TINV((1-Moderator_confidence_level),Moderator_k-1)),"")</f>
        <v>6.4066464016737781E-2</v>
      </c>
      <c r="M30" s="8">
        <f>IF(J30&lt;&gt;"",J30+K30*ABS(TINV((1-Moderator_confidence_level),Moderator_k-1)),"")</f>
        <v>0.11282612638262128</v>
      </c>
      <c r="N30" s="8">
        <f>IF(J30&lt;&gt;"",IF(Moderator_model="Fixed effect",J30*SQRT((1/(Moderator_k-1))*SUMPRODUCT(Calculations!CC:CC,Calculations!CE:CE,Calculations!CE:CE)/SUM(Calculations!CC:CC))/(SQRT((1/(Moderator_k-1))*SUMPRODUCT(Calculations!CC:CC,Calculations!CD:CD,Calculations!CD:CD)/SUM(Calculations!CC:CC))),J30*SQRT((1/(Moderator_k-1))*SUMPRODUCT(Calculations!CI:CI,Calculations!CK:CK,Calculations!CK:CK)/SUM(Calculations!CI:CI))/(SQRT((1/(Moderator_k-1))*SUMPRODUCT(Calculations!CI:CI,Calculations!CJ:CJ,Calculations!CJ:CJ)/SUM(Calculations!CI:CI)))),"")</f>
        <v>0.24389933190237154</v>
      </c>
      <c r="O30" s="8">
        <f>IF(J30&lt;&gt;"",J30/K30,"")</f>
        <v>7.9848372098567397</v>
      </c>
      <c r="P30" s="46">
        <f>IF(J30&lt;&gt;"",2*(1-NORMSDIST(ABS(O30))),"")</f>
        <v>1.3322676295501878E-15</v>
      </c>
    </row>
    <row r="31" spans="4:16" x14ac:dyDescent="0.2">
      <c r="D31" s="71" t="str">
        <f t="shared" si="0"/>
        <v/>
      </c>
      <c r="E31" s="37" t="str">
        <f t="shared" si="1"/>
        <v/>
      </c>
      <c r="F31" s="86" t="str">
        <f>IF(AND(Include_study?="Yes",Sufficient_data="Yes",Moderator&lt;&gt;""),IF(Moderator_regression_measure=Calculations!L$1,Hedges_g,Cohens_d),"")</f>
        <v/>
      </c>
      <c r="G31" s="77" t="str">
        <f>IF(AND(Include_study?="Yes",Sufficient_data="Yes",Moderator&lt;&gt;""),IF(Moderator_model="Fixed effect",Calculations!CC:CC/SUM(Calculations!CC:CC),Calculations!CI:CI/SUM(Calculations!CI:CI)),"")</f>
        <v/>
      </c>
    </row>
    <row r="32" spans="4:16" x14ac:dyDescent="0.2">
      <c r="D32" s="71" t="str">
        <f t="shared" si="0"/>
        <v/>
      </c>
      <c r="E32" s="37" t="str">
        <f t="shared" si="1"/>
        <v/>
      </c>
      <c r="F32" s="86" t="str">
        <f>IF(AND(Include_study?="Yes",Sufficient_data="Yes",Moderator&lt;&gt;""),IF(Moderator_regression_measure=Calculations!L$1,Hedges_g,Cohens_d),"")</f>
        <v/>
      </c>
      <c r="G32" s="77" t="str">
        <f>IF(AND(Include_study?="Yes",Sufficient_data="Yes",Moderator&lt;&gt;""),IF(Moderator_model="Fixed effect",Calculations!CC:CC/SUM(Calculations!CC:CC),Calculations!CI:CI/SUM(Calculations!CI:CI)),"")</f>
        <v/>
      </c>
      <c r="I32" s="45" t="s">
        <v>219</v>
      </c>
      <c r="J32" s="10" t="str">
        <f>IF(Moderator_model="Fixed effect","Sum of squares (Q)","Sum of squares (Q*)")</f>
        <v>Sum of squares (Q)</v>
      </c>
      <c r="K32" s="10" t="s">
        <v>5</v>
      </c>
      <c r="L32" s="10" t="s">
        <v>113</v>
      </c>
      <c r="N32" s="10" t="s">
        <v>143</v>
      </c>
      <c r="O32" s="10" t="s">
        <v>144</v>
      </c>
      <c r="P32" s="10" t="s">
        <v>113</v>
      </c>
    </row>
    <row r="33" spans="4:16" x14ac:dyDescent="0.2">
      <c r="D33" s="71" t="str">
        <f t="shared" si="0"/>
        <v/>
      </c>
      <c r="E33" s="37" t="str">
        <f t="shared" si="1"/>
        <v/>
      </c>
      <c r="F33" s="86" t="str">
        <f>IF(AND(Include_study?="Yes",Sufficient_data="Yes",Moderator&lt;&gt;""),IF(Moderator_regression_measure=Calculations!L$1,Hedges_g,Cohens_d),"")</f>
        <v/>
      </c>
      <c r="G33" s="77" t="str">
        <f>IF(AND(Include_study?="Yes",Sufficient_data="Yes",Moderator&lt;&gt;""),IF(Moderator_model="Fixed effect",Calculations!CC:CC/SUM(Calculations!CC:CC),Calculations!CI:CI/SUM(Calculations!CI:CI)),"")</f>
        <v/>
      </c>
      <c r="I33" s="41" t="s">
        <v>145</v>
      </c>
      <c r="J33" s="30">
        <f>IF(J30&lt;&gt;"",J35-J34,"")</f>
        <v>63.757625267912317</v>
      </c>
      <c r="K33" s="17">
        <f>IF(J30&lt;&gt;"",1,"")</f>
        <v>1</v>
      </c>
      <c r="L33" s="46">
        <f>IF(J$30&lt;&gt;"",CHIDIST(J33,K33),"")</f>
        <v>1.4070786975639674E-15</v>
      </c>
      <c r="N33" s="8">
        <f>IF(J30&lt;&gt;"",J33/K33,"")</f>
        <v>63.757625267912317</v>
      </c>
      <c r="O33" s="8">
        <f>IF(J30&lt;&gt;"",N33/N34,"")</f>
        <v>0.6324939343950633</v>
      </c>
      <c r="P33" s="8">
        <f>IF(J30&lt;&gt;"",FDIST(O33,K33,K34),"")</f>
        <v>0.44490859488131662</v>
      </c>
    </row>
    <row r="34" spans="4:16" x14ac:dyDescent="0.2">
      <c r="D34" s="71" t="str">
        <f t="shared" ref="D34:D97" si="2">IF(AND(Sufficient_data="Yes",Include_study?="Yes"),Study_name,"")</f>
        <v/>
      </c>
      <c r="E34" s="37" t="str">
        <f t="shared" ref="E34:E97" si="3">IF(AND(Sufficient_data="Yes",Include_study?="Yes",Moderator&lt;&gt;""),Moderator,"")</f>
        <v/>
      </c>
      <c r="F34" s="86" t="str">
        <f>IF(AND(Include_study?="Yes",Sufficient_data="Yes",Moderator&lt;&gt;""),IF(Moderator_regression_measure=Calculations!L$1,Hedges_g,Cohens_d),"")</f>
        <v/>
      </c>
      <c r="G34" s="77" t="str">
        <f>IF(AND(Include_study?="Yes",Sufficient_data="Yes",Moderator&lt;&gt;""),IF(Moderator_model="Fixed effect",Calculations!CC:CC/SUM(Calculations!CC:CC),Calculations!CI:CI/SUM(Calculations!CI:CI)),"")</f>
        <v/>
      </c>
      <c r="I34" s="41" t="s">
        <v>146</v>
      </c>
      <c r="J34" s="8">
        <f>IF(J30&lt;&gt;"",IF(Moderator_model="Fixed effect",SUM(Calculations!CF:CF),SUM(Calculations!CL:CL)),"")</f>
        <v>1008.0353628828404</v>
      </c>
      <c r="K34" s="17">
        <f>IF(J30&lt;&gt;"",Moderator_k-2,"")</f>
        <v>10</v>
      </c>
      <c r="L34" s="46">
        <f>IF(J$30&lt;&gt;"",CHIDIST(J34,K34),"")</f>
        <v>3.4747815373172593E-210</v>
      </c>
      <c r="N34" s="8">
        <f>IF(J30&lt;&gt;"",J34/K34,"")</f>
        <v>100.80353628828405</v>
      </c>
      <c r="O34" s="8"/>
      <c r="P34" s="8"/>
    </row>
    <row r="35" spans="4:16" x14ac:dyDescent="0.2">
      <c r="D35" s="71" t="str">
        <f t="shared" si="2"/>
        <v/>
      </c>
      <c r="E35" s="37" t="str">
        <f t="shared" si="3"/>
        <v/>
      </c>
      <c r="F35" s="86" t="str">
        <f>IF(AND(Include_study?="Yes",Sufficient_data="Yes",Moderator&lt;&gt;""),IF(Moderator_regression_measure=Calculations!L$1,Hedges_g,Cohens_d),"")</f>
        <v/>
      </c>
      <c r="G35" s="77" t="str">
        <f>IF(AND(Include_study?="Yes",Sufficient_data="Yes",Moderator&lt;&gt;""),IF(Moderator_model="Fixed effect",Calculations!CC:CC/SUM(Calculations!CC:CC),Calculations!CI:CI/SUM(Calculations!CI:CI)),"")</f>
        <v/>
      </c>
      <c r="I35" s="41" t="s">
        <v>147</v>
      </c>
      <c r="J35" s="8">
        <f>IF(J30&lt;&gt;"",IF(Moderator_model="Fixed effect",SUMPRODUCT(Calculations!CC:CC,Calculations!CD:CD,Calculations!CD:CD),SUMPRODUCT(Calculations!CI:CI,Calculations!CJ:CJ,Calculations!CJ:CJ)),"")</f>
        <v>1071.7929881507528</v>
      </c>
      <c r="K35" s="17">
        <f>IF(J30&lt;&gt;"",Moderator_k-1,"")</f>
        <v>11</v>
      </c>
      <c r="L35" s="46">
        <f>IF(J$30&lt;&gt;"",CHIDIST(J35,K35),"")</f>
        <v>6.7417468794471734E-223</v>
      </c>
      <c r="N35" s="8"/>
      <c r="O35" s="8"/>
      <c r="P35" s="8"/>
    </row>
    <row r="36" spans="4:16" x14ac:dyDescent="0.2">
      <c r="D36" s="71" t="str">
        <f t="shared" si="2"/>
        <v/>
      </c>
      <c r="E36" s="37" t="str">
        <f t="shared" si="3"/>
        <v/>
      </c>
      <c r="F36" s="86" t="str">
        <f>IF(AND(Include_study?="Yes",Sufficient_data="Yes",Moderator&lt;&gt;""),IF(Moderator_regression_measure=Calculations!L$1,Hedges_g,Cohens_d),"")</f>
        <v/>
      </c>
      <c r="G36" s="77" t="str">
        <f>IF(AND(Include_study?="Yes",Sufficient_data="Yes",Moderator&lt;&gt;""),IF(Moderator_model="Fixed effect",Calculations!CC:CC/SUM(Calculations!CC:CC),Calculations!CI:CI/SUM(Calculations!CI:CI)),"")</f>
        <v/>
      </c>
    </row>
    <row r="37" spans="4:16" x14ac:dyDescent="0.2">
      <c r="D37" s="71" t="str">
        <f t="shared" si="2"/>
        <v/>
      </c>
      <c r="E37" s="37" t="str">
        <f t="shared" si="3"/>
        <v/>
      </c>
      <c r="F37" s="86" t="str">
        <f>IF(AND(Include_study?="Yes",Sufficient_data="Yes",Moderator&lt;&gt;""),IF(Moderator_regression_measure=Calculations!L$1,Hedges_g,Cohens_d),"")</f>
        <v/>
      </c>
      <c r="G37" s="77" t="str">
        <f>IF(AND(Include_study?="Yes",Sufficient_data="Yes",Moderator&lt;&gt;""),IF(Moderator_model="Fixed effect",Calculations!CC:CC/SUM(Calculations!CC:CC),Calculations!CI:CI/SUM(Calculations!CI:CI)),"")</f>
        <v/>
      </c>
      <c r="I37" s="41" t="s">
        <v>73</v>
      </c>
      <c r="J37" s="8">
        <f>IF(J30&lt;&gt;"",IF(Moderator_model="Fixed effect",SUMPRODUCT(F:F,Calculations!CC:CC)/SUM(Calculations!CC:CC),SUMPRODUCT(F:F,Calculations!CI:CI)/SUM(Calculations!CI:CI)),"")</f>
        <v>-0.22866463757841995</v>
      </c>
    </row>
    <row r="38" spans="4:16" ht="14.25" x14ac:dyDescent="0.2">
      <c r="D38" s="71" t="str">
        <f t="shared" si="2"/>
        <v/>
      </c>
      <c r="E38" s="37" t="str">
        <f t="shared" si="3"/>
        <v/>
      </c>
      <c r="F38" s="86" t="str">
        <f>IF(AND(Include_study?="Yes",Sufficient_data="Yes",Moderator&lt;&gt;""),IF(Moderator_regression_measure=Calculations!L$1,Hedges_g,Cohens_d),"")</f>
        <v/>
      </c>
      <c r="G38" s="77" t="str">
        <f>IF(AND(Include_study?="Yes",Sufficient_data="Yes",Moderator&lt;&gt;""),IF(Moderator_model="Fixed effect",Calculations!CC:CC/SUM(Calculations!CC:CC),Calculations!CI:CI/SUM(Calculations!CI:CI)),"")</f>
        <v/>
      </c>
      <c r="I38" s="41" t="s">
        <v>126</v>
      </c>
      <c r="J38" s="99">
        <f>IF(J30&lt;&gt;"",Calculations!CO7,"")</f>
        <v>1.2361004916106142</v>
      </c>
    </row>
    <row r="39" spans="4:16" ht="14.25" x14ac:dyDescent="0.2">
      <c r="D39" s="71" t="str">
        <f t="shared" si="2"/>
        <v/>
      </c>
      <c r="E39" s="37" t="str">
        <f t="shared" si="3"/>
        <v/>
      </c>
      <c r="F39" s="86" t="str">
        <f>IF(AND(Include_study?="Yes",Sufficient_data="Yes",Moderator&lt;&gt;""),IF(Moderator_regression_measure=Calculations!L$1,Hedges_g,Cohens_d),"")</f>
        <v/>
      </c>
      <c r="G39" s="77" t="str">
        <f>IF(AND(Include_study?="Yes",Sufficient_data="Yes",Moderator&lt;&gt;""),IF(Moderator_model="Fixed effect",Calculations!CC:CC/SUM(Calculations!CC:CC),Calculations!CI:CI/SUM(Calculations!CI:CI)),"")</f>
        <v/>
      </c>
      <c r="I39" s="41" t="s">
        <v>82</v>
      </c>
      <c r="J39" s="31">
        <f>J33/J35</f>
        <v>5.9486884102421936E-2</v>
      </c>
    </row>
    <row r="40" spans="4:16" x14ac:dyDescent="0.2">
      <c r="D40" s="71" t="str">
        <f t="shared" si="2"/>
        <v/>
      </c>
      <c r="E40" s="37" t="str">
        <f t="shared" si="3"/>
        <v/>
      </c>
      <c r="F40" s="86" t="str">
        <f>IF(AND(Include_study?="Yes",Sufficient_data="Yes",Moderator&lt;&gt;""),IF(Moderator_regression_measure=Calculations!L$1,Hedges_g,Cohens_d),"")</f>
        <v/>
      </c>
      <c r="G40" s="77" t="str">
        <f>IF(AND(Include_study?="Yes",Sufficient_data="Yes",Moderator&lt;&gt;""),IF(Moderator_model="Fixed effect",Calculations!CC:CC/SUM(Calculations!CC:CC),Calculations!CI:CI/SUM(Calculations!CI:CI)),"")</f>
        <v/>
      </c>
    </row>
    <row r="41" spans="4:16" x14ac:dyDescent="0.2">
      <c r="D41" s="71" t="str">
        <f t="shared" si="2"/>
        <v/>
      </c>
      <c r="E41" s="37" t="str">
        <f t="shared" si="3"/>
        <v/>
      </c>
      <c r="F41" s="86" t="str">
        <f>IF(AND(Include_study?="Yes",Sufficient_data="Yes",Moderator&lt;&gt;""),IF(Moderator_regression_measure=Calculations!L$1,Hedges_g,Cohens_d),"")</f>
        <v/>
      </c>
      <c r="G41" s="77" t="str">
        <f>IF(AND(Include_study?="Yes",Sufficient_data="Yes",Moderator&lt;&gt;""),IF(Moderator_model="Fixed effect",Calculations!CC:CC/SUM(Calculations!CC:CC),Calculations!CI:CI/SUM(Calculations!CI:CI)),"")</f>
        <v/>
      </c>
    </row>
    <row r="42" spans="4:16" x14ac:dyDescent="0.2">
      <c r="D42" s="71" t="str">
        <f t="shared" si="2"/>
        <v/>
      </c>
      <c r="E42" s="37" t="str">
        <f t="shared" si="3"/>
        <v/>
      </c>
      <c r="F42" s="86" t="str">
        <f>IF(AND(Include_study?="Yes",Sufficient_data="Yes",Moderator&lt;&gt;""),IF(Moderator_regression_measure=Calculations!L$1,Hedges_g,Cohens_d),"")</f>
        <v/>
      </c>
      <c r="G42" s="77" t="str">
        <f>IF(AND(Include_study?="Yes",Sufficient_data="Yes",Moderator&lt;&gt;""),IF(Moderator_model="Fixed effect",Calculations!CC:CC/SUM(Calculations!CC:CC),Calculations!CI:CI/SUM(Calculations!CI:CI)),"")</f>
        <v/>
      </c>
    </row>
    <row r="43" spans="4:16" x14ac:dyDescent="0.2">
      <c r="D43" s="71" t="str">
        <f t="shared" si="2"/>
        <v/>
      </c>
      <c r="E43" s="37" t="str">
        <f t="shared" si="3"/>
        <v/>
      </c>
      <c r="F43" s="86" t="str">
        <f>IF(AND(Include_study?="Yes",Sufficient_data="Yes",Moderator&lt;&gt;""),IF(Moderator_regression_measure=Calculations!L$1,Hedges_g,Cohens_d),"")</f>
        <v/>
      </c>
      <c r="G43" s="77" t="str">
        <f>IF(AND(Include_study?="Yes",Sufficient_data="Yes",Moderator&lt;&gt;""),IF(Moderator_model="Fixed effect",Calculations!CC:CC/SUM(Calculations!CC:CC),Calculations!CI:CI/SUM(Calculations!CI:CI)),"")</f>
        <v/>
      </c>
    </row>
    <row r="44" spans="4:16" x14ac:dyDescent="0.2">
      <c r="D44" s="71" t="str">
        <f t="shared" si="2"/>
        <v/>
      </c>
      <c r="E44" s="37" t="str">
        <f t="shared" si="3"/>
        <v/>
      </c>
      <c r="F44" s="86" t="str">
        <f>IF(AND(Include_study?="Yes",Sufficient_data="Yes",Moderator&lt;&gt;""),IF(Moderator_regression_measure=Calculations!L$1,Hedges_g,Cohens_d),"")</f>
        <v/>
      </c>
      <c r="G44" s="77" t="str">
        <f>IF(AND(Include_study?="Yes",Sufficient_data="Yes",Moderator&lt;&gt;""),IF(Moderator_model="Fixed effect",Calculations!CC:CC/SUM(Calculations!CC:CC),Calculations!CI:CI/SUM(Calculations!CI:CI)),"")</f>
        <v/>
      </c>
    </row>
    <row r="45" spans="4:16" x14ac:dyDescent="0.2">
      <c r="D45" s="71" t="str">
        <f t="shared" si="2"/>
        <v/>
      </c>
      <c r="E45" s="37" t="str">
        <f t="shared" si="3"/>
        <v/>
      </c>
      <c r="F45" s="86" t="str">
        <f>IF(AND(Include_study?="Yes",Sufficient_data="Yes",Moderator&lt;&gt;""),IF(Moderator_regression_measure=Calculations!L$1,Hedges_g,Cohens_d),"")</f>
        <v/>
      </c>
      <c r="G45" s="77" t="str">
        <f>IF(AND(Include_study?="Yes",Sufficient_data="Yes",Moderator&lt;&gt;""),IF(Moderator_model="Fixed effect",Calculations!CC:CC/SUM(Calculations!CC:CC),Calculations!CI:CI/SUM(Calculations!CI:CI)),"")</f>
        <v/>
      </c>
    </row>
    <row r="46" spans="4:16" x14ac:dyDescent="0.2">
      <c r="D46" s="71" t="str">
        <f t="shared" si="2"/>
        <v/>
      </c>
      <c r="E46" s="37" t="str">
        <f t="shared" si="3"/>
        <v/>
      </c>
      <c r="F46" s="86" t="str">
        <f>IF(AND(Include_study?="Yes",Sufficient_data="Yes",Moderator&lt;&gt;""),IF(Moderator_regression_measure=Calculations!L$1,Hedges_g,Cohens_d),"")</f>
        <v/>
      </c>
      <c r="G46" s="77" t="str">
        <f>IF(AND(Include_study?="Yes",Sufficient_data="Yes",Moderator&lt;&gt;""),IF(Moderator_model="Fixed effect",Calculations!CC:CC/SUM(Calculations!CC:CC),Calculations!CI:CI/SUM(Calculations!CI:CI)),"")</f>
        <v/>
      </c>
    </row>
    <row r="47" spans="4:16" x14ac:dyDescent="0.2">
      <c r="D47" s="71" t="str">
        <f t="shared" si="2"/>
        <v/>
      </c>
      <c r="E47" s="37" t="str">
        <f t="shared" si="3"/>
        <v/>
      </c>
      <c r="F47" s="86" t="str">
        <f>IF(AND(Include_study?="Yes",Sufficient_data="Yes",Moderator&lt;&gt;""),IF(Moderator_regression_measure=Calculations!L$1,Hedges_g,Cohens_d),"")</f>
        <v/>
      </c>
      <c r="G47" s="77" t="str">
        <f>IF(AND(Include_study?="Yes",Sufficient_data="Yes",Moderator&lt;&gt;""),IF(Moderator_model="Fixed effect",Calculations!CC:CC/SUM(Calculations!CC:CC),Calculations!CI:CI/SUM(Calculations!CI:CI)),"")</f>
        <v/>
      </c>
    </row>
    <row r="48" spans="4:16" x14ac:dyDescent="0.2">
      <c r="D48" s="71" t="str">
        <f t="shared" si="2"/>
        <v/>
      </c>
      <c r="E48" s="37" t="str">
        <f t="shared" si="3"/>
        <v/>
      </c>
      <c r="F48" s="86" t="str">
        <f>IF(AND(Include_study?="Yes",Sufficient_data="Yes",Moderator&lt;&gt;""),IF(Moderator_regression_measure=Calculations!L$1,Hedges_g,Cohens_d),"")</f>
        <v/>
      </c>
      <c r="G48" s="77" t="str">
        <f>IF(AND(Include_study?="Yes",Sufficient_data="Yes",Moderator&lt;&gt;""),IF(Moderator_model="Fixed effect",Calculations!CC:CC/SUM(Calculations!CC:CC),Calculations!CI:CI/SUM(Calculations!CI:CI)),"")</f>
        <v/>
      </c>
    </row>
    <row r="49" spans="4:17" x14ac:dyDescent="0.2">
      <c r="D49" s="71" t="str">
        <f t="shared" si="2"/>
        <v/>
      </c>
      <c r="E49" s="37" t="str">
        <f t="shared" si="3"/>
        <v/>
      </c>
      <c r="F49" s="86" t="str">
        <f>IF(AND(Include_study?="Yes",Sufficient_data="Yes",Moderator&lt;&gt;""),IF(Moderator_regression_measure=Calculations!L$1,Hedges_g,Cohens_d),"")</f>
        <v/>
      </c>
      <c r="G49" s="77" t="str">
        <f>IF(AND(Include_study?="Yes",Sufficient_data="Yes",Moderator&lt;&gt;""),IF(Moderator_model="Fixed effect",Calculations!CC:CC/SUM(Calculations!CC:CC),Calculations!CI:CI/SUM(Calculations!CI:CI)),"")</f>
        <v/>
      </c>
      <c r="I49"/>
      <c r="J49"/>
      <c r="K49"/>
      <c r="L49"/>
      <c r="M49"/>
      <c r="N49"/>
      <c r="O49"/>
      <c r="P49"/>
      <c r="Q49"/>
    </row>
    <row r="50" spans="4:17" x14ac:dyDescent="0.2">
      <c r="D50" s="71" t="str">
        <f t="shared" si="2"/>
        <v/>
      </c>
      <c r="E50" s="37" t="str">
        <f t="shared" si="3"/>
        <v/>
      </c>
      <c r="F50" s="86" t="str">
        <f>IF(AND(Include_study?="Yes",Sufficient_data="Yes",Moderator&lt;&gt;""),IF(Moderator_regression_measure=Calculations!L$1,Hedges_g,Cohens_d),"")</f>
        <v/>
      </c>
      <c r="G50" s="77" t="str">
        <f>IF(AND(Include_study?="Yes",Sufficient_data="Yes",Moderator&lt;&gt;""),IF(Moderator_model="Fixed effect",Calculations!CC:CC/SUM(Calculations!CC:CC),Calculations!CI:CI/SUM(Calculations!CI:CI)),"")</f>
        <v/>
      </c>
      <c r="I50"/>
      <c r="J50"/>
      <c r="K50"/>
      <c r="L50"/>
      <c r="M50"/>
      <c r="N50"/>
      <c r="O50"/>
      <c r="P50"/>
      <c r="Q50"/>
    </row>
    <row r="51" spans="4:17" x14ac:dyDescent="0.2">
      <c r="D51" s="71" t="str">
        <f t="shared" si="2"/>
        <v/>
      </c>
      <c r="E51" s="37" t="str">
        <f t="shared" si="3"/>
        <v/>
      </c>
      <c r="F51" s="86" t="str">
        <f>IF(AND(Include_study?="Yes",Sufficient_data="Yes",Moderator&lt;&gt;""),IF(Moderator_regression_measure=Calculations!L$1,Hedges_g,Cohens_d),"")</f>
        <v/>
      </c>
      <c r="G51" s="77" t="str">
        <f>IF(AND(Include_study?="Yes",Sufficient_data="Yes",Moderator&lt;&gt;""),IF(Moderator_model="Fixed effect",Calculations!CC:CC/SUM(Calculations!CC:CC),Calculations!CI:CI/SUM(Calculations!CI:CI)),"")</f>
        <v/>
      </c>
      <c r="I51"/>
      <c r="J51"/>
      <c r="K51"/>
      <c r="L51"/>
      <c r="M51"/>
      <c r="N51"/>
      <c r="O51"/>
      <c r="P51"/>
      <c r="Q51"/>
    </row>
    <row r="52" spans="4:17" x14ac:dyDescent="0.2">
      <c r="D52" s="71" t="str">
        <f t="shared" si="2"/>
        <v/>
      </c>
      <c r="E52" s="41" t="str">
        <f t="shared" si="3"/>
        <v/>
      </c>
      <c r="F52" s="86" t="str">
        <f>IF(AND(Include_study?="Yes",Sufficient_data="Yes",Moderator&lt;&gt;""),IF(Moderator_regression_measure=Calculations!L$1,Hedges_g,Cohens_d),"")</f>
        <v/>
      </c>
      <c r="G52" s="77" t="str">
        <f>IF(AND(Include_study?="Yes",Sufficient_data="Yes",Moderator&lt;&gt;""),IF(Moderator_model="Fixed effect",Calculations!CC:CC/SUM(Calculations!CC:CC),Calculations!CI:CI/SUM(Calculations!CI:CI)),"")</f>
        <v/>
      </c>
    </row>
    <row r="53" spans="4:17" x14ac:dyDescent="0.2">
      <c r="D53" s="71" t="str">
        <f t="shared" si="2"/>
        <v/>
      </c>
      <c r="E53" s="41" t="str">
        <f t="shared" si="3"/>
        <v/>
      </c>
      <c r="F53" s="86" t="str">
        <f>IF(AND(Include_study?="Yes",Sufficient_data="Yes",Moderator&lt;&gt;""),IF(Moderator_regression_measure=Calculations!L$1,Hedges_g,Cohens_d),"")</f>
        <v/>
      </c>
      <c r="G53" s="77" t="str">
        <f>IF(AND(Include_study?="Yes",Sufficient_data="Yes",Moderator&lt;&gt;""),IF(Moderator_model="Fixed effect",Calculations!CC:CC/SUM(Calculations!CC:CC),Calculations!CI:CI/SUM(Calculations!CI:CI)),"")</f>
        <v/>
      </c>
    </row>
    <row r="54" spans="4:17" x14ac:dyDescent="0.2">
      <c r="D54" s="71" t="str">
        <f t="shared" si="2"/>
        <v/>
      </c>
      <c r="E54" s="41" t="str">
        <f t="shared" si="3"/>
        <v/>
      </c>
      <c r="F54" s="86" t="str">
        <f>IF(AND(Include_study?="Yes",Sufficient_data="Yes",Moderator&lt;&gt;""),IF(Moderator_regression_measure=Calculations!L$1,Hedges_g,Cohens_d),"")</f>
        <v/>
      </c>
      <c r="G54" s="77" t="str">
        <f>IF(AND(Include_study?="Yes",Sufficient_data="Yes",Moderator&lt;&gt;""),IF(Moderator_model="Fixed effect",Calculations!CC:CC/SUM(Calculations!CC:CC),Calculations!CI:CI/SUM(Calculations!CI:CI)),"")</f>
        <v/>
      </c>
    </row>
    <row r="55" spans="4:17" x14ac:dyDescent="0.2">
      <c r="D55" s="71" t="str">
        <f t="shared" si="2"/>
        <v/>
      </c>
      <c r="E55" s="41" t="str">
        <f t="shared" si="3"/>
        <v/>
      </c>
      <c r="F55" s="86" t="str">
        <f>IF(AND(Include_study?="Yes",Sufficient_data="Yes",Moderator&lt;&gt;""),IF(Moderator_regression_measure=Calculations!L$1,Hedges_g,Cohens_d),"")</f>
        <v/>
      </c>
      <c r="G55" s="77" t="str">
        <f>IF(AND(Include_study?="Yes",Sufficient_data="Yes",Moderator&lt;&gt;""),IF(Moderator_model="Fixed effect",Calculations!CC:CC/SUM(Calculations!CC:CC),Calculations!CI:CI/SUM(Calculations!CI:CI)),"")</f>
        <v/>
      </c>
    </row>
    <row r="56" spans="4:17" x14ac:dyDescent="0.2">
      <c r="D56" s="71" t="str">
        <f t="shared" si="2"/>
        <v/>
      </c>
      <c r="E56" s="41" t="str">
        <f t="shared" si="3"/>
        <v/>
      </c>
      <c r="F56" s="86" t="str">
        <f>IF(AND(Include_study?="Yes",Sufficient_data="Yes",Moderator&lt;&gt;""),IF(Moderator_regression_measure=Calculations!L$1,Hedges_g,Cohens_d),"")</f>
        <v/>
      </c>
      <c r="G56" s="77" t="str">
        <f>IF(AND(Include_study?="Yes",Sufficient_data="Yes",Moderator&lt;&gt;""),IF(Moderator_model="Fixed effect",Calculations!CC:CC/SUM(Calculations!CC:CC),Calculations!CI:CI/SUM(Calculations!CI:CI)),"")</f>
        <v/>
      </c>
    </row>
    <row r="57" spans="4:17" x14ac:dyDescent="0.2">
      <c r="D57" s="71" t="str">
        <f t="shared" si="2"/>
        <v/>
      </c>
      <c r="E57" s="41" t="str">
        <f t="shared" si="3"/>
        <v/>
      </c>
      <c r="F57" s="86" t="str">
        <f>IF(AND(Include_study?="Yes",Sufficient_data="Yes",Moderator&lt;&gt;""),IF(Moderator_regression_measure=Calculations!L$1,Hedges_g,Cohens_d),"")</f>
        <v/>
      </c>
      <c r="G57" s="77" t="str">
        <f>IF(AND(Include_study?="Yes",Sufficient_data="Yes",Moderator&lt;&gt;""),IF(Moderator_model="Fixed effect",Calculations!CC:CC/SUM(Calculations!CC:CC),Calculations!CI:CI/SUM(Calculations!CI:CI)),"")</f>
        <v/>
      </c>
    </row>
    <row r="58" spans="4:17" x14ac:dyDescent="0.2">
      <c r="D58" s="71" t="str">
        <f t="shared" si="2"/>
        <v/>
      </c>
      <c r="E58" s="41" t="str">
        <f t="shared" si="3"/>
        <v/>
      </c>
      <c r="F58" s="86" t="str">
        <f>IF(AND(Include_study?="Yes",Sufficient_data="Yes",Moderator&lt;&gt;""),IF(Moderator_regression_measure=Calculations!L$1,Hedges_g,Cohens_d),"")</f>
        <v/>
      </c>
      <c r="G58" s="77" t="str">
        <f>IF(AND(Include_study?="Yes",Sufficient_data="Yes",Moderator&lt;&gt;""),IF(Moderator_model="Fixed effect",Calculations!CC:CC/SUM(Calculations!CC:CC),Calculations!CI:CI/SUM(Calculations!CI:CI)),"")</f>
        <v/>
      </c>
    </row>
    <row r="59" spans="4:17" x14ac:dyDescent="0.2">
      <c r="D59" s="71" t="str">
        <f t="shared" si="2"/>
        <v/>
      </c>
      <c r="E59" s="41" t="str">
        <f t="shared" si="3"/>
        <v/>
      </c>
      <c r="F59" s="86" t="str">
        <f>IF(AND(Include_study?="Yes",Sufficient_data="Yes",Moderator&lt;&gt;""),IF(Moderator_regression_measure=Calculations!L$1,Hedges_g,Cohens_d),"")</f>
        <v/>
      </c>
      <c r="G59" s="77" t="str">
        <f>IF(AND(Include_study?="Yes",Sufficient_data="Yes",Moderator&lt;&gt;""),IF(Moderator_model="Fixed effect",Calculations!CC:CC/SUM(Calculations!CC:CC),Calculations!CI:CI/SUM(Calculations!CI:CI)),"")</f>
        <v/>
      </c>
    </row>
    <row r="60" spans="4:17" x14ac:dyDescent="0.2">
      <c r="D60" s="71" t="str">
        <f t="shared" si="2"/>
        <v/>
      </c>
      <c r="E60" s="41" t="str">
        <f t="shared" si="3"/>
        <v/>
      </c>
      <c r="F60" s="86" t="str">
        <f>IF(AND(Include_study?="Yes",Sufficient_data="Yes",Moderator&lt;&gt;""),IF(Moderator_regression_measure=Calculations!L$1,Hedges_g,Cohens_d),"")</f>
        <v/>
      </c>
      <c r="G60" s="77" t="str">
        <f>IF(AND(Include_study?="Yes",Sufficient_data="Yes",Moderator&lt;&gt;""),IF(Moderator_model="Fixed effect",Calculations!CC:CC/SUM(Calculations!CC:CC),Calculations!CI:CI/SUM(Calculations!CI:CI)),"")</f>
        <v/>
      </c>
    </row>
    <row r="61" spans="4:17" x14ac:dyDescent="0.2">
      <c r="D61" s="71" t="str">
        <f t="shared" si="2"/>
        <v/>
      </c>
      <c r="E61" s="41" t="str">
        <f t="shared" si="3"/>
        <v/>
      </c>
      <c r="F61" s="86" t="str">
        <f>IF(AND(Include_study?="Yes",Sufficient_data="Yes",Moderator&lt;&gt;""),IF(Moderator_regression_measure=Calculations!L$1,Hedges_g,Cohens_d),"")</f>
        <v/>
      </c>
      <c r="G61" s="77" t="str">
        <f>IF(AND(Include_study?="Yes",Sufficient_data="Yes",Moderator&lt;&gt;""),IF(Moderator_model="Fixed effect",Calculations!CC:CC/SUM(Calculations!CC:CC),Calculations!CI:CI/SUM(Calculations!CI:CI)),"")</f>
        <v/>
      </c>
    </row>
    <row r="62" spans="4:17" x14ac:dyDescent="0.2">
      <c r="D62" s="71" t="str">
        <f t="shared" si="2"/>
        <v/>
      </c>
      <c r="E62" s="41" t="str">
        <f t="shared" si="3"/>
        <v/>
      </c>
      <c r="F62" s="86" t="str">
        <f>IF(AND(Include_study?="Yes",Sufficient_data="Yes",Moderator&lt;&gt;""),IF(Moderator_regression_measure=Calculations!L$1,Hedges_g,Cohens_d),"")</f>
        <v/>
      </c>
      <c r="G62" s="77" t="str">
        <f>IF(AND(Include_study?="Yes",Sufficient_data="Yes",Moderator&lt;&gt;""),IF(Moderator_model="Fixed effect",Calculations!CC:CC/SUM(Calculations!CC:CC),Calculations!CI:CI/SUM(Calculations!CI:CI)),"")</f>
        <v/>
      </c>
    </row>
    <row r="63" spans="4:17" x14ac:dyDescent="0.2">
      <c r="D63" s="71" t="str">
        <f t="shared" si="2"/>
        <v/>
      </c>
      <c r="E63" s="41" t="str">
        <f t="shared" si="3"/>
        <v/>
      </c>
      <c r="F63" s="86" t="str">
        <f>IF(AND(Include_study?="Yes",Sufficient_data="Yes",Moderator&lt;&gt;""),IF(Moderator_regression_measure=Calculations!L$1,Hedges_g,Cohens_d),"")</f>
        <v/>
      </c>
      <c r="G63" s="77" t="str">
        <f>IF(AND(Include_study?="Yes",Sufficient_data="Yes",Moderator&lt;&gt;""),IF(Moderator_model="Fixed effect",Calculations!CC:CC/SUM(Calculations!CC:CC),Calculations!CI:CI/SUM(Calculations!CI:CI)),"")</f>
        <v/>
      </c>
    </row>
    <row r="64" spans="4:17" x14ac:dyDescent="0.2">
      <c r="D64" s="71" t="str">
        <f t="shared" si="2"/>
        <v/>
      </c>
      <c r="E64" s="41" t="str">
        <f t="shared" si="3"/>
        <v/>
      </c>
      <c r="F64" s="86" t="str">
        <f>IF(AND(Include_study?="Yes",Sufficient_data="Yes",Moderator&lt;&gt;""),IF(Moderator_regression_measure=Calculations!L$1,Hedges_g,Cohens_d),"")</f>
        <v/>
      </c>
      <c r="G64" s="77" t="str">
        <f>IF(AND(Include_study?="Yes",Sufficient_data="Yes",Moderator&lt;&gt;""),IF(Moderator_model="Fixed effect",Calculations!CC:CC/SUM(Calculations!CC:CC),Calculations!CI:CI/SUM(Calculations!CI:CI)),"")</f>
        <v/>
      </c>
    </row>
    <row r="65" spans="4:7" x14ac:dyDescent="0.2">
      <c r="D65" s="71" t="str">
        <f t="shared" si="2"/>
        <v/>
      </c>
      <c r="E65" s="41" t="str">
        <f t="shared" si="3"/>
        <v/>
      </c>
      <c r="F65" s="86" t="str">
        <f>IF(AND(Include_study?="Yes",Sufficient_data="Yes",Moderator&lt;&gt;""),IF(Moderator_regression_measure=Calculations!L$1,Hedges_g,Cohens_d),"")</f>
        <v/>
      </c>
      <c r="G65" s="77" t="str">
        <f>IF(AND(Include_study?="Yes",Sufficient_data="Yes",Moderator&lt;&gt;""),IF(Moderator_model="Fixed effect",Calculations!CC:CC/SUM(Calculations!CC:CC),Calculations!CI:CI/SUM(Calculations!CI:CI)),"")</f>
        <v/>
      </c>
    </row>
    <row r="66" spans="4:7" x14ac:dyDescent="0.2">
      <c r="D66" s="71" t="str">
        <f t="shared" si="2"/>
        <v/>
      </c>
      <c r="E66" s="41" t="str">
        <f t="shared" si="3"/>
        <v/>
      </c>
      <c r="F66" s="86" t="str">
        <f>IF(AND(Include_study?="Yes",Sufficient_data="Yes",Moderator&lt;&gt;""),IF(Moderator_regression_measure=Calculations!L$1,Hedges_g,Cohens_d),"")</f>
        <v/>
      </c>
      <c r="G66" s="77" t="str">
        <f>IF(AND(Include_study?="Yes",Sufficient_data="Yes",Moderator&lt;&gt;""),IF(Moderator_model="Fixed effect",Calculations!CC:CC/SUM(Calculations!CC:CC),Calculations!CI:CI/SUM(Calculations!CI:CI)),"")</f>
        <v/>
      </c>
    </row>
    <row r="67" spans="4:7" x14ac:dyDescent="0.2">
      <c r="D67" s="71" t="str">
        <f t="shared" si="2"/>
        <v/>
      </c>
      <c r="E67" s="41" t="str">
        <f t="shared" si="3"/>
        <v/>
      </c>
      <c r="F67" s="86" t="str">
        <f>IF(AND(Include_study?="Yes",Sufficient_data="Yes",Moderator&lt;&gt;""),IF(Moderator_regression_measure=Calculations!L$1,Hedges_g,Cohens_d),"")</f>
        <v/>
      </c>
      <c r="G67" s="77" t="str">
        <f>IF(AND(Include_study?="Yes",Sufficient_data="Yes",Moderator&lt;&gt;""),IF(Moderator_model="Fixed effect",Calculations!CC:CC/SUM(Calculations!CC:CC),Calculations!CI:CI/SUM(Calculations!CI:CI)),"")</f>
        <v/>
      </c>
    </row>
    <row r="68" spans="4:7" x14ac:dyDescent="0.2">
      <c r="D68" s="71" t="str">
        <f t="shared" si="2"/>
        <v/>
      </c>
      <c r="E68" s="41" t="str">
        <f t="shared" si="3"/>
        <v/>
      </c>
      <c r="F68" s="86" t="str">
        <f>IF(AND(Include_study?="Yes",Sufficient_data="Yes",Moderator&lt;&gt;""),IF(Moderator_regression_measure=Calculations!L$1,Hedges_g,Cohens_d),"")</f>
        <v/>
      </c>
      <c r="G68" s="77" t="str">
        <f>IF(AND(Include_study?="Yes",Sufficient_data="Yes",Moderator&lt;&gt;""),IF(Moderator_model="Fixed effect",Calculations!CC:CC/SUM(Calculations!CC:CC),Calculations!CI:CI/SUM(Calculations!CI:CI)),"")</f>
        <v/>
      </c>
    </row>
    <row r="69" spans="4:7" x14ac:dyDescent="0.2">
      <c r="D69" s="71" t="str">
        <f t="shared" si="2"/>
        <v/>
      </c>
      <c r="E69" s="41" t="str">
        <f t="shared" si="3"/>
        <v/>
      </c>
      <c r="F69" s="86" t="str">
        <f>IF(AND(Include_study?="Yes",Sufficient_data="Yes",Moderator&lt;&gt;""),IF(Moderator_regression_measure=Calculations!L$1,Hedges_g,Cohens_d),"")</f>
        <v/>
      </c>
      <c r="G69" s="77" t="str">
        <f>IF(AND(Include_study?="Yes",Sufficient_data="Yes",Moderator&lt;&gt;""),IF(Moderator_model="Fixed effect",Calculations!CC:CC/SUM(Calculations!CC:CC),Calculations!CI:CI/SUM(Calculations!CI:CI)),"")</f>
        <v/>
      </c>
    </row>
    <row r="70" spans="4:7" x14ac:dyDescent="0.2">
      <c r="D70" s="71" t="str">
        <f t="shared" si="2"/>
        <v/>
      </c>
      <c r="E70" s="41" t="str">
        <f t="shared" si="3"/>
        <v/>
      </c>
      <c r="F70" s="86" t="str">
        <f>IF(AND(Include_study?="Yes",Sufficient_data="Yes",Moderator&lt;&gt;""),IF(Moderator_regression_measure=Calculations!L$1,Hedges_g,Cohens_d),"")</f>
        <v/>
      </c>
      <c r="G70" s="77" t="str">
        <f>IF(AND(Include_study?="Yes",Sufficient_data="Yes",Moderator&lt;&gt;""),IF(Moderator_model="Fixed effect",Calculations!CC:CC/SUM(Calculations!CC:CC),Calculations!CI:CI/SUM(Calculations!CI:CI)),"")</f>
        <v/>
      </c>
    </row>
    <row r="71" spans="4:7" x14ac:dyDescent="0.2">
      <c r="D71" s="71" t="str">
        <f t="shared" si="2"/>
        <v/>
      </c>
      <c r="E71" s="41" t="str">
        <f t="shared" si="3"/>
        <v/>
      </c>
      <c r="F71" s="86" t="str">
        <f>IF(AND(Include_study?="Yes",Sufficient_data="Yes",Moderator&lt;&gt;""),IF(Moderator_regression_measure=Calculations!L$1,Hedges_g,Cohens_d),"")</f>
        <v/>
      </c>
      <c r="G71" s="77" t="str">
        <f>IF(AND(Include_study?="Yes",Sufficient_data="Yes",Moderator&lt;&gt;""),IF(Moderator_model="Fixed effect",Calculations!CC:CC/SUM(Calculations!CC:CC),Calculations!CI:CI/SUM(Calculations!CI:CI)),"")</f>
        <v/>
      </c>
    </row>
    <row r="72" spans="4:7" x14ac:dyDescent="0.2">
      <c r="D72" s="71" t="str">
        <f t="shared" si="2"/>
        <v/>
      </c>
      <c r="E72" s="41" t="str">
        <f t="shared" si="3"/>
        <v/>
      </c>
      <c r="F72" s="86" t="str">
        <f>IF(AND(Include_study?="Yes",Sufficient_data="Yes",Moderator&lt;&gt;""),IF(Moderator_regression_measure=Calculations!L$1,Hedges_g,Cohens_d),"")</f>
        <v/>
      </c>
      <c r="G72" s="77" t="str">
        <f>IF(AND(Include_study?="Yes",Sufficient_data="Yes",Moderator&lt;&gt;""),IF(Moderator_model="Fixed effect",Calculations!CC:CC/SUM(Calculations!CC:CC),Calculations!CI:CI/SUM(Calculations!CI:CI)),"")</f>
        <v/>
      </c>
    </row>
    <row r="73" spans="4:7" x14ac:dyDescent="0.2">
      <c r="D73" s="71" t="str">
        <f t="shared" si="2"/>
        <v/>
      </c>
      <c r="E73" s="41" t="str">
        <f t="shared" si="3"/>
        <v/>
      </c>
      <c r="F73" s="86" t="str">
        <f>IF(AND(Include_study?="Yes",Sufficient_data="Yes",Moderator&lt;&gt;""),IF(Moderator_regression_measure=Calculations!L$1,Hedges_g,Cohens_d),"")</f>
        <v/>
      </c>
      <c r="G73" s="77" t="str">
        <f>IF(AND(Include_study?="Yes",Sufficient_data="Yes",Moderator&lt;&gt;""),IF(Moderator_model="Fixed effect",Calculations!CC:CC/SUM(Calculations!CC:CC),Calculations!CI:CI/SUM(Calculations!CI:CI)),"")</f>
        <v/>
      </c>
    </row>
    <row r="74" spans="4:7" x14ac:dyDescent="0.2">
      <c r="D74" s="71" t="str">
        <f t="shared" si="2"/>
        <v/>
      </c>
      <c r="E74" s="41" t="str">
        <f t="shared" si="3"/>
        <v/>
      </c>
      <c r="F74" s="86" t="str">
        <f>IF(AND(Include_study?="Yes",Sufficient_data="Yes",Moderator&lt;&gt;""),IF(Moderator_regression_measure=Calculations!L$1,Hedges_g,Cohens_d),"")</f>
        <v/>
      </c>
      <c r="G74" s="77" t="str">
        <f>IF(AND(Include_study?="Yes",Sufficient_data="Yes",Moderator&lt;&gt;""),IF(Moderator_model="Fixed effect",Calculations!CC:CC/SUM(Calculations!CC:CC),Calculations!CI:CI/SUM(Calculations!CI:CI)),"")</f>
        <v/>
      </c>
    </row>
    <row r="75" spans="4:7" x14ac:dyDescent="0.2">
      <c r="D75" s="71" t="str">
        <f t="shared" si="2"/>
        <v/>
      </c>
      <c r="E75" s="41" t="str">
        <f t="shared" si="3"/>
        <v/>
      </c>
      <c r="F75" s="86" t="str">
        <f>IF(AND(Include_study?="Yes",Sufficient_data="Yes",Moderator&lt;&gt;""),IF(Moderator_regression_measure=Calculations!L$1,Hedges_g,Cohens_d),"")</f>
        <v/>
      </c>
      <c r="G75" s="77" t="str">
        <f>IF(AND(Include_study?="Yes",Sufficient_data="Yes",Moderator&lt;&gt;""),IF(Moderator_model="Fixed effect",Calculations!CC:CC/SUM(Calculations!CC:CC),Calculations!CI:CI/SUM(Calculations!CI:CI)),"")</f>
        <v/>
      </c>
    </row>
    <row r="76" spans="4:7" x14ac:dyDescent="0.2">
      <c r="D76" s="71" t="str">
        <f t="shared" si="2"/>
        <v/>
      </c>
      <c r="E76" s="41" t="str">
        <f t="shared" si="3"/>
        <v/>
      </c>
      <c r="F76" s="86" t="str">
        <f>IF(AND(Include_study?="Yes",Sufficient_data="Yes",Moderator&lt;&gt;""),IF(Moderator_regression_measure=Calculations!L$1,Hedges_g,Cohens_d),"")</f>
        <v/>
      </c>
      <c r="G76" s="77" t="str">
        <f>IF(AND(Include_study?="Yes",Sufficient_data="Yes",Moderator&lt;&gt;""),IF(Moderator_model="Fixed effect",Calculations!CC:CC/SUM(Calculations!CC:CC),Calculations!CI:CI/SUM(Calculations!CI:CI)),"")</f>
        <v/>
      </c>
    </row>
    <row r="77" spans="4:7" x14ac:dyDescent="0.2">
      <c r="D77" s="71" t="str">
        <f t="shared" si="2"/>
        <v/>
      </c>
      <c r="E77" s="41" t="str">
        <f t="shared" si="3"/>
        <v/>
      </c>
      <c r="F77" s="86" t="str">
        <f>IF(AND(Include_study?="Yes",Sufficient_data="Yes",Moderator&lt;&gt;""),IF(Moderator_regression_measure=Calculations!L$1,Hedges_g,Cohens_d),"")</f>
        <v/>
      </c>
      <c r="G77" s="77" t="str">
        <f>IF(AND(Include_study?="Yes",Sufficient_data="Yes",Moderator&lt;&gt;""),IF(Moderator_model="Fixed effect",Calculations!CC:CC/SUM(Calculations!CC:CC),Calculations!CI:CI/SUM(Calculations!CI:CI)),"")</f>
        <v/>
      </c>
    </row>
    <row r="78" spans="4:7" x14ac:dyDescent="0.2">
      <c r="D78" s="71" t="str">
        <f t="shared" si="2"/>
        <v/>
      </c>
      <c r="E78" s="41" t="str">
        <f t="shared" si="3"/>
        <v/>
      </c>
      <c r="F78" s="86" t="str">
        <f>IF(AND(Include_study?="Yes",Sufficient_data="Yes",Moderator&lt;&gt;""),IF(Moderator_regression_measure=Calculations!L$1,Hedges_g,Cohens_d),"")</f>
        <v/>
      </c>
      <c r="G78" s="77" t="str">
        <f>IF(AND(Include_study?="Yes",Sufficient_data="Yes",Moderator&lt;&gt;""),IF(Moderator_model="Fixed effect",Calculations!CC:CC/SUM(Calculations!CC:CC),Calculations!CI:CI/SUM(Calculations!CI:CI)),"")</f>
        <v/>
      </c>
    </row>
    <row r="79" spans="4:7" x14ac:dyDescent="0.2">
      <c r="D79" s="71" t="str">
        <f t="shared" si="2"/>
        <v/>
      </c>
      <c r="E79" s="41" t="str">
        <f t="shared" si="3"/>
        <v/>
      </c>
      <c r="F79" s="86" t="str">
        <f>IF(AND(Include_study?="Yes",Sufficient_data="Yes",Moderator&lt;&gt;""),IF(Moderator_regression_measure=Calculations!L$1,Hedges_g,Cohens_d),"")</f>
        <v/>
      </c>
      <c r="G79" s="77" t="str">
        <f>IF(AND(Include_study?="Yes",Sufficient_data="Yes",Moderator&lt;&gt;""),IF(Moderator_model="Fixed effect",Calculations!CC:CC/SUM(Calculations!CC:CC),Calculations!CI:CI/SUM(Calculations!CI:CI)),"")</f>
        <v/>
      </c>
    </row>
    <row r="80" spans="4:7" x14ac:dyDescent="0.2">
      <c r="D80" s="71" t="str">
        <f t="shared" si="2"/>
        <v/>
      </c>
      <c r="E80" s="41" t="str">
        <f t="shared" si="3"/>
        <v/>
      </c>
      <c r="F80" s="86" t="str">
        <f>IF(AND(Include_study?="Yes",Sufficient_data="Yes",Moderator&lt;&gt;""),IF(Moderator_regression_measure=Calculations!L$1,Hedges_g,Cohens_d),"")</f>
        <v/>
      </c>
      <c r="G80" s="77" t="str">
        <f>IF(AND(Include_study?="Yes",Sufficient_data="Yes",Moderator&lt;&gt;""),IF(Moderator_model="Fixed effect",Calculations!CC:CC/SUM(Calculations!CC:CC),Calculations!CI:CI/SUM(Calculations!CI:CI)),"")</f>
        <v/>
      </c>
    </row>
    <row r="81" spans="4:7" x14ac:dyDescent="0.2">
      <c r="D81" s="71" t="str">
        <f t="shared" si="2"/>
        <v/>
      </c>
      <c r="E81" s="41" t="str">
        <f t="shared" si="3"/>
        <v/>
      </c>
      <c r="F81" s="86" t="str">
        <f>IF(AND(Include_study?="Yes",Sufficient_data="Yes",Moderator&lt;&gt;""),IF(Moderator_regression_measure=Calculations!L$1,Hedges_g,Cohens_d),"")</f>
        <v/>
      </c>
      <c r="G81" s="77" t="str">
        <f>IF(AND(Include_study?="Yes",Sufficient_data="Yes",Moderator&lt;&gt;""),IF(Moderator_model="Fixed effect",Calculations!CC:CC/SUM(Calculations!CC:CC),Calculations!CI:CI/SUM(Calculations!CI:CI)),"")</f>
        <v/>
      </c>
    </row>
    <row r="82" spans="4:7" x14ac:dyDescent="0.2">
      <c r="D82" s="71" t="str">
        <f t="shared" si="2"/>
        <v/>
      </c>
      <c r="E82" s="41" t="str">
        <f t="shared" si="3"/>
        <v/>
      </c>
      <c r="F82" s="86" t="str">
        <f>IF(AND(Include_study?="Yes",Sufficient_data="Yes",Moderator&lt;&gt;""),IF(Moderator_regression_measure=Calculations!L$1,Hedges_g,Cohens_d),"")</f>
        <v/>
      </c>
      <c r="G82" s="77" t="str">
        <f>IF(AND(Include_study?="Yes",Sufficient_data="Yes",Moderator&lt;&gt;""),IF(Moderator_model="Fixed effect",Calculations!CC:CC/SUM(Calculations!CC:CC),Calculations!CI:CI/SUM(Calculations!CI:CI)),"")</f>
        <v/>
      </c>
    </row>
    <row r="83" spans="4:7" x14ac:dyDescent="0.2">
      <c r="D83" s="71" t="str">
        <f t="shared" si="2"/>
        <v/>
      </c>
      <c r="E83" s="41" t="str">
        <f t="shared" si="3"/>
        <v/>
      </c>
      <c r="F83" s="86" t="str">
        <f>IF(AND(Include_study?="Yes",Sufficient_data="Yes",Moderator&lt;&gt;""),IF(Moderator_regression_measure=Calculations!L$1,Hedges_g,Cohens_d),"")</f>
        <v/>
      </c>
      <c r="G83" s="77" t="str">
        <f>IF(AND(Include_study?="Yes",Sufficient_data="Yes",Moderator&lt;&gt;""),IF(Moderator_model="Fixed effect",Calculations!CC:CC/SUM(Calculations!CC:CC),Calculations!CI:CI/SUM(Calculations!CI:CI)),"")</f>
        <v/>
      </c>
    </row>
    <row r="84" spans="4:7" x14ac:dyDescent="0.2">
      <c r="D84" s="71" t="str">
        <f t="shared" si="2"/>
        <v/>
      </c>
      <c r="E84" s="41" t="str">
        <f t="shared" si="3"/>
        <v/>
      </c>
      <c r="F84" s="86" t="str">
        <f>IF(AND(Include_study?="Yes",Sufficient_data="Yes",Moderator&lt;&gt;""),IF(Moderator_regression_measure=Calculations!L$1,Hedges_g,Cohens_d),"")</f>
        <v/>
      </c>
      <c r="G84" s="77" t="str">
        <f>IF(AND(Include_study?="Yes",Sufficient_data="Yes",Moderator&lt;&gt;""),IF(Moderator_model="Fixed effect",Calculations!CC:CC/SUM(Calculations!CC:CC),Calculations!CI:CI/SUM(Calculations!CI:CI)),"")</f>
        <v/>
      </c>
    </row>
    <row r="85" spans="4:7" x14ac:dyDescent="0.2">
      <c r="D85" s="71" t="str">
        <f t="shared" si="2"/>
        <v/>
      </c>
      <c r="E85" s="41" t="str">
        <f t="shared" si="3"/>
        <v/>
      </c>
      <c r="F85" s="86" t="str">
        <f>IF(AND(Include_study?="Yes",Sufficient_data="Yes",Moderator&lt;&gt;""),IF(Moderator_regression_measure=Calculations!L$1,Hedges_g,Cohens_d),"")</f>
        <v/>
      </c>
      <c r="G85" s="77" t="str">
        <f>IF(AND(Include_study?="Yes",Sufficient_data="Yes",Moderator&lt;&gt;""),IF(Moderator_model="Fixed effect",Calculations!CC:CC/SUM(Calculations!CC:CC),Calculations!CI:CI/SUM(Calculations!CI:CI)),"")</f>
        <v/>
      </c>
    </row>
    <row r="86" spans="4:7" x14ac:dyDescent="0.2">
      <c r="D86" s="71" t="str">
        <f t="shared" si="2"/>
        <v/>
      </c>
      <c r="E86" s="41" t="str">
        <f t="shared" si="3"/>
        <v/>
      </c>
      <c r="F86" s="86" t="str">
        <f>IF(AND(Include_study?="Yes",Sufficient_data="Yes",Moderator&lt;&gt;""),IF(Moderator_regression_measure=Calculations!L$1,Hedges_g,Cohens_d),"")</f>
        <v/>
      </c>
      <c r="G86" s="77" t="str">
        <f>IF(AND(Include_study?="Yes",Sufficient_data="Yes",Moderator&lt;&gt;""),IF(Moderator_model="Fixed effect",Calculations!CC:CC/SUM(Calculations!CC:CC),Calculations!CI:CI/SUM(Calculations!CI:CI)),"")</f>
        <v/>
      </c>
    </row>
    <row r="87" spans="4:7" x14ac:dyDescent="0.2">
      <c r="D87" s="71" t="str">
        <f t="shared" si="2"/>
        <v/>
      </c>
      <c r="E87" s="41" t="str">
        <f t="shared" si="3"/>
        <v/>
      </c>
      <c r="F87" s="86" t="str">
        <f>IF(AND(Include_study?="Yes",Sufficient_data="Yes",Moderator&lt;&gt;""),IF(Moderator_regression_measure=Calculations!L$1,Hedges_g,Cohens_d),"")</f>
        <v/>
      </c>
      <c r="G87" s="77" t="str">
        <f>IF(AND(Include_study?="Yes",Sufficient_data="Yes",Moderator&lt;&gt;""),IF(Moderator_model="Fixed effect",Calculations!CC:CC/SUM(Calculations!CC:CC),Calculations!CI:CI/SUM(Calculations!CI:CI)),"")</f>
        <v/>
      </c>
    </row>
    <row r="88" spans="4:7" x14ac:dyDescent="0.2">
      <c r="D88" s="71" t="str">
        <f t="shared" si="2"/>
        <v/>
      </c>
      <c r="E88" s="41" t="str">
        <f t="shared" si="3"/>
        <v/>
      </c>
      <c r="F88" s="86" t="str">
        <f>IF(AND(Include_study?="Yes",Sufficient_data="Yes",Moderator&lt;&gt;""),IF(Moderator_regression_measure=Calculations!L$1,Hedges_g,Cohens_d),"")</f>
        <v/>
      </c>
      <c r="G88" s="77" t="str">
        <f>IF(AND(Include_study?="Yes",Sufficient_data="Yes",Moderator&lt;&gt;""),IF(Moderator_model="Fixed effect",Calculations!CC:CC/SUM(Calculations!CC:CC),Calculations!CI:CI/SUM(Calculations!CI:CI)),"")</f>
        <v/>
      </c>
    </row>
    <row r="89" spans="4:7" x14ac:dyDescent="0.2">
      <c r="D89" s="71" t="str">
        <f t="shared" si="2"/>
        <v/>
      </c>
      <c r="E89" s="41" t="str">
        <f t="shared" si="3"/>
        <v/>
      </c>
      <c r="F89" s="86" t="str">
        <f>IF(AND(Include_study?="Yes",Sufficient_data="Yes",Moderator&lt;&gt;""),IF(Moderator_regression_measure=Calculations!L$1,Hedges_g,Cohens_d),"")</f>
        <v/>
      </c>
      <c r="G89" s="77" t="str">
        <f>IF(AND(Include_study?="Yes",Sufficient_data="Yes",Moderator&lt;&gt;""),IF(Moderator_model="Fixed effect",Calculations!CC:CC/SUM(Calculations!CC:CC),Calculations!CI:CI/SUM(Calculations!CI:CI)),"")</f>
        <v/>
      </c>
    </row>
    <row r="90" spans="4:7" x14ac:dyDescent="0.2">
      <c r="D90" s="71" t="str">
        <f t="shared" si="2"/>
        <v/>
      </c>
      <c r="E90" s="41" t="str">
        <f t="shared" si="3"/>
        <v/>
      </c>
      <c r="F90" s="86" t="str">
        <f>IF(AND(Include_study?="Yes",Sufficient_data="Yes",Moderator&lt;&gt;""),IF(Moderator_regression_measure=Calculations!L$1,Hedges_g,Cohens_d),"")</f>
        <v/>
      </c>
      <c r="G90" s="77" t="str">
        <f>IF(AND(Include_study?="Yes",Sufficient_data="Yes",Moderator&lt;&gt;""),IF(Moderator_model="Fixed effect",Calculations!CC:CC/SUM(Calculations!CC:CC),Calculations!CI:CI/SUM(Calculations!CI:CI)),"")</f>
        <v/>
      </c>
    </row>
    <row r="91" spans="4:7" x14ac:dyDescent="0.2">
      <c r="D91" s="71" t="str">
        <f t="shared" si="2"/>
        <v/>
      </c>
      <c r="E91" s="41" t="str">
        <f t="shared" si="3"/>
        <v/>
      </c>
      <c r="F91" s="86" t="str">
        <f>IF(AND(Include_study?="Yes",Sufficient_data="Yes",Moderator&lt;&gt;""),IF(Moderator_regression_measure=Calculations!L$1,Hedges_g,Cohens_d),"")</f>
        <v/>
      </c>
      <c r="G91" s="77" t="str">
        <f>IF(AND(Include_study?="Yes",Sufficient_data="Yes",Moderator&lt;&gt;""),IF(Moderator_model="Fixed effect",Calculations!CC:CC/SUM(Calculations!CC:CC),Calculations!CI:CI/SUM(Calculations!CI:CI)),"")</f>
        <v/>
      </c>
    </row>
    <row r="92" spans="4:7" x14ac:dyDescent="0.2">
      <c r="D92" s="71" t="str">
        <f t="shared" si="2"/>
        <v/>
      </c>
      <c r="E92" s="41" t="str">
        <f t="shared" si="3"/>
        <v/>
      </c>
      <c r="F92" s="86" t="str">
        <f>IF(AND(Include_study?="Yes",Sufficient_data="Yes",Moderator&lt;&gt;""),IF(Moderator_regression_measure=Calculations!L$1,Hedges_g,Cohens_d),"")</f>
        <v/>
      </c>
      <c r="G92" s="77" t="str">
        <f>IF(AND(Include_study?="Yes",Sufficient_data="Yes",Moderator&lt;&gt;""),IF(Moderator_model="Fixed effect",Calculations!CC:CC/SUM(Calculations!CC:CC),Calculations!CI:CI/SUM(Calculations!CI:CI)),"")</f>
        <v/>
      </c>
    </row>
    <row r="93" spans="4:7" x14ac:dyDescent="0.2">
      <c r="D93" s="71" t="str">
        <f t="shared" si="2"/>
        <v/>
      </c>
      <c r="E93" s="41" t="str">
        <f t="shared" si="3"/>
        <v/>
      </c>
      <c r="F93" s="86" t="str">
        <f>IF(AND(Include_study?="Yes",Sufficient_data="Yes",Moderator&lt;&gt;""),IF(Moderator_regression_measure=Calculations!L$1,Hedges_g,Cohens_d),"")</f>
        <v/>
      </c>
      <c r="G93" s="77" t="str">
        <f>IF(AND(Include_study?="Yes",Sufficient_data="Yes",Moderator&lt;&gt;""),IF(Moderator_model="Fixed effect",Calculations!CC:CC/SUM(Calculations!CC:CC),Calculations!CI:CI/SUM(Calculations!CI:CI)),"")</f>
        <v/>
      </c>
    </row>
    <row r="94" spans="4:7" x14ac:dyDescent="0.2">
      <c r="D94" s="71" t="str">
        <f t="shared" si="2"/>
        <v/>
      </c>
      <c r="E94" s="41" t="str">
        <f t="shared" si="3"/>
        <v/>
      </c>
      <c r="F94" s="86" t="str">
        <f>IF(AND(Include_study?="Yes",Sufficient_data="Yes",Moderator&lt;&gt;""),IF(Moderator_regression_measure=Calculations!L$1,Hedges_g,Cohens_d),"")</f>
        <v/>
      </c>
      <c r="G94" s="77" t="str">
        <f>IF(AND(Include_study?="Yes",Sufficient_data="Yes",Moderator&lt;&gt;""),IF(Moderator_model="Fixed effect",Calculations!CC:CC/SUM(Calculations!CC:CC),Calculations!CI:CI/SUM(Calculations!CI:CI)),"")</f>
        <v/>
      </c>
    </row>
    <row r="95" spans="4:7" x14ac:dyDescent="0.2">
      <c r="D95" s="71" t="str">
        <f t="shared" si="2"/>
        <v/>
      </c>
      <c r="E95" s="41" t="str">
        <f t="shared" si="3"/>
        <v/>
      </c>
      <c r="F95" s="86" t="str">
        <f>IF(AND(Include_study?="Yes",Sufficient_data="Yes",Moderator&lt;&gt;""),IF(Moderator_regression_measure=Calculations!L$1,Hedges_g,Cohens_d),"")</f>
        <v/>
      </c>
      <c r="G95" s="77" t="str">
        <f>IF(AND(Include_study?="Yes",Sufficient_data="Yes",Moderator&lt;&gt;""),IF(Moderator_model="Fixed effect",Calculations!CC:CC/SUM(Calculations!CC:CC),Calculations!CI:CI/SUM(Calculations!CI:CI)),"")</f>
        <v/>
      </c>
    </row>
    <row r="96" spans="4:7" x14ac:dyDescent="0.2">
      <c r="D96" s="71" t="str">
        <f t="shared" si="2"/>
        <v/>
      </c>
      <c r="E96" s="41" t="str">
        <f t="shared" si="3"/>
        <v/>
      </c>
      <c r="F96" s="86" t="str">
        <f>IF(AND(Include_study?="Yes",Sufficient_data="Yes",Moderator&lt;&gt;""),IF(Moderator_regression_measure=Calculations!L$1,Hedges_g,Cohens_d),"")</f>
        <v/>
      </c>
      <c r="G96" s="77" t="str">
        <f>IF(AND(Include_study?="Yes",Sufficient_data="Yes",Moderator&lt;&gt;""),IF(Moderator_model="Fixed effect",Calculations!CC:CC/SUM(Calculations!CC:CC),Calculations!CI:CI/SUM(Calculations!CI:CI)),"")</f>
        <v/>
      </c>
    </row>
    <row r="97" spans="4:7" x14ac:dyDescent="0.2">
      <c r="D97" s="71" t="str">
        <f t="shared" si="2"/>
        <v/>
      </c>
      <c r="E97" s="41" t="str">
        <f t="shared" si="3"/>
        <v/>
      </c>
      <c r="F97" s="86" t="str">
        <f>IF(AND(Include_study?="Yes",Sufficient_data="Yes",Moderator&lt;&gt;""),IF(Moderator_regression_measure=Calculations!L$1,Hedges_g,Cohens_d),"")</f>
        <v/>
      </c>
      <c r="G97" s="77" t="str">
        <f>IF(AND(Include_study?="Yes",Sufficient_data="Yes",Moderator&lt;&gt;""),IF(Moderator_model="Fixed effect",Calculations!CC:CC/SUM(Calculations!CC:CC),Calculations!CI:CI/SUM(Calculations!CI:CI)),"")</f>
        <v/>
      </c>
    </row>
    <row r="98" spans="4:7" x14ac:dyDescent="0.2">
      <c r="D98" s="71" t="str">
        <f t="shared" ref="D98:D161" si="4">IF(AND(Sufficient_data="Yes",Include_study?="Yes"),Study_name,"")</f>
        <v/>
      </c>
      <c r="E98" s="41" t="str">
        <f t="shared" ref="E98:E161" si="5">IF(AND(Sufficient_data="Yes",Include_study?="Yes",Moderator&lt;&gt;""),Moderator,"")</f>
        <v/>
      </c>
      <c r="F98" s="86" t="str">
        <f>IF(AND(Include_study?="Yes",Sufficient_data="Yes",Moderator&lt;&gt;""),IF(Moderator_regression_measure=Calculations!L$1,Hedges_g,Cohens_d),"")</f>
        <v/>
      </c>
      <c r="G98" s="77" t="str">
        <f>IF(AND(Include_study?="Yes",Sufficient_data="Yes",Moderator&lt;&gt;""),IF(Moderator_model="Fixed effect",Calculations!CC:CC/SUM(Calculations!CC:CC),Calculations!CI:CI/SUM(Calculations!CI:CI)),"")</f>
        <v/>
      </c>
    </row>
    <row r="99" spans="4:7" x14ac:dyDescent="0.2">
      <c r="D99" s="71" t="str">
        <f t="shared" si="4"/>
        <v/>
      </c>
      <c r="E99" s="41" t="str">
        <f t="shared" si="5"/>
        <v/>
      </c>
      <c r="F99" s="86" t="str">
        <f>IF(AND(Include_study?="Yes",Sufficient_data="Yes",Moderator&lt;&gt;""),IF(Moderator_regression_measure=Calculations!L$1,Hedges_g,Cohens_d),"")</f>
        <v/>
      </c>
      <c r="G99" s="77" t="str">
        <f>IF(AND(Include_study?="Yes",Sufficient_data="Yes",Moderator&lt;&gt;""),IF(Moderator_model="Fixed effect",Calculations!CC:CC/SUM(Calculations!CC:CC),Calculations!CI:CI/SUM(Calculations!CI:CI)),"")</f>
        <v/>
      </c>
    </row>
    <row r="100" spans="4:7" x14ac:dyDescent="0.2">
      <c r="D100" s="71" t="str">
        <f t="shared" si="4"/>
        <v/>
      </c>
      <c r="E100" s="41" t="str">
        <f t="shared" si="5"/>
        <v/>
      </c>
      <c r="F100" s="86" t="str">
        <f>IF(AND(Include_study?="Yes",Sufficient_data="Yes",Moderator&lt;&gt;""),IF(Moderator_regression_measure=Calculations!L$1,Hedges_g,Cohens_d),"")</f>
        <v/>
      </c>
      <c r="G100" s="77" t="str">
        <f>IF(AND(Include_study?="Yes",Sufficient_data="Yes",Moderator&lt;&gt;""),IF(Moderator_model="Fixed effect",Calculations!CC:CC/SUM(Calculations!CC:CC),Calculations!CI:CI/SUM(Calculations!CI:CI)),"")</f>
        <v/>
      </c>
    </row>
    <row r="101" spans="4:7" x14ac:dyDescent="0.2">
      <c r="D101" s="71" t="str">
        <f t="shared" si="4"/>
        <v/>
      </c>
      <c r="E101" s="41" t="str">
        <f t="shared" si="5"/>
        <v/>
      </c>
      <c r="F101" s="86" t="str">
        <f>IF(AND(Include_study?="Yes",Sufficient_data="Yes",Moderator&lt;&gt;""),IF(Moderator_regression_measure=Calculations!L$1,Hedges_g,Cohens_d),"")</f>
        <v/>
      </c>
      <c r="G101" s="77" t="str">
        <f>IF(AND(Include_study?="Yes",Sufficient_data="Yes",Moderator&lt;&gt;""),IF(Moderator_model="Fixed effect",Calculations!CC:CC/SUM(Calculations!CC:CC),Calculations!CI:CI/SUM(Calculations!CI:CI)),"")</f>
        <v/>
      </c>
    </row>
    <row r="102" spans="4:7" x14ac:dyDescent="0.2">
      <c r="D102" s="71" t="str">
        <f t="shared" si="4"/>
        <v/>
      </c>
      <c r="E102" s="41" t="str">
        <f t="shared" si="5"/>
        <v/>
      </c>
      <c r="F102" s="86" t="str">
        <f>IF(AND(Include_study?="Yes",Sufficient_data="Yes",Moderator&lt;&gt;""),IF(Moderator_regression_measure=Calculations!L$1,Hedges_g,Cohens_d),"")</f>
        <v/>
      </c>
      <c r="G102" s="77" t="str">
        <f>IF(AND(Include_study?="Yes",Sufficient_data="Yes",Moderator&lt;&gt;""),IF(Moderator_model="Fixed effect",Calculations!CC:CC/SUM(Calculations!CC:CC),Calculations!CI:CI/SUM(Calculations!CI:CI)),"")</f>
        <v/>
      </c>
    </row>
    <row r="103" spans="4:7" x14ac:dyDescent="0.2">
      <c r="D103" s="71" t="str">
        <f t="shared" si="4"/>
        <v/>
      </c>
      <c r="E103" s="41" t="str">
        <f t="shared" si="5"/>
        <v/>
      </c>
      <c r="F103" s="86" t="str">
        <f>IF(AND(Include_study?="Yes",Sufficient_data="Yes",Moderator&lt;&gt;""),IF(Moderator_regression_measure=Calculations!L$1,Hedges_g,Cohens_d),"")</f>
        <v/>
      </c>
      <c r="G103" s="77" t="str">
        <f>IF(AND(Include_study?="Yes",Sufficient_data="Yes",Moderator&lt;&gt;""),IF(Moderator_model="Fixed effect",Calculations!CC:CC/SUM(Calculations!CC:CC),Calculations!CI:CI/SUM(Calculations!CI:CI)),"")</f>
        <v/>
      </c>
    </row>
    <row r="104" spans="4:7" x14ac:dyDescent="0.2">
      <c r="D104" s="71" t="str">
        <f t="shared" si="4"/>
        <v/>
      </c>
      <c r="E104" s="41" t="str">
        <f t="shared" si="5"/>
        <v/>
      </c>
      <c r="F104" s="86" t="str">
        <f>IF(AND(Include_study?="Yes",Sufficient_data="Yes",Moderator&lt;&gt;""),IF(Moderator_regression_measure=Calculations!L$1,Hedges_g,Cohens_d),"")</f>
        <v/>
      </c>
      <c r="G104" s="77" t="str">
        <f>IF(AND(Include_study?="Yes",Sufficient_data="Yes",Moderator&lt;&gt;""),IF(Moderator_model="Fixed effect",Calculations!CC:CC/SUM(Calculations!CC:CC),Calculations!CI:CI/SUM(Calculations!CI:CI)),"")</f>
        <v/>
      </c>
    </row>
    <row r="105" spans="4:7" x14ac:dyDescent="0.2">
      <c r="D105" s="71" t="str">
        <f t="shared" si="4"/>
        <v/>
      </c>
      <c r="E105" s="41" t="str">
        <f t="shared" si="5"/>
        <v/>
      </c>
      <c r="F105" s="86" t="str">
        <f>IF(AND(Include_study?="Yes",Sufficient_data="Yes",Moderator&lt;&gt;""),IF(Moderator_regression_measure=Calculations!L$1,Hedges_g,Cohens_d),"")</f>
        <v/>
      </c>
      <c r="G105" s="77" t="str">
        <f>IF(AND(Include_study?="Yes",Sufficient_data="Yes",Moderator&lt;&gt;""),IF(Moderator_model="Fixed effect",Calculations!CC:CC/SUM(Calculations!CC:CC),Calculations!CI:CI/SUM(Calculations!CI:CI)),"")</f>
        <v/>
      </c>
    </row>
    <row r="106" spans="4:7" x14ac:dyDescent="0.2">
      <c r="D106" s="71" t="str">
        <f t="shared" si="4"/>
        <v/>
      </c>
      <c r="E106" s="41" t="str">
        <f t="shared" si="5"/>
        <v/>
      </c>
      <c r="F106" s="86" t="str">
        <f>IF(AND(Include_study?="Yes",Sufficient_data="Yes",Moderator&lt;&gt;""),IF(Moderator_regression_measure=Calculations!L$1,Hedges_g,Cohens_d),"")</f>
        <v/>
      </c>
      <c r="G106" s="77" t="str">
        <f>IF(AND(Include_study?="Yes",Sufficient_data="Yes",Moderator&lt;&gt;""),IF(Moderator_model="Fixed effect",Calculations!CC:CC/SUM(Calculations!CC:CC),Calculations!CI:CI/SUM(Calculations!CI:CI)),"")</f>
        <v/>
      </c>
    </row>
    <row r="107" spans="4:7" x14ac:dyDescent="0.2">
      <c r="D107" s="71" t="str">
        <f t="shared" si="4"/>
        <v/>
      </c>
      <c r="E107" s="41" t="str">
        <f t="shared" si="5"/>
        <v/>
      </c>
      <c r="F107" s="86" t="str">
        <f>IF(AND(Include_study?="Yes",Sufficient_data="Yes",Moderator&lt;&gt;""),IF(Moderator_regression_measure=Calculations!L$1,Hedges_g,Cohens_d),"")</f>
        <v/>
      </c>
      <c r="G107" s="77" t="str">
        <f>IF(AND(Include_study?="Yes",Sufficient_data="Yes",Moderator&lt;&gt;""),IF(Moderator_model="Fixed effect",Calculations!CC:CC/SUM(Calculations!CC:CC),Calculations!CI:CI/SUM(Calculations!CI:CI)),"")</f>
        <v/>
      </c>
    </row>
    <row r="108" spans="4:7" x14ac:dyDescent="0.2">
      <c r="D108" s="71" t="str">
        <f t="shared" si="4"/>
        <v/>
      </c>
      <c r="E108" s="41" t="str">
        <f t="shared" si="5"/>
        <v/>
      </c>
      <c r="F108" s="86" t="str">
        <f>IF(AND(Include_study?="Yes",Sufficient_data="Yes",Moderator&lt;&gt;""),IF(Moderator_regression_measure=Calculations!L$1,Hedges_g,Cohens_d),"")</f>
        <v/>
      </c>
      <c r="G108" s="77" t="str">
        <f>IF(AND(Include_study?="Yes",Sufficient_data="Yes",Moderator&lt;&gt;""),IF(Moderator_model="Fixed effect",Calculations!CC:CC/SUM(Calculations!CC:CC),Calculations!CI:CI/SUM(Calculations!CI:CI)),"")</f>
        <v/>
      </c>
    </row>
    <row r="109" spans="4:7" x14ac:dyDescent="0.2">
      <c r="D109" s="71" t="str">
        <f t="shared" si="4"/>
        <v/>
      </c>
      <c r="E109" s="41" t="str">
        <f t="shared" si="5"/>
        <v/>
      </c>
      <c r="F109" s="86" t="str">
        <f>IF(AND(Include_study?="Yes",Sufficient_data="Yes",Moderator&lt;&gt;""),IF(Moderator_regression_measure=Calculations!L$1,Hedges_g,Cohens_d),"")</f>
        <v/>
      </c>
      <c r="G109" s="77" t="str">
        <f>IF(AND(Include_study?="Yes",Sufficient_data="Yes",Moderator&lt;&gt;""),IF(Moderator_model="Fixed effect",Calculations!CC:CC/SUM(Calculations!CC:CC),Calculations!CI:CI/SUM(Calculations!CI:CI)),"")</f>
        <v/>
      </c>
    </row>
    <row r="110" spans="4:7" x14ac:dyDescent="0.2">
      <c r="D110" s="71" t="str">
        <f t="shared" si="4"/>
        <v/>
      </c>
      <c r="E110" s="41" t="str">
        <f t="shared" si="5"/>
        <v/>
      </c>
      <c r="F110" s="86" t="str">
        <f>IF(AND(Include_study?="Yes",Sufficient_data="Yes",Moderator&lt;&gt;""),IF(Moderator_regression_measure=Calculations!L$1,Hedges_g,Cohens_d),"")</f>
        <v/>
      </c>
      <c r="G110" s="77" t="str">
        <f>IF(AND(Include_study?="Yes",Sufficient_data="Yes",Moderator&lt;&gt;""),IF(Moderator_model="Fixed effect",Calculations!CC:CC/SUM(Calculations!CC:CC),Calculations!CI:CI/SUM(Calculations!CI:CI)),"")</f>
        <v/>
      </c>
    </row>
    <row r="111" spans="4:7" x14ac:dyDescent="0.2">
      <c r="D111" s="71" t="str">
        <f t="shared" si="4"/>
        <v/>
      </c>
      <c r="E111" s="41" t="str">
        <f t="shared" si="5"/>
        <v/>
      </c>
      <c r="F111" s="86" t="str">
        <f>IF(AND(Include_study?="Yes",Sufficient_data="Yes",Moderator&lt;&gt;""),IF(Moderator_regression_measure=Calculations!L$1,Hedges_g,Cohens_d),"")</f>
        <v/>
      </c>
      <c r="G111" s="77" t="str">
        <f>IF(AND(Include_study?="Yes",Sufficient_data="Yes",Moderator&lt;&gt;""),IF(Moderator_model="Fixed effect",Calculations!CC:CC/SUM(Calculations!CC:CC),Calculations!CI:CI/SUM(Calculations!CI:CI)),"")</f>
        <v/>
      </c>
    </row>
    <row r="112" spans="4:7" x14ac:dyDescent="0.2">
      <c r="D112" s="71" t="str">
        <f t="shared" si="4"/>
        <v/>
      </c>
      <c r="E112" s="41" t="str">
        <f t="shared" si="5"/>
        <v/>
      </c>
      <c r="F112" s="86" t="str">
        <f>IF(AND(Include_study?="Yes",Sufficient_data="Yes",Moderator&lt;&gt;""),IF(Moderator_regression_measure=Calculations!L$1,Hedges_g,Cohens_d),"")</f>
        <v/>
      </c>
      <c r="G112" s="77" t="str">
        <f>IF(AND(Include_study?="Yes",Sufficient_data="Yes",Moderator&lt;&gt;""),IF(Moderator_model="Fixed effect",Calculations!CC:CC/SUM(Calculations!CC:CC),Calculations!CI:CI/SUM(Calculations!CI:CI)),"")</f>
        <v/>
      </c>
    </row>
    <row r="113" spans="4:7" x14ac:dyDescent="0.2">
      <c r="D113" s="71" t="str">
        <f t="shared" si="4"/>
        <v/>
      </c>
      <c r="E113" s="41" t="str">
        <f t="shared" si="5"/>
        <v/>
      </c>
      <c r="F113" s="86" t="str">
        <f>IF(AND(Include_study?="Yes",Sufficient_data="Yes",Moderator&lt;&gt;""),IF(Moderator_regression_measure=Calculations!L$1,Hedges_g,Cohens_d),"")</f>
        <v/>
      </c>
      <c r="G113" s="77" t="str">
        <f>IF(AND(Include_study?="Yes",Sufficient_data="Yes",Moderator&lt;&gt;""),IF(Moderator_model="Fixed effect",Calculations!CC:CC/SUM(Calculations!CC:CC),Calculations!CI:CI/SUM(Calculations!CI:CI)),"")</f>
        <v/>
      </c>
    </row>
    <row r="114" spans="4:7" x14ac:dyDescent="0.2">
      <c r="D114" s="71" t="str">
        <f t="shared" si="4"/>
        <v/>
      </c>
      <c r="E114" s="41" t="str">
        <f t="shared" si="5"/>
        <v/>
      </c>
      <c r="F114" s="86" t="str">
        <f>IF(AND(Include_study?="Yes",Sufficient_data="Yes",Moderator&lt;&gt;""),IF(Moderator_regression_measure=Calculations!L$1,Hedges_g,Cohens_d),"")</f>
        <v/>
      </c>
      <c r="G114" s="77" t="str">
        <f>IF(AND(Include_study?="Yes",Sufficient_data="Yes",Moderator&lt;&gt;""),IF(Moderator_model="Fixed effect",Calculations!CC:CC/SUM(Calculations!CC:CC),Calculations!CI:CI/SUM(Calculations!CI:CI)),"")</f>
        <v/>
      </c>
    </row>
    <row r="115" spans="4:7" x14ac:dyDescent="0.2">
      <c r="D115" s="71" t="str">
        <f t="shared" si="4"/>
        <v/>
      </c>
      <c r="E115" s="41" t="str">
        <f t="shared" si="5"/>
        <v/>
      </c>
      <c r="F115" s="86" t="str">
        <f>IF(AND(Include_study?="Yes",Sufficient_data="Yes",Moderator&lt;&gt;""),IF(Moderator_regression_measure=Calculations!L$1,Hedges_g,Cohens_d),"")</f>
        <v/>
      </c>
      <c r="G115" s="77" t="str">
        <f>IF(AND(Include_study?="Yes",Sufficient_data="Yes",Moderator&lt;&gt;""),IF(Moderator_model="Fixed effect",Calculations!CC:CC/SUM(Calculations!CC:CC),Calculations!CI:CI/SUM(Calculations!CI:CI)),"")</f>
        <v/>
      </c>
    </row>
    <row r="116" spans="4:7" x14ac:dyDescent="0.2">
      <c r="D116" s="71" t="str">
        <f t="shared" si="4"/>
        <v/>
      </c>
      <c r="E116" s="41" t="str">
        <f t="shared" si="5"/>
        <v/>
      </c>
      <c r="F116" s="86" t="str">
        <f>IF(AND(Include_study?="Yes",Sufficient_data="Yes",Moderator&lt;&gt;""),IF(Moderator_regression_measure=Calculations!L$1,Hedges_g,Cohens_d),"")</f>
        <v/>
      </c>
      <c r="G116" s="77" t="str">
        <f>IF(AND(Include_study?="Yes",Sufficient_data="Yes",Moderator&lt;&gt;""),IF(Moderator_model="Fixed effect",Calculations!CC:CC/SUM(Calculations!CC:CC),Calculations!CI:CI/SUM(Calculations!CI:CI)),"")</f>
        <v/>
      </c>
    </row>
    <row r="117" spans="4:7" x14ac:dyDescent="0.2">
      <c r="D117" s="71" t="str">
        <f t="shared" si="4"/>
        <v/>
      </c>
      <c r="E117" s="41" t="str">
        <f t="shared" si="5"/>
        <v/>
      </c>
      <c r="F117" s="86" t="str">
        <f>IF(AND(Include_study?="Yes",Sufficient_data="Yes",Moderator&lt;&gt;""),IF(Moderator_regression_measure=Calculations!L$1,Hedges_g,Cohens_d),"")</f>
        <v/>
      </c>
      <c r="G117" s="77" t="str">
        <f>IF(AND(Include_study?="Yes",Sufficient_data="Yes",Moderator&lt;&gt;""),IF(Moderator_model="Fixed effect",Calculations!CC:CC/SUM(Calculations!CC:CC),Calculations!CI:CI/SUM(Calculations!CI:CI)),"")</f>
        <v/>
      </c>
    </row>
    <row r="118" spans="4:7" x14ac:dyDescent="0.2">
      <c r="D118" s="71" t="str">
        <f t="shared" si="4"/>
        <v/>
      </c>
      <c r="E118" s="41" t="str">
        <f t="shared" si="5"/>
        <v/>
      </c>
      <c r="F118" s="86" t="str">
        <f>IF(AND(Include_study?="Yes",Sufficient_data="Yes",Moderator&lt;&gt;""),IF(Moderator_regression_measure=Calculations!L$1,Hedges_g,Cohens_d),"")</f>
        <v/>
      </c>
      <c r="G118" s="77" t="str">
        <f>IF(AND(Include_study?="Yes",Sufficient_data="Yes",Moderator&lt;&gt;""),IF(Moderator_model="Fixed effect",Calculations!CC:CC/SUM(Calculations!CC:CC),Calculations!CI:CI/SUM(Calculations!CI:CI)),"")</f>
        <v/>
      </c>
    </row>
    <row r="119" spans="4:7" x14ac:dyDescent="0.2">
      <c r="D119" s="71" t="str">
        <f t="shared" si="4"/>
        <v/>
      </c>
      <c r="E119" s="41" t="str">
        <f t="shared" si="5"/>
        <v/>
      </c>
      <c r="F119" s="86" t="str">
        <f>IF(AND(Include_study?="Yes",Sufficient_data="Yes",Moderator&lt;&gt;""),IF(Moderator_regression_measure=Calculations!L$1,Hedges_g,Cohens_d),"")</f>
        <v/>
      </c>
      <c r="G119" s="77" t="str">
        <f>IF(AND(Include_study?="Yes",Sufficient_data="Yes",Moderator&lt;&gt;""),IF(Moderator_model="Fixed effect",Calculations!CC:CC/SUM(Calculations!CC:CC),Calculations!CI:CI/SUM(Calculations!CI:CI)),"")</f>
        <v/>
      </c>
    </row>
    <row r="120" spans="4:7" x14ac:dyDescent="0.2">
      <c r="D120" s="71" t="str">
        <f t="shared" si="4"/>
        <v/>
      </c>
      <c r="E120" s="41" t="str">
        <f t="shared" si="5"/>
        <v/>
      </c>
      <c r="F120" s="86" t="str">
        <f>IF(AND(Include_study?="Yes",Sufficient_data="Yes",Moderator&lt;&gt;""),IF(Moderator_regression_measure=Calculations!L$1,Hedges_g,Cohens_d),"")</f>
        <v/>
      </c>
      <c r="G120" s="77" t="str">
        <f>IF(AND(Include_study?="Yes",Sufficient_data="Yes",Moderator&lt;&gt;""),IF(Moderator_model="Fixed effect",Calculations!CC:CC/SUM(Calculations!CC:CC),Calculations!CI:CI/SUM(Calculations!CI:CI)),"")</f>
        <v/>
      </c>
    </row>
    <row r="121" spans="4:7" x14ac:dyDescent="0.2">
      <c r="D121" s="71" t="str">
        <f t="shared" si="4"/>
        <v/>
      </c>
      <c r="E121" s="41" t="str">
        <f t="shared" si="5"/>
        <v/>
      </c>
      <c r="F121" s="86" t="str">
        <f>IF(AND(Include_study?="Yes",Sufficient_data="Yes",Moderator&lt;&gt;""),IF(Moderator_regression_measure=Calculations!L$1,Hedges_g,Cohens_d),"")</f>
        <v/>
      </c>
      <c r="G121" s="77" t="str">
        <f>IF(AND(Include_study?="Yes",Sufficient_data="Yes",Moderator&lt;&gt;""),IF(Moderator_model="Fixed effect",Calculations!CC:CC/SUM(Calculations!CC:CC),Calculations!CI:CI/SUM(Calculations!CI:CI)),"")</f>
        <v/>
      </c>
    </row>
    <row r="122" spans="4:7" x14ac:dyDescent="0.2">
      <c r="D122" s="71" t="str">
        <f t="shared" si="4"/>
        <v/>
      </c>
      <c r="E122" s="41" t="str">
        <f t="shared" si="5"/>
        <v/>
      </c>
      <c r="F122" s="86" t="str">
        <f>IF(AND(Include_study?="Yes",Sufficient_data="Yes",Moderator&lt;&gt;""),IF(Moderator_regression_measure=Calculations!L$1,Hedges_g,Cohens_d),"")</f>
        <v/>
      </c>
      <c r="G122" s="77" t="str">
        <f>IF(AND(Include_study?="Yes",Sufficient_data="Yes",Moderator&lt;&gt;""),IF(Moderator_model="Fixed effect",Calculations!CC:CC/SUM(Calculations!CC:CC),Calculations!CI:CI/SUM(Calculations!CI:CI)),"")</f>
        <v/>
      </c>
    </row>
    <row r="123" spans="4:7" x14ac:dyDescent="0.2">
      <c r="D123" s="71" t="str">
        <f t="shared" si="4"/>
        <v/>
      </c>
      <c r="E123" s="41" t="str">
        <f t="shared" si="5"/>
        <v/>
      </c>
      <c r="F123" s="86" t="str">
        <f>IF(AND(Include_study?="Yes",Sufficient_data="Yes",Moderator&lt;&gt;""),IF(Moderator_regression_measure=Calculations!L$1,Hedges_g,Cohens_d),"")</f>
        <v/>
      </c>
      <c r="G123" s="77" t="str">
        <f>IF(AND(Include_study?="Yes",Sufficient_data="Yes",Moderator&lt;&gt;""),IF(Moderator_model="Fixed effect",Calculations!CC:CC/SUM(Calculations!CC:CC),Calculations!CI:CI/SUM(Calculations!CI:CI)),"")</f>
        <v/>
      </c>
    </row>
    <row r="124" spans="4:7" x14ac:dyDescent="0.2">
      <c r="D124" s="71" t="str">
        <f t="shared" si="4"/>
        <v/>
      </c>
      <c r="E124" s="41" t="str">
        <f t="shared" si="5"/>
        <v/>
      </c>
      <c r="F124" s="86" t="str">
        <f>IF(AND(Include_study?="Yes",Sufficient_data="Yes",Moderator&lt;&gt;""),IF(Moderator_regression_measure=Calculations!L$1,Hedges_g,Cohens_d),"")</f>
        <v/>
      </c>
      <c r="G124" s="77" t="str">
        <f>IF(AND(Include_study?="Yes",Sufficient_data="Yes",Moderator&lt;&gt;""),IF(Moderator_model="Fixed effect",Calculations!CC:CC/SUM(Calculations!CC:CC),Calculations!CI:CI/SUM(Calculations!CI:CI)),"")</f>
        <v/>
      </c>
    </row>
    <row r="125" spans="4:7" x14ac:dyDescent="0.2">
      <c r="D125" s="71" t="str">
        <f t="shared" si="4"/>
        <v/>
      </c>
      <c r="E125" s="41" t="str">
        <f t="shared" si="5"/>
        <v/>
      </c>
      <c r="F125" s="86" t="str">
        <f>IF(AND(Include_study?="Yes",Sufficient_data="Yes",Moderator&lt;&gt;""),IF(Moderator_regression_measure=Calculations!L$1,Hedges_g,Cohens_d),"")</f>
        <v/>
      </c>
      <c r="G125" s="77" t="str">
        <f>IF(AND(Include_study?="Yes",Sufficient_data="Yes",Moderator&lt;&gt;""),IF(Moderator_model="Fixed effect",Calculations!CC:CC/SUM(Calculations!CC:CC),Calculations!CI:CI/SUM(Calculations!CI:CI)),"")</f>
        <v/>
      </c>
    </row>
    <row r="126" spans="4:7" x14ac:dyDescent="0.2">
      <c r="D126" s="71" t="str">
        <f t="shared" si="4"/>
        <v/>
      </c>
      <c r="E126" s="41" t="str">
        <f t="shared" si="5"/>
        <v/>
      </c>
      <c r="F126" s="86" t="str">
        <f>IF(AND(Include_study?="Yes",Sufficient_data="Yes",Moderator&lt;&gt;""),IF(Moderator_regression_measure=Calculations!L$1,Hedges_g,Cohens_d),"")</f>
        <v/>
      </c>
      <c r="G126" s="77" t="str">
        <f>IF(AND(Include_study?="Yes",Sufficient_data="Yes",Moderator&lt;&gt;""),IF(Moderator_model="Fixed effect",Calculations!CC:CC/SUM(Calculations!CC:CC),Calculations!CI:CI/SUM(Calculations!CI:CI)),"")</f>
        <v/>
      </c>
    </row>
    <row r="127" spans="4:7" x14ac:dyDescent="0.2">
      <c r="D127" s="71" t="str">
        <f t="shared" si="4"/>
        <v/>
      </c>
      <c r="E127" s="41" t="str">
        <f t="shared" si="5"/>
        <v/>
      </c>
      <c r="F127" s="86" t="str">
        <f>IF(AND(Include_study?="Yes",Sufficient_data="Yes",Moderator&lt;&gt;""),IF(Moderator_regression_measure=Calculations!L$1,Hedges_g,Cohens_d),"")</f>
        <v/>
      </c>
      <c r="G127" s="77" t="str">
        <f>IF(AND(Include_study?="Yes",Sufficient_data="Yes",Moderator&lt;&gt;""),IF(Moderator_model="Fixed effect",Calculations!CC:CC/SUM(Calculations!CC:CC),Calculations!CI:CI/SUM(Calculations!CI:CI)),"")</f>
        <v/>
      </c>
    </row>
    <row r="128" spans="4:7" x14ac:dyDescent="0.2">
      <c r="D128" s="71" t="str">
        <f t="shared" si="4"/>
        <v/>
      </c>
      <c r="E128" s="41" t="str">
        <f t="shared" si="5"/>
        <v/>
      </c>
      <c r="F128" s="86" t="str">
        <f>IF(AND(Include_study?="Yes",Sufficient_data="Yes",Moderator&lt;&gt;""),IF(Moderator_regression_measure=Calculations!L$1,Hedges_g,Cohens_d),"")</f>
        <v/>
      </c>
      <c r="G128" s="77" t="str">
        <f>IF(AND(Include_study?="Yes",Sufficient_data="Yes",Moderator&lt;&gt;""),IF(Moderator_model="Fixed effect",Calculations!CC:CC/SUM(Calculations!CC:CC),Calculations!CI:CI/SUM(Calculations!CI:CI)),"")</f>
        <v/>
      </c>
    </row>
    <row r="129" spans="4:7" x14ac:dyDescent="0.2">
      <c r="D129" s="71" t="str">
        <f t="shared" si="4"/>
        <v/>
      </c>
      <c r="E129" s="41" t="str">
        <f t="shared" si="5"/>
        <v/>
      </c>
      <c r="F129" s="86" t="str">
        <f>IF(AND(Include_study?="Yes",Sufficient_data="Yes",Moderator&lt;&gt;""),IF(Moderator_regression_measure=Calculations!L$1,Hedges_g,Cohens_d),"")</f>
        <v/>
      </c>
      <c r="G129" s="77" t="str">
        <f>IF(AND(Include_study?="Yes",Sufficient_data="Yes",Moderator&lt;&gt;""),IF(Moderator_model="Fixed effect",Calculations!CC:CC/SUM(Calculations!CC:CC),Calculations!CI:CI/SUM(Calculations!CI:CI)),"")</f>
        <v/>
      </c>
    </row>
    <row r="130" spans="4:7" x14ac:dyDescent="0.2">
      <c r="D130" s="71" t="str">
        <f t="shared" si="4"/>
        <v/>
      </c>
      <c r="E130" s="41" t="str">
        <f t="shared" si="5"/>
        <v/>
      </c>
      <c r="F130" s="86" t="str">
        <f>IF(AND(Include_study?="Yes",Sufficient_data="Yes",Moderator&lt;&gt;""),IF(Moderator_regression_measure=Calculations!L$1,Hedges_g,Cohens_d),"")</f>
        <v/>
      </c>
      <c r="G130" s="77" t="str">
        <f>IF(AND(Include_study?="Yes",Sufficient_data="Yes",Moderator&lt;&gt;""),IF(Moderator_model="Fixed effect",Calculations!CC:CC/SUM(Calculations!CC:CC),Calculations!CI:CI/SUM(Calculations!CI:CI)),"")</f>
        <v/>
      </c>
    </row>
    <row r="131" spans="4:7" x14ac:dyDescent="0.2">
      <c r="D131" s="71" t="str">
        <f t="shared" si="4"/>
        <v/>
      </c>
      <c r="E131" s="41" t="str">
        <f t="shared" si="5"/>
        <v/>
      </c>
      <c r="F131" s="86" t="str">
        <f>IF(AND(Include_study?="Yes",Sufficient_data="Yes",Moderator&lt;&gt;""),IF(Moderator_regression_measure=Calculations!L$1,Hedges_g,Cohens_d),"")</f>
        <v/>
      </c>
      <c r="G131" s="77" t="str">
        <f>IF(AND(Include_study?="Yes",Sufficient_data="Yes",Moderator&lt;&gt;""),IF(Moderator_model="Fixed effect",Calculations!CC:CC/SUM(Calculations!CC:CC),Calculations!CI:CI/SUM(Calculations!CI:CI)),"")</f>
        <v/>
      </c>
    </row>
    <row r="132" spans="4:7" x14ac:dyDescent="0.2">
      <c r="D132" s="71" t="str">
        <f t="shared" si="4"/>
        <v/>
      </c>
      <c r="E132" s="41" t="str">
        <f t="shared" si="5"/>
        <v/>
      </c>
      <c r="F132" s="86" t="str">
        <f>IF(AND(Include_study?="Yes",Sufficient_data="Yes",Moderator&lt;&gt;""),IF(Moderator_regression_measure=Calculations!L$1,Hedges_g,Cohens_d),"")</f>
        <v/>
      </c>
      <c r="G132" s="77" t="str">
        <f>IF(AND(Include_study?="Yes",Sufficient_data="Yes",Moderator&lt;&gt;""),IF(Moderator_model="Fixed effect",Calculations!CC:CC/SUM(Calculations!CC:CC),Calculations!CI:CI/SUM(Calculations!CI:CI)),"")</f>
        <v/>
      </c>
    </row>
    <row r="133" spans="4:7" x14ac:dyDescent="0.2">
      <c r="D133" s="71" t="str">
        <f t="shared" si="4"/>
        <v/>
      </c>
      <c r="E133" s="41" t="str">
        <f t="shared" si="5"/>
        <v/>
      </c>
      <c r="F133" s="86" t="str">
        <f>IF(AND(Include_study?="Yes",Sufficient_data="Yes",Moderator&lt;&gt;""),IF(Moderator_regression_measure=Calculations!L$1,Hedges_g,Cohens_d),"")</f>
        <v/>
      </c>
      <c r="G133" s="77" t="str">
        <f>IF(AND(Include_study?="Yes",Sufficient_data="Yes",Moderator&lt;&gt;""),IF(Moderator_model="Fixed effect",Calculations!CC:CC/SUM(Calculations!CC:CC),Calculations!CI:CI/SUM(Calculations!CI:CI)),"")</f>
        <v/>
      </c>
    </row>
    <row r="134" spans="4:7" x14ac:dyDescent="0.2">
      <c r="D134" s="71" t="str">
        <f t="shared" si="4"/>
        <v/>
      </c>
      <c r="E134" s="41" t="str">
        <f t="shared" si="5"/>
        <v/>
      </c>
      <c r="F134" s="86" t="str">
        <f>IF(AND(Include_study?="Yes",Sufficient_data="Yes",Moderator&lt;&gt;""),IF(Moderator_regression_measure=Calculations!L$1,Hedges_g,Cohens_d),"")</f>
        <v/>
      </c>
      <c r="G134" s="77" t="str">
        <f>IF(AND(Include_study?="Yes",Sufficient_data="Yes",Moderator&lt;&gt;""),IF(Moderator_model="Fixed effect",Calculations!CC:CC/SUM(Calculations!CC:CC),Calculations!CI:CI/SUM(Calculations!CI:CI)),"")</f>
        <v/>
      </c>
    </row>
    <row r="135" spans="4:7" x14ac:dyDescent="0.2">
      <c r="D135" s="71" t="str">
        <f t="shared" si="4"/>
        <v/>
      </c>
      <c r="E135" s="41" t="str">
        <f t="shared" si="5"/>
        <v/>
      </c>
      <c r="F135" s="86" t="str">
        <f>IF(AND(Include_study?="Yes",Sufficient_data="Yes",Moderator&lt;&gt;""),IF(Moderator_regression_measure=Calculations!L$1,Hedges_g,Cohens_d),"")</f>
        <v/>
      </c>
      <c r="G135" s="77" t="str">
        <f>IF(AND(Include_study?="Yes",Sufficient_data="Yes",Moderator&lt;&gt;""),IF(Moderator_model="Fixed effect",Calculations!CC:CC/SUM(Calculations!CC:CC),Calculations!CI:CI/SUM(Calculations!CI:CI)),"")</f>
        <v/>
      </c>
    </row>
    <row r="136" spans="4:7" x14ac:dyDescent="0.2">
      <c r="D136" s="71" t="str">
        <f t="shared" si="4"/>
        <v/>
      </c>
      <c r="E136" s="41" t="str">
        <f t="shared" si="5"/>
        <v/>
      </c>
      <c r="F136" s="86" t="str">
        <f>IF(AND(Include_study?="Yes",Sufficient_data="Yes",Moderator&lt;&gt;""),IF(Moderator_regression_measure=Calculations!L$1,Hedges_g,Cohens_d),"")</f>
        <v/>
      </c>
      <c r="G136" s="77" t="str">
        <f>IF(AND(Include_study?="Yes",Sufficient_data="Yes",Moderator&lt;&gt;""),IF(Moderator_model="Fixed effect",Calculations!CC:CC/SUM(Calculations!CC:CC),Calculations!CI:CI/SUM(Calculations!CI:CI)),"")</f>
        <v/>
      </c>
    </row>
    <row r="137" spans="4:7" x14ac:dyDescent="0.2">
      <c r="D137" s="71" t="str">
        <f t="shared" si="4"/>
        <v/>
      </c>
      <c r="E137" s="41" t="str">
        <f t="shared" si="5"/>
        <v/>
      </c>
      <c r="F137" s="86" t="str">
        <f>IF(AND(Include_study?="Yes",Sufficient_data="Yes",Moderator&lt;&gt;""),IF(Moderator_regression_measure=Calculations!L$1,Hedges_g,Cohens_d),"")</f>
        <v/>
      </c>
      <c r="G137" s="77" t="str">
        <f>IF(AND(Include_study?="Yes",Sufficient_data="Yes",Moderator&lt;&gt;""),IF(Moderator_model="Fixed effect",Calculations!CC:CC/SUM(Calculations!CC:CC),Calculations!CI:CI/SUM(Calculations!CI:CI)),"")</f>
        <v/>
      </c>
    </row>
    <row r="138" spans="4:7" x14ac:dyDescent="0.2">
      <c r="D138" s="71" t="str">
        <f t="shared" si="4"/>
        <v/>
      </c>
      <c r="E138" s="41" t="str">
        <f t="shared" si="5"/>
        <v/>
      </c>
      <c r="F138" s="86" t="str">
        <f>IF(AND(Include_study?="Yes",Sufficient_data="Yes",Moderator&lt;&gt;""),IF(Moderator_regression_measure=Calculations!L$1,Hedges_g,Cohens_d),"")</f>
        <v/>
      </c>
      <c r="G138" s="77" t="str">
        <f>IF(AND(Include_study?="Yes",Sufficient_data="Yes",Moderator&lt;&gt;""),IF(Moderator_model="Fixed effect",Calculations!CC:CC/SUM(Calculations!CC:CC),Calculations!CI:CI/SUM(Calculations!CI:CI)),"")</f>
        <v/>
      </c>
    </row>
    <row r="139" spans="4:7" x14ac:dyDescent="0.2">
      <c r="D139" s="71" t="str">
        <f t="shared" si="4"/>
        <v/>
      </c>
      <c r="E139" s="41" t="str">
        <f t="shared" si="5"/>
        <v/>
      </c>
      <c r="F139" s="86" t="str">
        <f>IF(AND(Include_study?="Yes",Sufficient_data="Yes",Moderator&lt;&gt;""),IF(Moderator_regression_measure=Calculations!L$1,Hedges_g,Cohens_d),"")</f>
        <v/>
      </c>
      <c r="G139" s="77" t="str">
        <f>IF(AND(Include_study?="Yes",Sufficient_data="Yes",Moderator&lt;&gt;""),IF(Moderator_model="Fixed effect",Calculations!CC:CC/SUM(Calculations!CC:CC),Calculations!CI:CI/SUM(Calculations!CI:CI)),"")</f>
        <v/>
      </c>
    </row>
    <row r="140" spans="4:7" x14ac:dyDescent="0.2">
      <c r="D140" s="71" t="str">
        <f t="shared" si="4"/>
        <v/>
      </c>
      <c r="E140" s="41" t="str">
        <f t="shared" si="5"/>
        <v/>
      </c>
      <c r="F140" s="86" t="str">
        <f>IF(AND(Include_study?="Yes",Sufficient_data="Yes",Moderator&lt;&gt;""),IF(Moderator_regression_measure=Calculations!L$1,Hedges_g,Cohens_d),"")</f>
        <v/>
      </c>
      <c r="G140" s="77" t="str">
        <f>IF(AND(Include_study?="Yes",Sufficient_data="Yes",Moderator&lt;&gt;""),IF(Moderator_model="Fixed effect",Calculations!CC:CC/SUM(Calculations!CC:CC),Calculations!CI:CI/SUM(Calculations!CI:CI)),"")</f>
        <v/>
      </c>
    </row>
    <row r="141" spans="4:7" x14ac:dyDescent="0.2">
      <c r="D141" s="71" t="str">
        <f t="shared" si="4"/>
        <v/>
      </c>
      <c r="E141" s="41" t="str">
        <f t="shared" si="5"/>
        <v/>
      </c>
      <c r="F141" s="86" t="str">
        <f>IF(AND(Include_study?="Yes",Sufficient_data="Yes",Moderator&lt;&gt;""),IF(Moderator_regression_measure=Calculations!L$1,Hedges_g,Cohens_d),"")</f>
        <v/>
      </c>
      <c r="G141" s="77" t="str">
        <f>IF(AND(Include_study?="Yes",Sufficient_data="Yes",Moderator&lt;&gt;""),IF(Moderator_model="Fixed effect",Calculations!CC:CC/SUM(Calculations!CC:CC),Calculations!CI:CI/SUM(Calculations!CI:CI)),"")</f>
        <v/>
      </c>
    </row>
    <row r="142" spans="4:7" x14ac:dyDescent="0.2">
      <c r="D142" s="71" t="str">
        <f t="shared" si="4"/>
        <v/>
      </c>
      <c r="E142" s="41" t="str">
        <f t="shared" si="5"/>
        <v/>
      </c>
      <c r="F142" s="86" t="str">
        <f>IF(AND(Include_study?="Yes",Sufficient_data="Yes",Moderator&lt;&gt;""),IF(Moderator_regression_measure=Calculations!L$1,Hedges_g,Cohens_d),"")</f>
        <v/>
      </c>
      <c r="G142" s="77" t="str">
        <f>IF(AND(Include_study?="Yes",Sufficient_data="Yes",Moderator&lt;&gt;""),IF(Moderator_model="Fixed effect",Calculations!CC:CC/SUM(Calculations!CC:CC),Calculations!CI:CI/SUM(Calculations!CI:CI)),"")</f>
        <v/>
      </c>
    </row>
    <row r="143" spans="4:7" x14ac:dyDescent="0.2">
      <c r="D143" s="71" t="str">
        <f t="shared" si="4"/>
        <v/>
      </c>
      <c r="E143" s="41" t="str">
        <f t="shared" si="5"/>
        <v/>
      </c>
      <c r="F143" s="86" t="str">
        <f>IF(AND(Include_study?="Yes",Sufficient_data="Yes",Moderator&lt;&gt;""),IF(Moderator_regression_measure=Calculations!L$1,Hedges_g,Cohens_d),"")</f>
        <v/>
      </c>
      <c r="G143" s="77" t="str">
        <f>IF(AND(Include_study?="Yes",Sufficient_data="Yes",Moderator&lt;&gt;""),IF(Moderator_model="Fixed effect",Calculations!CC:CC/SUM(Calculations!CC:CC),Calculations!CI:CI/SUM(Calculations!CI:CI)),"")</f>
        <v/>
      </c>
    </row>
    <row r="144" spans="4:7" x14ac:dyDescent="0.2">
      <c r="D144" s="71" t="str">
        <f t="shared" si="4"/>
        <v/>
      </c>
      <c r="E144" s="41" t="str">
        <f t="shared" si="5"/>
        <v/>
      </c>
      <c r="F144" s="86" t="str">
        <f>IF(AND(Include_study?="Yes",Sufficient_data="Yes",Moderator&lt;&gt;""),IF(Moderator_regression_measure=Calculations!L$1,Hedges_g,Cohens_d),"")</f>
        <v/>
      </c>
      <c r="G144" s="77" t="str">
        <f>IF(AND(Include_study?="Yes",Sufficient_data="Yes",Moderator&lt;&gt;""),IF(Moderator_model="Fixed effect",Calculations!CC:CC/SUM(Calculations!CC:CC),Calculations!CI:CI/SUM(Calculations!CI:CI)),"")</f>
        <v/>
      </c>
    </row>
    <row r="145" spans="4:7" x14ac:dyDescent="0.2">
      <c r="D145" s="71" t="str">
        <f t="shared" si="4"/>
        <v/>
      </c>
      <c r="E145" s="41" t="str">
        <f t="shared" si="5"/>
        <v/>
      </c>
      <c r="F145" s="86" t="str">
        <f>IF(AND(Include_study?="Yes",Sufficient_data="Yes",Moderator&lt;&gt;""),IF(Moderator_regression_measure=Calculations!L$1,Hedges_g,Cohens_d),"")</f>
        <v/>
      </c>
      <c r="G145" s="77" t="str">
        <f>IF(AND(Include_study?="Yes",Sufficient_data="Yes",Moderator&lt;&gt;""),IF(Moderator_model="Fixed effect",Calculations!CC:CC/SUM(Calculations!CC:CC),Calculations!CI:CI/SUM(Calculations!CI:CI)),"")</f>
        <v/>
      </c>
    </row>
    <row r="146" spans="4:7" x14ac:dyDescent="0.2">
      <c r="D146" s="71" t="str">
        <f t="shared" si="4"/>
        <v/>
      </c>
      <c r="E146" s="41" t="str">
        <f t="shared" si="5"/>
        <v/>
      </c>
      <c r="F146" s="86" t="str">
        <f>IF(AND(Include_study?="Yes",Sufficient_data="Yes",Moderator&lt;&gt;""),IF(Moderator_regression_measure=Calculations!L$1,Hedges_g,Cohens_d),"")</f>
        <v/>
      </c>
      <c r="G146" s="77" t="str">
        <f>IF(AND(Include_study?="Yes",Sufficient_data="Yes",Moderator&lt;&gt;""),IF(Moderator_model="Fixed effect",Calculations!CC:CC/SUM(Calculations!CC:CC),Calculations!CI:CI/SUM(Calculations!CI:CI)),"")</f>
        <v/>
      </c>
    </row>
    <row r="147" spans="4:7" x14ac:dyDescent="0.2">
      <c r="D147" s="71" t="str">
        <f t="shared" si="4"/>
        <v/>
      </c>
      <c r="E147" s="41" t="str">
        <f t="shared" si="5"/>
        <v/>
      </c>
      <c r="F147" s="86" t="str">
        <f>IF(AND(Include_study?="Yes",Sufficient_data="Yes",Moderator&lt;&gt;""),IF(Moderator_regression_measure=Calculations!L$1,Hedges_g,Cohens_d),"")</f>
        <v/>
      </c>
      <c r="G147" s="77" t="str">
        <f>IF(AND(Include_study?="Yes",Sufficient_data="Yes",Moderator&lt;&gt;""),IF(Moderator_model="Fixed effect",Calculations!CC:CC/SUM(Calculations!CC:CC),Calculations!CI:CI/SUM(Calculations!CI:CI)),"")</f>
        <v/>
      </c>
    </row>
    <row r="148" spans="4:7" x14ac:dyDescent="0.2">
      <c r="D148" s="71" t="str">
        <f t="shared" si="4"/>
        <v/>
      </c>
      <c r="E148" s="41" t="str">
        <f t="shared" si="5"/>
        <v/>
      </c>
      <c r="F148" s="86" t="str">
        <f>IF(AND(Include_study?="Yes",Sufficient_data="Yes",Moderator&lt;&gt;""),IF(Moderator_regression_measure=Calculations!L$1,Hedges_g,Cohens_d),"")</f>
        <v/>
      </c>
      <c r="G148" s="77" t="str">
        <f>IF(AND(Include_study?="Yes",Sufficient_data="Yes",Moderator&lt;&gt;""),IF(Moderator_model="Fixed effect",Calculations!CC:CC/SUM(Calculations!CC:CC),Calculations!CI:CI/SUM(Calculations!CI:CI)),"")</f>
        <v/>
      </c>
    </row>
    <row r="149" spans="4:7" x14ac:dyDescent="0.2">
      <c r="D149" s="71" t="str">
        <f t="shared" si="4"/>
        <v/>
      </c>
      <c r="E149" s="41" t="str">
        <f t="shared" si="5"/>
        <v/>
      </c>
      <c r="F149" s="86" t="str">
        <f>IF(AND(Include_study?="Yes",Sufficient_data="Yes",Moderator&lt;&gt;""),IF(Moderator_regression_measure=Calculations!L$1,Hedges_g,Cohens_d),"")</f>
        <v/>
      </c>
      <c r="G149" s="77" t="str">
        <f>IF(AND(Include_study?="Yes",Sufficient_data="Yes",Moderator&lt;&gt;""),IF(Moderator_model="Fixed effect",Calculations!CC:CC/SUM(Calculations!CC:CC),Calculations!CI:CI/SUM(Calculations!CI:CI)),"")</f>
        <v/>
      </c>
    </row>
    <row r="150" spans="4:7" x14ac:dyDescent="0.2">
      <c r="D150" s="71" t="str">
        <f t="shared" si="4"/>
        <v/>
      </c>
      <c r="E150" s="41" t="str">
        <f t="shared" si="5"/>
        <v/>
      </c>
      <c r="F150" s="86" t="str">
        <f>IF(AND(Include_study?="Yes",Sufficient_data="Yes",Moderator&lt;&gt;""),IF(Moderator_regression_measure=Calculations!L$1,Hedges_g,Cohens_d),"")</f>
        <v/>
      </c>
      <c r="G150" s="77" t="str">
        <f>IF(AND(Include_study?="Yes",Sufficient_data="Yes",Moderator&lt;&gt;""),IF(Moderator_model="Fixed effect",Calculations!CC:CC/SUM(Calculations!CC:CC),Calculations!CI:CI/SUM(Calculations!CI:CI)),"")</f>
        <v/>
      </c>
    </row>
    <row r="151" spans="4:7" x14ac:dyDescent="0.2">
      <c r="D151" s="71" t="str">
        <f t="shared" si="4"/>
        <v/>
      </c>
      <c r="E151" s="41" t="str">
        <f t="shared" si="5"/>
        <v/>
      </c>
      <c r="F151" s="86" t="str">
        <f>IF(AND(Include_study?="Yes",Sufficient_data="Yes",Moderator&lt;&gt;""),IF(Moderator_regression_measure=Calculations!L$1,Hedges_g,Cohens_d),"")</f>
        <v/>
      </c>
      <c r="G151" s="77" t="str">
        <f>IF(AND(Include_study?="Yes",Sufficient_data="Yes",Moderator&lt;&gt;""),IF(Moderator_model="Fixed effect",Calculations!CC:CC/SUM(Calculations!CC:CC),Calculations!CI:CI/SUM(Calculations!CI:CI)),"")</f>
        <v/>
      </c>
    </row>
    <row r="152" spans="4:7" x14ac:dyDescent="0.2">
      <c r="D152" s="71" t="str">
        <f t="shared" si="4"/>
        <v/>
      </c>
      <c r="E152" s="41" t="str">
        <f t="shared" si="5"/>
        <v/>
      </c>
      <c r="F152" s="86" t="str">
        <f>IF(AND(Include_study?="Yes",Sufficient_data="Yes",Moderator&lt;&gt;""),IF(Moderator_regression_measure=Calculations!L$1,Hedges_g,Cohens_d),"")</f>
        <v/>
      </c>
      <c r="G152" s="77" t="str">
        <f>IF(AND(Include_study?="Yes",Sufficient_data="Yes",Moderator&lt;&gt;""),IF(Moderator_model="Fixed effect",Calculations!CC:CC/SUM(Calculations!CC:CC),Calculations!CI:CI/SUM(Calculations!CI:CI)),"")</f>
        <v/>
      </c>
    </row>
    <row r="153" spans="4:7" x14ac:dyDescent="0.2">
      <c r="D153" s="71" t="str">
        <f t="shared" si="4"/>
        <v/>
      </c>
      <c r="E153" s="41" t="str">
        <f t="shared" si="5"/>
        <v/>
      </c>
      <c r="F153" s="86" t="str">
        <f>IF(AND(Include_study?="Yes",Sufficient_data="Yes",Moderator&lt;&gt;""),IF(Moderator_regression_measure=Calculations!L$1,Hedges_g,Cohens_d),"")</f>
        <v/>
      </c>
      <c r="G153" s="77" t="str">
        <f>IF(AND(Include_study?="Yes",Sufficient_data="Yes",Moderator&lt;&gt;""),IF(Moderator_model="Fixed effect",Calculations!CC:CC/SUM(Calculations!CC:CC),Calculations!CI:CI/SUM(Calculations!CI:CI)),"")</f>
        <v/>
      </c>
    </row>
    <row r="154" spans="4:7" x14ac:dyDescent="0.2">
      <c r="D154" s="71" t="str">
        <f t="shared" si="4"/>
        <v/>
      </c>
      <c r="E154" s="41" t="str">
        <f t="shared" si="5"/>
        <v/>
      </c>
      <c r="F154" s="86" t="str">
        <f>IF(AND(Include_study?="Yes",Sufficient_data="Yes",Moderator&lt;&gt;""),IF(Moderator_regression_measure=Calculations!L$1,Hedges_g,Cohens_d),"")</f>
        <v/>
      </c>
      <c r="G154" s="77" t="str">
        <f>IF(AND(Include_study?="Yes",Sufficient_data="Yes",Moderator&lt;&gt;""),IF(Moderator_model="Fixed effect",Calculations!CC:CC/SUM(Calculations!CC:CC),Calculations!CI:CI/SUM(Calculations!CI:CI)),"")</f>
        <v/>
      </c>
    </row>
    <row r="155" spans="4:7" x14ac:dyDescent="0.2">
      <c r="D155" s="71" t="str">
        <f t="shared" si="4"/>
        <v/>
      </c>
      <c r="E155" s="41" t="str">
        <f t="shared" si="5"/>
        <v/>
      </c>
      <c r="F155" s="86" t="str">
        <f>IF(AND(Include_study?="Yes",Sufficient_data="Yes",Moderator&lt;&gt;""),IF(Moderator_regression_measure=Calculations!L$1,Hedges_g,Cohens_d),"")</f>
        <v/>
      </c>
      <c r="G155" s="77" t="str">
        <f>IF(AND(Include_study?="Yes",Sufficient_data="Yes",Moderator&lt;&gt;""),IF(Moderator_model="Fixed effect",Calculations!CC:CC/SUM(Calculations!CC:CC),Calculations!CI:CI/SUM(Calculations!CI:CI)),"")</f>
        <v/>
      </c>
    </row>
    <row r="156" spans="4:7" x14ac:dyDescent="0.2">
      <c r="D156" s="71" t="str">
        <f t="shared" si="4"/>
        <v/>
      </c>
      <c r="E156" s="41" t="str">
        <f t="shared" si="5"/>
        <v/>
      </c>
      <c r="F156" s="86" t="str">
        <f>IF(AND(Include_study?="Yes",Sufficient_data="Yes",Moderator&lt;&gt;""),IF(Moderator_regression_measure=Calculations!L$1,Hedges_g,Cohens_d),"")</f>
        <v/>
      </c>
      <c r="G156" s="77" t="str">
        <f>IF(AND(Include_study?="Yes",Sufficient_data="Yes",Moderator&lt;&gt;""),IF(Moderator_model="Fixed effect",Calculations!CC:CC/SUM(Calculations!CC:CC),Calculations!CI:CI/SUM(Calculations!CI:CI)),"")</f>
        <v/>
      </c>
    </row>
    <row r="157" spans="4:7" x14ac:dyDescent="0.2">
      <c r="D157" s="71" t="str">
        <f t="shared" si="4"/>
        <v/>
      </c>
      <c r="E157" s="41" t="str">
        <f t="shared" si="5"/>
        <v/>
      </c>
      <c r="F157" s="86" t="str">
        <f>IF(AND(Include_study?="Yes",Sufficient_data="Yes",Moderator&lt;&gt;""),IF(Moderator_regression_measure=Calculations!L$1,Hedges_g,Cohens_d),"")</f>
        <v/>
      </c>
      <c r="G157" s="77" t="str">
        <f>IF(AND(Include_study?="Yes",Sufficient_data="Yes",Moderator&lt;&gt;""),IF(Moderator_model="Fixed effect",Calculations!CC:CC/SUM(Calculations!CC:CC),Calculations!CI:CI/SUM(Calculations!CI:CI)),"")</f>
        <v/>
      </c>
    </row>
    <row r="158" spans="4:7" x14ac:dyDescent="0.2">
      <c r="D158" s="71" t="str">
        <f t="shared" si="4"/>
        <v/>
      </c>
      <c r="E158" s="41" t="str">
        <f t="shared" si="5"/>
        <v/>
      </c>
      <c r="F158" s="86" t="str">
        <f>IF(AND(Include_study?="Yes",Sufficient_data="Yes",Moderator&lt;&gt;""),IF(Moderator_regression_measure=Calculations!L$1,Hedges_g,Cohens_d),"")</f>
        <v/>
      </c>
      <c r="G158" s="77" t="str">
        <f>IF(AND(Include_study?="Yes",Sufficient_data="Yes",Moderator&lt;&gt;""),IF(Moderator_model="Fixed effect",Calculations!CC:CC/SUM(Calculations!CC:CC),Calculations!CI:CI/SUM(Calculations!CI:CI)),"")</f>
        <v/>
      </c>
    </row>
    <row r="159" spans="4:7" x14ac:dyDescent="0.2">
      <c r="D159" s="71" t="str">
        <f t="shared" si="4"/>
        <v/>
      </c>
      <c r="E159" s="41" t="str">
        <f t="shared" si="5"/>
        <v/>
      </c>
      <c r="F159" s="86" t="str">
        <f>IF(AND(Include_study?="Yes",Sufficient_data="Yes",Moderator&lt;&gt;""),IF(Moderator_regression_measure=Calculations!L$1,Hedges_g,Cohens_d),"")</f>
        <v/>
      </c>
      <c r="G159" s="77" t="str">
        <f>IF(AND(Include_study?="Yes",Sufficient_data="Yes",Moderator&lt;&gt;""),IF(Moderator_model="Fixed effect",Calculations!CC:CC/SUM(Calculations!CC:CC),Calculations!CI:CI/SUM(Calculations!CI:CI)),"")</f>
        <v/>
      </c>
    </row>
    <row r="160" spans="4:7" x14ac:dyDescent="0.2">
      <c r="D160" s="71" t="str">
        <f t="shared" si="4"/>
        <v/>
      </c>
      <c r="E160" s="41" t="str">
        <f t="shared" si="5"/>
        <v/>
      </c>
      <c r="F160" s="86" t="str">
        <f>IF(AND(Include_study?="Yes",Sufficient_data="Yes",Moderator&lt;&gt;""),IF(Moderator_regression_measure=Calculations!L$1,Hedges_g,Cohens_d),"")</f>
        <v/>
      </c>
      <c r="G160" s="77" t="str">
        <f>IF(AND(Include_study?="Yes",Sufficient_data="Yes",Moderator&lt;&gt;""),IF(Moderator_model="Fixed effect",Calculations!CC:CC/SUM(Calculations!CC:CC),Calculations!CI:CI/SUM(Calculations!CI:CI)),"")</f>
        <v/>
      </c>
    </row>
    <row r="161" spans="4:7" x14ac:dyDescent="0.2">
      <c r="D161" s="71" t="str">
        <f t="shared" si="4"/>
        <v/>
      </c>
      <c r="E161" s="41" t="str">
        <f t="shared" si="5"/>
        <v/>
      </c>
      <c r="F161" s="86" t="str">
        <f>IF(AND(Include_study?="Yes",Sufficient_data="Yes",Moderator&lt;&gt;""),IF(Moderator_regression_measure=Calculations!L$1,Hedges_g,Cohens_d),"")</f>
        <v/>
      </c>
      <c r="G161" s="77" t="str">
        <f>IF(AND(Include_study?="Yes",Sufficient_data="Yes",Moderator&lt;&gt;""),IF(Moderator_model="Fixed effect",Calculations!CC:CC/SUM(Calculations!CC:CC),Calculations!CI:CI/SUM(Calculations!CI:CI)),"")</f>
        <v/>
      </c>
    </row>
    <row r="162" spans="4:7" x14ac:dyDescent="0.2">
      <c r="D162" s="71" t="str">
        <f t="shared" ref="D162:D201" si="6">IF(AND(Sufficient_data="Yes",Include_study?="Yes"),Study_name,"")</f>
        <v/>
      </c>
      <c r="E162" s="41" t="str">
        <f t="shared" ref="E162:E201" si="7">IF(AND(Sufficient_data="Yes",Include_study?="Yes",Moderator&lt;&gt;""),Moderator,"")</f>
        <v/>
      </c>
      <c r="F162" s="86" t="str">
        <f>IF(AND(Include_study?="Yes",Sufficient_data="Yes",Moderator&lt;&gt;""),IF(Moderator_regression_measure=Calculations!L$1,Hedges_g,Cohens_d),"")</f>
        <v/>
      </c>
      <c r="G162" s="77" t="str">
        <f>IF(AND(Include_study?="Yes",Sufficient_data="Yes",Moderator&lt;&gt;""),IF(Moderator_model="Fixed effect",Calculations!CC:CC/SUM(Calculations!CC:CC),Calculations!CI:CI/SUM(Calculations!CI:CI)),"")</f>
        <v/>
      </c>
    </row>
    <row r="163" spans="4:7" x14ac:dyDescent="0.2">
      <c r="D163" s="71" t="str">
        <f t="shared" si="6"/>
        <v/>
      </c>
      <c r="E163" s="41" t="str">
        <f t="shared" si="7"/>
        <v/>
      </c>
      <c r="F163" s="86" t="str">
        <f>IF(AND(Include_study?="Yes",Sufficient_data="Yes",Moderator&lt;&gt;""),IF(Moderator_regression_measure=Calculations!L$1,Hedges_g,Cohens_d),"")</f>
        <v/>
      </c>
      <c r="G163" s="77" t="str">
        <f>IF(AND(Include_study?="Yes",Sufficient_data="Yes",Moderator&lt;&gt;""),IF(Moderator_model="Fixed effect",Calculations!CC:CC/SUM(Calculations!CC:CC),Calculations!CI:CI/SUM(Calculations!CI:CI)),"")</f>
        <v/>
      </c>
    </row>
    <row r="164" spans="4:7" x14ac:dyDescent="0.2">
      <c r="D164" s="71" t="str">
        <f t="shared" si="6"/>
        <v/>
      </c>
      <c r="E164" s="41" t="str">
        <f t="shared" si="7"/>
        <v/>
      </c>
      <c r="F164" s="86" t="str">
        <f>IF(AND(Include_study?="Yes",Sufficient_data="Yes",Moderator&lt;&gt;""),IF(Moderator_regression_measure=Calculations!L$1,Hedges_g,Cohens_d),"")</f>
        <v/>
      </c>
      <c r="G164" s="77" t="str">
        <f>IF(AND(Include_study?="Yes",Sufficient_data="Yes",Moderator&lt;&gt;""),IF(Moderator_model="Fixed effect",Calculations!CC:CC/SUM(Calculations!CC:CC),Calculations!CI:CI/SUM(Calculations!CI:CI)),"")</f>
        <v/>
      </c>
    </row>
    <row r="165" spans="4:7" x14ac:dyDescent="0.2">
      <c r="D165" s="71" t="str">
        <f t="shared" si="6"/>
        <v/>
      </c>
      <c r="E165" s="41" t="str">
        <f t="shared" si="7"/>
        <v/>
      </c>
      <c r="F165" s="86" t="str">
        <f>IF(AND(Include_study?="Yes",Sufficient_data="Yes",Moderator&lt;&gt;""),IF(Moderator_regression_measure=Calculations!L$1,Hedges_g,Cohens_d),"")</f>
        <v/>
      </c>
      <c r="G165" s="77" t="str">
        <f>IF(AND(Include_study?="Yes",Sufficient_data="Yes",Moderator&lt;&gt;""),IF(Moderator_model="Fixed effect",Calculations!CC:CC/SUM(Calculations!CC:CC),Calculations!CI:CI/SUM(Calculations!CI:CI)),"")</f>
        <v/>
      </c>
    </row>
    <row r="166" spans="4:7" x14ac:dyDescent="0.2">
      <c r="D166" s="71" t="str">
        <f t="shared" si="6"/>
        <v/>
      </c>
      <c r="E166" s="41" t="str">
        <f t="shared" si="7"/>
        <v/>
      </c>
      <c r="F166" s="86" t="str">
        <f>IF(AND(Include_study?="Yes",Sufficient_data="Yes",Moderator&lt;&gt;""),IF(Moderator_regression_measure=Calculations!L$1,Hedges_g,Cohens_d),"")</f>
        <v/>
      </c>
      <c r="G166" s="77" t="str">
        <f>IF(AND(Include_study?="Yes",Sufficient_data="Yes",Moderator&lt;&gt;""),IF(Moderator_model="Fixed effect",Calculations!CC:CC/SUM(Calculations!CC:CC),Calculations!CI:CI/SUM(Calculations!CI:CI)),"")</f>
        <v/>
      </c>
    </row>
    <row r="167" spans="4:7" x14ac:dyDescent="0.2">
      <c r="D167" s="71" t="str">
        <f t="shared" si="6"/>
        <v/>
      </c>
      <c r="E167" s="41" t="str">
        <f t="shared" si="7"/>
        <v/>
      </c>
      <c r="F167" s="86" t="str">
        <f>IF(AND(Include_study?="Yes",Sufficient_data="Yes",Moderator&lt;&gt;""),IF(Moderator_regression_measure=Calculations!L$1,Hedges_g,Cohens_d),"")</f>
        <v/>
      </c>
      <c r="G167" s="77" t="str">
        <f>IF(AND(Include_study?="Yes",Sufficient_data="Yes",Moderator&lt;&gt;""),IF(Moderator_model="Fixed effect",Calculations!CC:CC/SUM(Calculations!CC:CC),Calculations!CI:CI/SUM(Calculations!CI:CI)),"")</f>
        <v/>
      </c>
    </row>
    <row r="168" spans="4:7" x14ac:dyDescent="0.2">
      <c r="D168" s="71" t="str">
        <f t="shared" si="6"/>
        <v/>
      </c>
      <c r="E168" s="41" t="str">
        <f t="shared" si="7"/>
        <v/>
      </c>
      <c r="F168" s="86" t="str">
        <f>IF(AND(Include_study?="Yes",Sufficient_data="Yes",Moderator&lt;&gt;""),IF(Moderator_regression_measure=Calculations!L$1,Hedges_g,Cohens_d),"")</f>
        <v/>
      </c>
      <c r="G168" s="77" t="str">
        <f>IF(AND(Include_study?="Yes",Sufficient_data="Yes",Moderator&lt;&gt;""),IF(Moderator_model="Fixed effect",Calculations!CC:CC/SUM(Calculations!CC:CC),Calculations!CI:CI/SUM(Calculations!CI:CI)),"")</f>
        <v/>
      </c>
    </row>
    <row r="169" spans="4:7" x14ac:dyDescent="0.2">
      <c r="D169" s="71" t="str">
        <f t="shared" si="6"/>
        <v/>
      </c>
      <c r="E169" s="41" t="str">
        <f t="shared" si="7"/>
        <v/>
      </c>
      <c r="F169" s="86" t="str">
        <f>IF(AND(Include_study?="Yes",Sufficient_data="Yes",Moderator&lt;&gt;""),IF(Moderator_regression_measure=Calculations!L$1,Hedges_g,Cohens_d),"")</f>
        <v/>
      </c>
      <c r="G169" s="77" t="str">
        <f>IF(AND(Include_study?="Yes",Sufficient_data="Yes",Moderator&lt;&gt;""),IF(Moderator_model="Fixed effect",Calculations!CC:CC/SUM(Calculations!CC:CC),Calculations!CI:CI/SUM(Calculations!CI:CI)),"")</f>
        <v/>
      </c>
    </row>
    <row r="170" spans="4:7" x14ac:dyDescent="0.2">
      <c r="D170" s="71" t="str">
        <f t="shared" si="6"/>
        <v/>
      </c>
      <c r="E170" s="41" t="str">
        <f t="shared" si="7"/>
        <v/>
      </c>
      <c r="F170" s="86" t="str">
        <f>IF(AND(Include_study?="Yes",Sufficient_data="Yes",Moderator&lt;&gt;""),IF(Moderator_regression_measure=Calculations!L$1,Hedges_g,Cohens_d),"")</f>
        <v/>
      </c>
      <c r="G170" s="77" t="str">
        <f>IF(AND(Include_study?="Yes",Sufficient_data="Yes",Moderator&lt;&gt;""),IF(Moderator_model="Fixed effect",Calculations!CC:CC/SUM(Calculations!CC:CC),Calculations!CI:CI/SUM(Calculations!CI:CI)),"")</f>
        <v/>
      </c>
    </row>
    <row r="171" spans="4:7" x14ac:dyDescent="0.2">
      <c r="D171" s="71" t="str">
        <f t="shared" si="6"/>
        <v/>
      </c>
      <c r="E171" s="41" t="str">
        <f t="shared" si="7"/>
        <v/>
      </c>
      <c r="F171" s="86" t="str">
        <f>IF(AND(Include_study?="Yes",Sufficient_data="Yes",Moderator&lt;&gt;""),IF(Moderator_regression_measure=Calculations!L$1,Hedges_g,Cohens_d),"")</f>
        <v/>
      </c>
      <c r="G171" s="77" t="str">
        <f>IF(AND(Include_study?="Yes",Sufficient_data="Yes",Moderator&lt;&gt;""),IF(Moderator_model="Fixed effect",Calculations!CC:CC/SUM(Calculations!CC:CC),Calculations!CI:CI/SUM(Calculations!CI:CI)),"")</f>
        <v/>
      </c>
    </row>
    <row r="172" spans="4:7" x14ac:dyDescent="0.2">
      <c r="D172" s="71" t="str">
        <f t="shared" si="6"/>
        <v/>
      </c>
      <c r="E172" s="41" t="str">
        <f t="shared" si="7"/>
        <v/>
      </c>
      <c r="F172" s="86" t="str">
        <f>IF(AND(Include_study?="Yes",Sufficient_data="Yes",Moderator&lt;&gt;""),IF(Moderator_regression_measure=Calculations!L$1,Hedges_g,Cohens_d),"")</f>
        <v/>
      </c>
      <c r="G172" s="77" t="str">
        <f>IF(AND(Include_study?="Yes",Sufficient_data="Yes",Moderator&lt;&gt;""),IF(Moderator_model="Fixed effect",Calculations!CC:CC/SUM(Calculations!CC:CC),Calculations!CI:CI/SUM(Calculations!CI:CI)),"")</f>
        <v/>
      </c>
    </row>
    <row r="173" spans="4:7" x14ac:dyDescent="0.2">
      <c r="D173" s="71" t="str">
        <f t="shared" si="6"/>
        <v/>
      </c>
      <c r="E173" s="41" t="str">
        <f t="shared" si="7"/>
        <v/>
      </c>
      <c r="F173" s="86" t="str">
        <f>IF(AND(Include_study?="Yes",Sufficient_data="Yes",Moderator&lt;&gt;""),IF(Moderator_regression_measure=Calculations!L$1,Hedges_g,Cohens_d),"")</f>
        <v/>
      </c>
      <c r="G173" s="77" t="str">
        <f>IF(AND(Include_study?="Yes",Sufficient_data="Yes",Moderator&lt;&gt;""),IF(Moderator_model="Fixed effect",Calculations!CC:CC/SUM(Calculations!CC:CC),Calculations!CI:CI/SUM(Calculations!CI:CI)),"")</f>
        <v/>
      </c>
    </row>
    <row r="174" spans="4:7" x14ac:dyDescent="0.2">
      <c r="D174" s="71" t="str">
        <f t="shared" si="6"/>
        <v/>
      </c>
      <c r="E174" s="41" t="str">
        <f t="shared" si="7"/>
        <v/>
      </c>
      <c r="F174" s="86" t="str">
        <f>IF(AND(Include_study?="Yes",Sufficient_data="Yes",Moderator&lt;&gt;""),IF(Moderator_regression_measure=Calculations!L$1,Hedges_g,Cohens_d),"")</f>
        <v/>
      </c>
      <c r="G174" s="77" t="str">
        <f>IF(AND(Include_study?="Yes",Sufficient_data="Yes",Moderator&lt;&gt;""),IF(Moderator_model="Fixed effect",Calculations!CC:CC/SUM(Calculations!CC:CC),Calculations!CI:CI/SUM(Calculations!CI:CI)),"")</f>
        <v/>
      </c>
    </row>
    <row r="175" spans="4:7" x14ac:dyDescent="0.2">
      <c r="D175" s="71" t="str">
        <f t="shared" si="6"/>
        <v/>
      </c>
      <c r="E175" s="41" t="str">
        <f t="shared" si="7"/>
        <v/>
      </c>
      <c r="F175" s="86" t="str">
        <f>IF(AND(Include_study?="Yes",Sufficient_data="Yes",Moderator&lt;&gt;""),IF(Moderator_regression_measure=Calculations!L$1,Hedges_g,Cohens_d),"")</f>
        <v/>
      </c>
      <c r="G175" s="77" t="str">
        <f>IF(AND(Include_study?="Yes",Sufficient_data="Yes",Moderator&lt;&gt;""),IF(Moderator_model="Fixed effect",Calculations!CC:CC/SUM(Calculations!CC:CC),Calculations!CI:CI/SUM(Calculations!CI:CI)),"")</f>
        <v/>
      </c>
    </row>
    <row r="176" spans="4:7" x14ac:dyDescent="0.2">
      <c r="D176" s="71" t="str">
        <f t="shared" si="6"/>
        <v/>
      </c>
      <c r="E176" s="41" t="str">
        <f t="shared" si="7"/>
        <v/>
      </c>
      <c r="F176" s="86" t="str">
        <f>IF(AND(Include_study?="Yes",Sufficient_data="Yes",Moderator&lt;&gt;""),IF(Moderator_regression_measure=Calculations!L$1,Hedges_g,Cohens_d),"")</f>
        <v/>
      </c>
      <c r="G176" s="77" t="str">
        <f>IF(AND(Include_study?="Yes",Sufficient_data="Yes",Moderator&lt;&gt;""),IF(Moderator_model="Fixed effect",Calculations!CC:CC/SUM(Calculations!CC:CC),Calculations!CI:CI/SUM(Calculations!CI:CI)),"")</f>
        <v/>
      </c>
    </row>
    <row r="177" spans="4:7" x14ac:dyDescent="0.2">
      <c r="D177" s="71" t="str">
        <f t="shared" si="6"/>
        <v/>
      </c>
      <c r="E177" s="41" t="str">
        <f t="shared" si="7"/>
        <v/>
      </c>
      <c r="F177" s="86" t="str">
        <f>IF(AND(Include_study?="Yes",Sufficient_data="Yes",Moderator&lt;&gt;""),IF(Moderator_regression_measure=Calculations!L$1,Hedges_g,Cohens_d),"")</f>
        <v/>
      </c>
      <c r="G177" s="77" t="str">
        <f>IF(AND(Include_study?="Yes",Sufficient_data="Yes",Moderator&lt;&gt;""),IF(Moderator_model="Fixed effect",Calculations!CC:CC/SUM(Calculations!CC:CC),Calculations!CI:CI/SUM(Calculations!CI:CI)),"")</f>
        <v/>
      </c>
    </row>
    <row r="178" spans="4:7" x14ac:dyDescent="0.2">
      <c r="D178" s="71" t="str">
        <f t="shared" si="6"/>
        <v/>
      </c>
      <c r="E178" s="41" t="str">
        <f t="shared" si="7"/>
        <v/>
      </c>
      <c r="F178" s="86" t="str">
        <f>IF(AND(Include_study?="Yes",Sufficient_data="Yes",Moderator&lt;&gt;""),IF(Moderator_regression_measure=Calculations!L$1,Hedges_g,Cohens_d),"")</f>
        <v/>
      </c>
      <c r="G178" s="77" t="str">
        <f>IF(AND(Include_study?="Yes",Sufficient_data="Yes",Moderator&lt;&gt;""),IF(Moderator_model="Fixed effect",Calculations!CC:CC/SUM(Calculations!CC:CC),Calculations!CI:CI/SUM(Calculations!CI:CI)),"")</f>
        <v/>
      </c>
    </row>
    <row r="179" spans="4:7" x14ac:dyDescent="0.2">
      <c r="D179" s="71" t="str">
        <f t="shared" si="6"/>
        <v/>
      </c>
      <c r="E179" s="41" t="str">
        <f t="shared" si="7"/>
        <v/>
      </c>
      <c r="F179" s="86" t="str">
        <f>IF(AND(Include_study?="Yes",Sufficient_data="Yes",Moderator&lt;&gt;""),IF(Moderator_regression_measure=Calculations!L$1,Hedges_g,Cohens_d),"")</f>
        <v/>
      </c>
      <c r="G179" s="77" t="str">
        <f>IF(AND(Include_study?="Yes",Sufficient_data="Yes",Moderator&lt;&gt;""),IF(Moderator_model="Fixed effect",Calculations!CC:CC/SUM(Calculations!CC:CC),Calculations!CI:CI/SUM(Calculations!CI:CI)),"")</f>
        <v/>
      </c>
    </row>
    <row r="180" spans="4:7" x14ac:dyDescent="0.2">
      <c r="D180" s="71" t="str">
        <f t="shared" si="6"/>
        <v/>
      </c>
      <c r="E180" s="41" t="str">
        <f t="shared" si="7"/>
        <v/>
      </c>
      <c r="F180" s="86" t="str">
        <f>IF(AND(Include_study?="Yes",Sufficient_data="Yes",Moderator&lt;&gt;""),IF(Moderator_regression_measure=Calculations!L$1,Hedges_g,Cohens_d),"")</f>
        <v/>
      </c>
      <c r="G180" s="77" t="str">
        <f>IF(AND(Include_study?="Yes",Sufficient_data="Yes",Moderator&lt;&gt;""),IF(Moderator_model="Fixed effect",Calculations!CC:CC/SUM(Calculations!CC:CC),Calculations!CI:CI/SUM(Calculations!CI:CI)),"")</f>
        <v/>
      </c>
    </row>
    <row r="181" spans="4:7" x14ac:dyDescent="0.2">
      <c r="D181" s="71" t="str">
        <f t="shared" si="6"/>
        <v/>
      </c>
      <c r="E181" s="41" t="str">
        <f t="shared" si="7"/>
        <v/>
      </c>
      <c r="F181" s="86" t="str">
        <f>IF(AND(Include_study?="Yes",Sufficient_data="Yes",Moderator&lt;&gt;""),IF(Moderator_regression_measure=Calculations!L$1,Hedges_g,Cohens_d),"")</f>
        <v/>
      </c>
      <c r="G181" s="77" t="str">
        <f>IF(AND(Include_study?="Yes",Sufficient_data="Yes",Moderator&lt;&gt;""),IF(Moderator_model="Fixed effect",Calculations!CC:CC/SUM(Calculations!CC:CC),Calculations!CI:CI/SUM(Calculations!CI:CI)),"")</f>
        <v/>
      </c>
    </row>
    <row r="182" spans="4:7" x14ac:dyDescent="0.2">
      <c r="D182" s="71" t="str">
        <f t="shared" si="6"/>
        <v/>
      </c>
      <c r="E182" s="41" t="str">
        <f t="shared" si="7"/>
        <v/>
      </c>
      <c r="F182" s="86" t="str">
        <f>IF(AND(Include_study?="Yes",Sufficient_data="Yes",Moderator&lt;&gt;""),IF(Moderator_regression_measure=Calculations!L$1,Hedges_g,Cohens_d),"")</f>
        <v/>
      </c>
      <c r="G182" s="77" t="str">
        <f>IF(AND(Include_study?="Yes",Sufficient_data="Yes",Moderator&lt;&gt;""),IF(Moderator_model="Fixed effect",Calculations!CC:CC/SUM(Calculations!CC:CC),Calculations!CI:CI/SUM(Calculations!CI:CI)),"")</f>
        <v/>
      </c>
    </row>
    <row r="183" spans="4:7" x14ac:dyDescent="0.2">
      <c r="D183" s="71" t="str">
        <f t="shared" si="6"/>
        <v/>
      </c>
      <c r="E183" s="41" t="str">
        <f t="shared" si="7"/>
        <v/>
      </c>
      <c r="F183" s="86" t="str">
        <f>IF(AND(Include_study?="Yes",Sufficient_data="Yes",Moderator&lt;&gt;""),IF(Moderator_regression_measure=Calculations!L$1,Hedges_g,Cohens_d),"")</f>
        <v/>
      </c>
      <c r="G183" s="77" t="str">
        <f>IF(AND(Include_study?="Yes",Sufficient_data="Yes",Moderator&lt;&gt;""),IF(Moderator_model="Fixed effect",Calculations!CC:CC/SUM(Calculations!CC:CC),Calculations!CI:CI/SUM(Calculations!CI:CI)),"")</f>
        <v/>
      </c>
    </row>
    <row r="184" spans="4:7" x14ac:dyDescent="0.2">
      <c r="D184" s="71" t="str">
        <f t="shared" si="6"/>
        <v/>
      </c>
      <c r="E184" s="41" t="str">
        <f t="shared" si="7"/>
        <v/>
      </c>
      <c r="F184" s="86" t="str">
        <f>IF(AND(Include_study?="Yes",Sufficient_data="Yes",Moderator&lt;&gt;""),IF(Moderator_regression_measure=Calculations!L$1,Hedges_g,Cohens_d),"")</f>
        <v/>
      </c>
      <c r="G184" s="77" t="str">
        <f>IF(AND(Include_study?="Yes",Sufficient_data="Yes",Moderator&lt;&gt;""),IF(Moderator_model="Fixed effect",Calculations!CC:CC/SUM(Calculations!CC:CC),Calculations!CI:CI/SUM(Calculations!CI:CI)),"")</f>
        <v/>
      </c>
    </row>
    <row r="185" spans="4:7" x14ac:dyDescent="0.2">
      <c r="D185" s="71" t="str">
        <f t="shared" si="6"/>
        <v/>
      </c>
      <c r="E185" s="41" t="str">
        <f t="shared" si="7"/>
        <v/>
      </c>
      <c r="F185" s="86" t="str">
        <f>IF(AND(Include_study?="Yes",Sufficient_data="Yes",Moderator&lt;&gt;""),IF(Moderator_regression_measure=Calculations!L$1,Hedges_g,Cohens_d),"")</f>
        <v/>
      </c>
      <c r="G185" s="77" t="str">
        <f>IF(AND(Include_study?="Yes",Sufficient_data="Yes",Moderator&lt;&gt;""),IF(Moderator_model="Fixed effect",Calculations!CC:CC/SUM(Calculations!CC:CC),Calculations!CI:CI/SUM(Calculations!CI:CI)),"")</f>
        <v/>
      </c>
    </row>
    <row r="186" spans="4:7" x14ac:dyDescent="0.2">
      <c r="D186" s="71" t="str">
        <f t="shared" si="6"/>
        <v/>
      </c>
      <c r="E186" s="41" t="str">
        <f t="shared" si="7"/>
        <v/>
      </c>
      <c r="F186" s="86" t="str">
        <f>IF(AND(Include_study?="Yes",Sufficient_data="Yes",Moderator&lt;&gt;""),IF(Moderator_regression_measure=Calculations!L$1,Hedges_g,Cohens_d),"")</f>
        <v/>
      </c>
      <c r="G186" s="77" t="str">
        <f>IF(AND(Include_study?="Yes",Sufficient_data="Yes",Moderator&lt;&gt;""),IF(Moderator_model="Fixed effect",Calculations!CC:CC/SUM(Calculations!CC:CC),Calculations!CI:CI/SUM(Calculations!CI:CI)),"")</f>
        <v/>
      </c>
    </row>
    <row r="187" spans="4:7" x14ac:dyDescent="0.2">
      <c r="D187" s="71" t="str">
        <f t="shared" si="6"/>
        <v/>
      </c>
      <c r="E187" s="41" t="str">
        <f t="shared" si="7"/>
        <v/>
      </c>
      <c r="F187" s="86" t="str">
        <f>IF(AND(Include_study?="Yes",Sufficient_data="Yes",Moderator&lt;&gt;""),IF(Moderator_regression_measure=Calculations!L$1,Hedges_g,Cohens_d),"")</f>
        <v/>
      </c>
      <c r="G187" s="77" t="str">
        <f>IF(AND(Include_study?="Yes",Sufficient_data="Yes",Moderator&lt;&gt;""),IF(Moderator_model="Fixed effect",Calculations!CC:CC/SUM(Calculations!CC:CC),Calculations!CI:CI/SUM(Calculations!CI:CI)),"")</f>
        <v/>
      </c>
    </row>
    <row r="188" spans="4:7" x14ac:dyDescent="0.2">
      <c r="D188" s="71" t="str">
        <f t="shared" si="6"/>
        <v/>
      </c>
      <c r="E188" s="41" t="str">
        <f t="shared" si="7"/>
        <v/>
      </c>
      <c r="F188" s="86" t="str">
        <f>IF(AND(Include_study?="Yes",Sufficient_data="Yes",Moderator&lt;&gt;""),IF(Moderator_regression_measure=Calculations!L$1,Hedges_g,Cohens_d),"")</f>
        <v/>
      </c>
      <c r="G188" s="77" t="str">
        <f>IF(AND(Include_study?="Yes",Sufficient_data="Yes",Moderator&lt;&gt;""),IF(Moderator_model="Fixed effect",Calculations!CC:CC/SUM(Calculations!CC:CC),Calculations!CI:CI/SUM(Calculations!CI:CI)),"")</f>
        <v/>
      </c>
    </row>
    <row r="189" spans="4:7" x14ac:dyDescent="0.2">
      <c r="D189" s="71" t="str">
        <f t="shared" si="6"/>
        <v/>
      </c>
      <c r="E189" s="41" t="str">
        <f t="shared" si="7"/>
        <v/>
      </c>
      <c r="F189" s="86" t="str">
        <f>IF(AND(Include_study?="Yes",Sufficient_data="Yes",Moderator&lt;&gt;""),IF(Moderator_regression_measure=Calculations!L$1,Hedges_g,Cohens_d),"")</f>
        <v/>
      </c>
      <c r="G189" s="77" t="str">
        <f>IF(AND(Include_study?="Yes",Sufficient_data="Yes",Moderator&lt;&gt;""),IF(Moderator_model="Fixed effect",Calculations!CC:CC/SUM(Calculations!CC:CC),Calculations!CI:CI/SUM(Calculations!CI:CI)),"")</f>
        <v/>
      </c>
    </row>
    <row r="190" spans="4:7" x14ac:dyDescent="0.2">
      <c r="D190" s="71" t="str">
        <f t="shared" si="6"/>
        <v/>
      </c>
      <c r="E190" s="41" t="str">
        <f t="shared" si="7"/>
        <v/>
      </c>
      <c r="F190" s="86" t="str">
        <f>IF(AND(Include_study?="Yes",Sufficient_data="Yes",Moderator&lt;&gt;""),IF(Moderator_regression_measure=Calculations!L$1,Hedges_g,Cohens_d),"")</f>
        <v/>
      </c>
      <c r="G190" s="77" t="str">
        <f>IF(AND(Include_study?="Yes",Sufficient_data="Yes",Moderator&lt;&gt;""),IF(Moderator_model="Fixed effect",Calculations!CC:CC/SUM(Calculations!CC:CC),Calculations!CI:CI/SUM(Calculations!CI:CI)),"")</f>
        <v/>
      </c>
    </row>
    <row r="191" spans="4:7" x14ac:dyDescent="0.2">
      <c r="D191" s="71" t="str">
        <f t="shared" si="6"/>
        <v/>
      </c>
      <c r="E191" s="41" t="str">
        <f t="shared" si="7"/>
        <v/>
      </c>
      <c r="F191" s="86" t="str">
        <f>IF(AND(Include_study?="Yes",Sufficient_data="Yes",Moderator&lt;&gt;""),IF(Moderator_regression_measure=Calculations!L$1,Hedges_g,Cohens_d),"")</f>
        <v/>
      </c>
      <c r="G191" s="77" t="str">
        <f>IF(AND(Include_study?="Yes",Sufficient_data="Yes",Moderator&lt;&gt;""),IF(Moderator_model="Fixed effect",Calculations!CC:CC/SUM(Calculations!CC:CC),Calculations!CI:CI/SUM(Calculations!CI:CI)),"")</f>
        <v/>
      </c>
    </row>
    <row r="192" spans="4:7" x14ac:dyDescent="0.2">
      <c r="D192" s="71" t="str">
        <f t="shared" si="6"/>
        <v/>
      </c>
      <c r="E192" s="41" t="str">
        <f t="shared" si="7"/>
        <v/>
      </c>
      <c r="F192" s="86" t="str">
        <f>IF(AND(Include_study?="Yes",Sufficient_data="Yes",Moderator&lt;&gt;""),IF(Moderator_regression_measure=Calculations!L$1,Hedges_g,Cohens_d),"")</f>
        <v/>
      </c>
      <c r="G192" s="77" t="str">
        <f>IF(AND(Include_study?="Yes",Sufficient_data="Yes",Moderator&lt;&gt;""),IF(Moderator_model="Fixed effect",Calculations!CC:CC/SUM(Calculations!CC:CC),Calculations!CI:CI/SUM(Calculations!CI:CI)),"")</f>
        <v/>
      </c>
    </row>
    <row r="193" spans="4:7" x14ac:dyDescent="0.2">
      <c r="D193" s="71" t="str">
        <f t="shared" si="6"/>
        <v/>
      </c>
      <c r="E193" s="41" t="str">
        <f t="shared" si="7"/>
        <v/>
      </c>
      <c r="F193" s="86" t="str">
        <f>IF(AND(Include_study?="Yes",Sufficient_data="Yes",Moderator&lt;&gt;""),IF(Moderator_regression_measure=Calculations!L$1,Hedges_g,Cohens_d),"")</f>
        <v/>
      </c>
      <c r="G193" s="77" t="str">
        <f>IF(AND(Include_study?="Yes",Sufficient_data="Yes",Moderator&lt;&gt;""),IF(Moderator_model="Fixed effect",Calculations!CC:CC/SUM(Calculations!CC:CC),Calculations!CI:CI/SUM(Calculations!CI:CI)),"")</f>
        <v/>
      </c>
    </row>
    <row r="194" spans="4:7" x14ac:dyDescent="0.2">
      <c r="D194" s="71" t="str">
        <f t="shared" si="6"/>
        <v/>
      </c>
      <c r="E194" s="41" t="str">
        <f t="shared" si="7"/>
        <v/>
      </c>
      <c r="F194" s="86" t="str">
        <f>IF(AND(Include_study?="Yes",Sufficient_data="Yes",Moderator&lt;&gt;""),IF(Moderator_regression_measure=Calculations!L$1,Hedges_g,Cohens_d),"")</f>
        <v/>
      </c>
      <c r="G194" s="77" t="str">
        <f>IF(AND(Include_study?="Yes",Sufficient_data="Yes",Moderator&lt;&gt;""),IF(Moderator_model="Fixed effect",Calculations!CC:CC/SUM(Calculations!CC:CC),Calculations!CI:CI/SUM(Calculations!CI:CI)),"")</f>
        <v/>
      </c>
    </row>
    <row r="195" spans="4:7" x14ac:dyDescent="0.2">
      <c r="D195" s="71" t="str">
        <f t="shared" si="6"/>
        <v/>
      </c>
      <c r="E195" s="41" t="str">
        <f t="shared" si="7"/>
        <v/>
      </c>
      <c r="F195" s="86" t="str">
        <f>IF(AND(Include_study?="Yes",Sufficient_data="Yes",Moderator&lt;&gt;""),IF(Moderator_regression_measure=Calculations!L$1,Hedges_g,Cohens_d),"")</f>
        <v/>
      </c>
      <c r="G195" s="77" t="str">
        <f>IF(AND(Include_study?="Yes",Sufficient_data="Yes",Moderator&lt;&gt;""),IF(Moderator_model="Fixed effect",Calculations!CC:CC/SUM(Calculations!CC:CC),Calculations!CI:CI/SUM(Calculations!CI:CI)),"")</f>
        <v/>
      </c>
    </row>
    <row r="196" spans="4:7" x14ac:dyDescent="0.2">
      <c r="D196" s="71" t="str">
        <f t="shared" si="6"/>
        <v/>
      </c>
      <c r="E196" s="41" t="str">
        <f t="shared" si="7"/>
        <v/>
      </c>
      <c r="F196" s="86" t="str">
        <f>IF(AND(Include_study?="Yes",Sufficient_data="Yes",Moderator&lt;&gt;""),IF(Moderator_regression_measure=Calculations!L$1,Hedges_g,Cohens_d),"")</f>
        <v/>
      </c>
      <c r="G196" s="77" t="str">
        <f>IF(AND(Include_study?="Yes",Sufficient_data="Yes",Moderator&lt;&gt;""),IF(Moderator_model="Fixed effect",Calculations!CC:CC/SUM(Calculations!CC:CC),Calculations!CI:CI/SUM(Calculations!CI:CI)),"")</f>
        <v/>
      </c>
    </row>
    <row r="197" spans="4:7" x14ac:dyDescent="0.2">
      <c r="D197" s="71" t="str">
        <f t="shared" si="6"/>
        <v/>
      </c>
      <c r="E197" s="41" t="str">
        <f t="shared" si="7"/>
        <v/>
      </c>
      <c r="F197" s="86" t="str">
        <f>IF(AND(Include_study?="Yes",Sufficient_data="Yes",Moderator&lt;&gt;""),IF(Moderator_regression_measure=Calculations!L$1,Hedges_g,Cohens_d),"")</f>
        <v/>
      </c>
      <c r="G197" s="77" t="str">
        <f>IF(AND(Include_study?="Yes",Sufficient_data="Yes",Moderator&lt;&gt;""),IF(Moderator_model="Fixed effect",Calculations!CC:CC/SUM(Calculations!CC:CC),Calculations!CI:CI/SUM(Calculations!CI:CI)),"")</f>
        <v/>
      </c>
    </row>
    <row r="198" spans="4:7" x14ac:dyDescent="0.2">
      <c r="D198" s="71" t="str">
        <f t="shared" si="6"/>
        <v/>
      </c>
      <c r="E198" s="41" t="str">
        <f t="shared" si="7"/>
        <v/>
      </c>
      <c r="F198" s="86" t="str">
        <f>IF(AND(Include_study?="Yes",Sufficient_data="Yes",Moderator&lt;&gt;""),IF(Moderator_regression_measure=Calculations!L$1,Hedges_g,Cohens_d),"")</f>
        <v/>
      </c>
      <c r="G198" s="77" t="str">
        <f>IF(AND(Include_study?="Yes",Sufficient_data="Yes",Moderator&lt;&gt;""),IF(Moderator_model="Fixed effect",Calculations!CC:CC/SUM(Calculations!CC:CC),Calculations!CI:CI/SUM(Calculations!CI:CI)),"")</f>
        <v/>
      </c>
    </row>
    <row r="199" spans="4:7" x14ac:dyDescent="0.2">
      <c r="D199" s="71" t="str">
        <f t="shared" si="6"/>
        <v/>
      </c>
      <c r="E199" s="41" t="str">
        <f t="shared" si="7"/>
        <v/>
      </c>
      <c r="F199" s="86" t="str">
        <f>IF(AND(Include_study?="Yes",Sufficient_data="Yes",Moderator&lt;&gt;""),IF(Moderator_regression_measure=Calculations!L$1,Hedges_g,Cohens_d),"")</f>
        <v/>
      </c>
      <c r="G199" s="77" t="str">
        <f>IF(AND(Include_study?="Yes",Sufficient_data="Yes",Moderator&lt;&gt;""),IF(Moderator_model="Fixed effect",Calculations!CC:CC/SUM(Calculations!CC:CC),Calculations!CI:CI/SUM(Calculations!CI:CI)),"")</f>
        <v/>
      </c>
    </row>
    <row r="200" spans="4:7" x14ac:dyDescent="0.2">
      <c r="D200" s="71" t="str">
        <f t="shared" si="6"/>
        <v/>
      </c>
      <c r="E200" s="41" t="str">
        <f t="shared" si="7"/>
        <v/>
      </c>
      <c r="F200" s="86" t="str">
        <f>IF(AND(Include_study?="Yes",Sufficient_data="Yes",Moderator&lt;&gt;""),IF(Moderator_regression_measure=Calculations!L$1,Hedges_g,Cohens_d),"")</f>
        <v/>
      </c>
      <c r="G200" s="77" t="str">
        <f>IF(AND(Include_study?="Yes",Sufficient_data="Yes",Moderator&lt;&gt;""),IF(Moderator_model="Fixed effect",Calculations!CC:CC/SUM(Calculations!CC:CC),Calculations!CI:CI/SUM(Calculations!CI:CI)),"")</f>
        <v/>
      </c>
    </row>
    <row r="201" spans="4:7" x14ac:dyDescent="0.2">
      <c r="D201" s="72" t="str">
        <f t="shared" si="6"/>
        <v/>
      </c>
      <c r="E201" s="49" t="str">
        <f t="shared" si="7"/>
        <v/>
      </c>
      <c r="F201" s="49" t="str">
        <f>IF(AND(Include_study?="Yes",Sufficient_data="Yes",Moderator&lt;&gt;""),IF(Moderator_regression_measure=Calculations!L$1,Hedges_g,Cohens_d),"")</f>
        <v/>
      </c>
      <c r="G201" s="78" t="str">
        <f>IF(AND(Include_study?="Yes",Sufficient_data="Yes",Moderator&lt;&gt;""),IF(Moderator_model="Fixed effect",Calculations!CC:CC/SUM(Calculations!CC:CC),Calculations!CI:CI/SUM(Calculations!CI:CI)),"")</f>
        <v/>
      </c>
    </row>
  </sheetData>
  <mergeCells count="1">
    <mergeCell ref="A1:B1"/>
  </mergeCells>
  <dataValidations count="2">
    <dataValidation type="list" allowBlank="1" showInputMessage="1" showErrorMessage="1" sqref="B2" xr:uid="{00000000-0002-0000-0300-000000000000}">
      <formula1>"Cohen's d,Hedges' g"</formula1>
    </dataValidation>
    <dataValidation type="list" allowBlank="1" showInputMessage="1" showErrorMessage="1" sqref="B3" xr:uid="{00000000-0002-0000-0300-000001000000}">
      <formula1>"Fixed effect,Random effects"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H201"/>
  <sheetViews>
    <sheetView showGridLines="0" workbookViewId="0">
      <pane ySplit="1" topLeftCell="A2" activePane="bottomLeft" state="frozen"/>
      <selection pane="bottomLeft" activeCell="I34" sqref="I34"/>
    </sheetView>
  </sheetViews>
  <sheetFormatPr defaultRowHeight="12" outlineLevelCol="1" x14ac:dyDescent="0.2"/>
  <cols>
    <col min="1" max="1" width="32.5" style="6" bestFit="1" customWidth="1"/>
    <col min="2" max="2" width="19.33203125" style="6" bestFit="1" customWidth="1"/>
    <col min="3" max="3" width="3.33203125" style="6" customWidth="1"/>
    <col min="4" max="4" width="16.33203125" style="6" customWidth="1" outlineLevel="1"/>
    <col min="5" max="5" width="11.33203125" style="6" customWidth="1" outlineLevel="1"/>
    <col min="6" max="6" width="11.6640625" style="6" customWidth="1" outlineLevel="1"/>
    <col min="7" max="7" width="3.33203125" customWidth="1" outlineLevel="1"/>
    <col min="8" max="9" width="19.83203125" style="6" customWidth="1" outlineLevel="1"/>
    <col min="10" max="10" width="9.33203125" style="6" customWidth="1" outlineLevel="1"/>
    <col min="11" max="11" width="29.6640625" style="6" customWidth="1" outlineLevel="1"/>
    <col min="12" max="12" width="17.5" style="6" customWidth="1" outlineLevel="1"/>
    <col min="13" max="13" width="6.33203125" style="6" customWidth="1"/>
    <col min="14" max="14" width="3.33203125" style="42" customWidth="1"/>
    <col min="15" max="15" width="24.6640625" style="42" customWidth="1" outlineLevel="1"/>
    <col min="16" max="16" width="15.1640625" style="42" customWidth="1" outlineLevel="1"/>
    <col min="17" max="17" width="10" style="42" customWidth="1" outlineLevel="1"/>
    <col min="18" max="19" width="17.33203125" style="42" customWidth="1" outlineLevel="1"/>
    <col min="20" max="20" width="6.33203125" style="42" customWidth="1"/>
    <col min="21" max="21" width="3.33203125" style="42" customWidth="1"/>
    <col min="22" max="22" width="16.33203125" style="6" customWidth="1" outlineLevel="1"/>
    <col min="23" max="23" width="13" style="6" customWidth="1" outlineLevel="1"/>
    <col min="24" max="24" width="3.33203125" style="6" customWidth="1" outlineLevel="1"/>
    <col min="25" max="33" width="10.33203125" style="6" customWidth="1" outlineLevel="1"/>
    <col min="34" max="34" width="6.33203125" style="6" customWidth="1"/>
    <col min="35" max="35" width="3.33203125" style="42" customWidth="1"/>
    <col min="36" max="36" width="16.33203125" style="6" customWidth="1" outlineLevel="1"/>
    <col min="37" max="37" width="13.5" customWidth="1" outlineLevel="1"/>
    <col min="38" max="38" width="9.33203125" customWidth="1" outlineLevel="1"/>
    <col min="39" max="39" width="3.33203125" style="6" customWidth="1" outlineLevel="1"/>
    <col min="40" max="41" width="27.1640625" style="6" customWidth="1" outlineLevel="1"/>
    <col min="42" max="42" width="17.83203125" style="6" customWidth="1" outlineLevel="1"/>
    <col min="43" max="43" width="19" style="6" customWidth="1" outlineLevel="1"/>
    <col min="44" max="44" width="19" style="42" customWidth="1" outlineLevel="1"/>
    <col min="45" max="45" width="6.1640625" style="6" customWidth="1"/>
    <col min="46" max="46" width="3.33203125" style="42" customWidth="1"/>
    <col min="47" max="47" width="20" style="6" customWidth="1" outlineLevel="1"/>
    <col min="48" max="48" width="9.5" style="6" customWidth="1" outlineLevel="1"/>
    <col min="49" max="49" width="9.33203125" style="6" customWidth="1" outlineLevel="1"/>
    <col min="50" max="50" width="3.33203125" style="6" customWidth="1" outlineLevel="1"/>
    <col min="51" max="52" width="27.1640625" style="6" customWidth="1" outlineLevel="1"/>
    <col min="53" max="53" width="14.1640625" style="6" customWidth="1" outlineLevel="1"/>
    <col min="54" max="54" width="18.6640625" style="6" customWidth="1" outlineLevel="1"/>
    <col min="55" max="55" width="18.6640625" style="42" customWidth="1" outlineLevel="1"/>
    <col min="56" max="56" width="6.33203125" style="6" customWidth="1"/>
    <col min="57" max="57" width="3.33203125" style="42" customWidth="1"/>
    <col min="58" max="58" width="31" style="6" bestFit="1" customWidth="1" outlineLevel="1"/>
    <col min="59" max="59" width="12.83203125" style="6" customWidth="1" outlineLevel="1"/>
    <col min="60" max="60" width="6.33203125" customWidth="1"/>
  </cols>
  <sheetData>
    <row r="1" spans="1:60" ht="36" customHeight="1" x14ac:dyDescent="0.2">
      <c r="A1" s="127" t="s">
        <v>151</v>
      </c>
      <c r="B1" s="127"/>
      <c r="D1" s="10" t="s">
        <v>12</v>
      </c>
      <c r="E1" s="10" t="str">
        <f>Additional_effect_size_measure</f>
        <v>Hedges' g</v>
      </c>
      <c r="F1" s="10" t="s">
        <v>177</v>
      </c>
      <c r="M1" s="91"/>
      <c r="O1" s="119" t="s">
        <v>176</v>
      </c>
      <c r="P1" s="119"/>
      <c r="Q1" s="119"/>
      <c r="R1" s="119"/>
      <c r="S1" s="113"/>
      <c r="T1" s="91"/>
      <c r="V1" s="10" t="s">
        <v>12</v>
      </c>
      <c r="W1" s="10" t="s">
        <v>131</v>
      </c>
      <c r="AH1" s="93"/>
      <c r="AJ1" s="10" t="s">
        <v>12</v>
      </c>
      <c r="AK1" s="10" t="s">
        <v>228</v>
      </c>
      <c r="AL1" s="10" t="s">
        <v>91</v>
      </c>
      <c r="AS1" s="93"/>
      <c r="AU1" s="10" t="s">
        <v>12</v>
      </c>
      <c r="AV1" s="10" t="s">
        <v>222</v>
      </c>
      <c r="AW1" s="10" t="s">
        <v>223</v>
      </c>
      <c r="BD1" s="93"/>
      <c r="BF1" s="10" t="s">
        <v>132</v>
      </c>
      <c r="BG1" s="10"/>
      <c r="BH1" s="93"/>
    </row>
    <row r="2" spans="1:60" x14ac:dyDescent="0.2">
      <c r="A2" s="41" t="s">
        <v>167</v>
      </c>
      <c r="B2" s="33" t="s">
        <v>186</v>
      </c>
      <c r="D2" s="70" t="str">
        <f t="shared" ref="D2:D33" si="0">IF(AND(Sufficient_data="Yes",Include_study?="Yes"),Study_name,"")</f>
        <v>aaaa</v>
      </c>
      <c r="E2" s="41">
        <f>IF(AND(Sufficient_data="Yes",Include_study?="Yes"),IF(Additional_effect_size_measure=Calculations!L$1,Hedges_g,Cohens_d),"")</f>
        <v>-1.7848857303369603</v>
      </c>
      <c r="F2" s="23">
        <f>IF(AND(Sufficient_data="Yes",Include_study?="Yes"),IF(Additional_effect_size_measure=Calculations!L$1,SQRT(Variance_g),SQRT(Variance_d)),"")</f>
        <v>0.16838578302875956</v>
      </c>
      <c r="M2" s="122" t="s">
        <v>254</v>
      </c>
      <c r="O2" s="41"/>
      <c r="P2" s="41" t="s">
        <v>200</v>
      </c>
      <c r="Q2" s="41" t="s">
        <v>4</v>
      </c>
      <c r="R2" s="41" t="s">
        <v>65</v>
      </c>
      <c r="S2" s="41" t="s">
        <v>66</v>
      </c>
      <c r="T2" s="122" t="s">
        <v>233</v>
      </c>
      <c r="V2" s="41" t="str">
        <f t="shared" ref="V2:V33" si="1">IF(AND(Sufficient_data="Yes",Include_study?="Yes"),Study_name,"")</f>
        <v>aaaa</v>
      </c>
      <c r="W2" s="41">
        <f>IF(AND(Include_study?="Yes",Sufficient_data="Yes"),((E:E-I$29)*SQRT(Calculations!CT:CT))/SQRT(1-Calculations!CT:CT/SUM(Calculations!CT:CT)),"")</f>
        <v>-9.409638984258466</v>
      </c>
      <c r="AH2" s="122" t="s">
        <v>171</v>
      </c>
      <c r="AJ2" s="37" t="str">
        <f t="shared" ref="AJ2:AJ33" si="2">IF(AND(Sufficient_data="Yes",Include_study?="Yes"),Study_name,"")</f>
        <v>aaaa</v>
      </c>
      <c r="AK2" s="85">
        <f t="shared" ref="AK2:AK33" si="3">IF(AND(Sufficient_data="Yes",Include_study?="Yes"),Inverse_standard_error,"")</f>
        <v>5.9387436517084362</v>
      </c>
      <c r="AL2" s="50">
        <f t="shared" ref="AL2:AL33" si="4">IF(AND(Sufficient_data="Yes",Include_study?="Yes"),Z_score,"")</f>
        <v>-10.599978800063599</v>
      </c>
      <c r="AS2" s="122" t="s">
        <v>172</v>
      </c>
      <c r="AU2" s="37" t="str">
        <f t="shared" ref="AU2:AU33" si="5">IF(AND(Sufficient_data="Yes",Include_study?="Yes"),Study_name,"")</f>
        <v>aaaa</v>
      </c>
      <c r="AV2" s="41">
        <f>IF(Calculations!FM2&lt;&gt;"",NORMSINV(Calculations!FM2),"")</f>
        <v>-0.78503604987689179</v>
      </c>
      <c r="AW2" s="50">
        <f t="shared" ref="AW2:AW33" si="6">IF(AND(Include_study?="Yes",Sufficient_data="Yes"),IF(AZ$33="Standardized residuals",Standardized_residual,Z_score),"")</f>
        <v>-9.409638984258466</v>
      </c>
      <c r="BD2" s="122" t="s">
        <v>225</v>
      </c>
      <c r="BF2" s="130" t="s">
        <v>194</v>
      </c>
      <c r="BG2" s="130"/>
      <c r="BH2" s="122" t="s">
        <v>234</v>
      </c>
    </row>
    <row r="3" spans="1:60" x14ac:dyDescent="0.2">
      <c r="A3" s="41" t="s">
        <v>145</v>
      </c>
      <c r="B3" s="7" t="s">
        <v>261</v>
      </c>
      <c r="D3" s="71" t="str">
        <f t="shared" si="0"/>
        <v>bbbb</v>
      </c>
      <c r="E3" s="41">
        <f>IF(AND(Sufficient_data="Yes",Include_study?="Yes"),IF(Additional_effect_size_measure=Calculations!L$1,Hedges_g,Cohens_d),"")</f>
        <v>-2.4853181003524041</v>
      </c>
      <c r="F3" s="23">
        <f>IF(AND(Sufficient_data="Yes",Include_study?="Yes"),IF(Additional_effect_size_measure=Calculations!L$1,SQRT(Variance_g),SQRT(Variance_d)),"")</f>
        <v>0.17708520329881897</v>
      </c>
      <c r="M3" s="122"/>
      <c r="O3" s="41" t="s">
        <v>119</v>
      </c>
      <c r="P3" s="8">
        <f>INTERCEPT(Z_score,Inverse_standard_error)</f>
        <v>-19.656162270545387</v>
      </c>
      <c r="Q3" s="8">
        <f>Q4*SQRT(1/k_*SUMPRODUCT(Inverse_standard_error,Inverse_standard_error))</f>
        <v>14.953755101970954</v>
      </c>
      <c r="R3" s="47">
        <f>P3-ABS(TINV((1-Additional_confidence_level),k_-1))*Q3</f>
        <v>-52.569155337628082</v>
      </c>
      <c r="S3" s="47">
        <f>P3+ABS(TINV((1-Additional_confidence_level),k_-1))*Q3</f>
        <v>13.256830796537308</v>
      </c>
      <c r="T3" s="122"/>
      <c r="V3" s="41" t="str">
        <f t="shared" si="1"/>
        <v>bbbb</v>
      </c>
      <c r="W3" s="41">
        <f>IF(AND(Include_study?="Yes",Sufficient_data="Yes"),((E:E-I$29)*SQRT(Calculations!CT:CT))/SQRT(1-Calculations!CT:CT/SUM(Calculations!CT:CT)),"")</f>
        <v>-12.951771950303849</v>
      </c>
      <c r="AH3" s="122"/>
      <c r="AJ3" s="37" t="str">
        <f t="shared" si="2"/>
        <v>bbbb</v>
      </c>
      <c r="AK3" s="86">
        <f t="shared" si="3"/>
        <v>5.6469991923185674</v>
      </c>
      <c r="AL3" s="51">
        <f t="shared" si="4"/>
        <v>-14.034589305344742</v>
      </c>
      <c r="AS3" s="122"/>
      <c r="AU3" s="37" t="str">
        <f t="shared" si="5"/>
        <v>bbbb</v>
      </c>
      <c r="AV3" s="41">
        <f>IF(Calculations!FM3&lt;&gt;"",NORMSINV(Calculations!FM3),"")</f>
        <v>-1.1024403670151643</v>
      </c>
      <c r="AW3" s="51">
        <f t="shared" si="6"/>
        <v>-12.951771950303849</v>
      </c>
      <c r="BD3" s="122"/>
      <c r="BF3" s="41" t="s">
        <v>133</v>
      </c>
      <c r="BG3" s="30">
        <f>SUM(Calculations!FX:FX)/SQRT(k_)</f>
        <v>-9.4212182640491822</v>
      </c>
      <c r="BH3" s="122"/>
    </row>
    <row r="4" spans="1:60" x14ac:dyDescent="0.2">
      <c r="A4" s="41" t="s">
        <v>23</v>
      </c>
      <c r="B4" s="12">
        <v>0.95</v>
      </c>
      <c r="D4" s="71" t="str">
        <f t="shared" si="0"/>
        <v>cccc</v>
      </c>
      <c r="E4" s="41">
        <f>IF(AND(Sufficient_data="Yes",Include_study?="Yes"),IF(Additional_effect_size_measure=Calculations!L$1,Hedges_g,Cohens_d),"")</f>
        <v>3.180900403438567E-2</v>
      </c>
      <c r="F4" s="23">
        <f>IF(AND(Sufficient_data="Yes",Include_study?="Yes"),IF(Additional_effect_size_measure=Calculations!L$1,SQRT(Variance_g),SQRT(Variance_d)),"")</f>
        <v>0.11402707182376481</v>
      </c>
      <c r="M4" s="122"/>
      <c r="O4" s="41" t="s">
        <v>114</v>
      </c>
      <c r="P4" s="8">
        <f>SLOPE(Z_score,Inverse_standard_error)</f>
        <v>1.8889448070661512</v>
      </c>
      <c r="Q4" s="8">
        <f>SQRT(((1/(k_-2))*SUMPRODUCT(Calculations!EL:EL,Calculations!EL:EL))/SUMPRODUCT(Calculations!EK:EK,Calculations!EK:EK))</f>
        <v>1.6391615222847302</v>
      </c>
      <c r="R4" s="47">
        <f>P4-ABS(TINV((1-Additional_confidence_level),k_-1))*Q4</f>
        <v>-1.7188253784757594</v>
      </c>
      <c r="S4" s="47">
        <f>P4+ABS(TINV((1-Additional_confidence_level),k_-1))*Q4</f>
        <v>5.4967149926080623</v>
      </c>
      <c r="T4" s="122"/>
      <c r="V4" s="41" t="str">
        <f t="shared" si="1"/>
        <v>cccc</v>
      </c>
      <c r="W4" s="41">
        <f>IF(AND(Include_study?="Yes",Sufficient_data="Yes"),((E:E-I$29)*SQRT(Calculations!CT:CT))/SQRT(1-Calculations!CT:CT/SUM(Calculations!CT:CT)),"")</f>
        <v>2.3777010860305214</v>
      </c>
      <c r="AH4" s="122"/>
      <c r="AJ4" s="37" t="str">
        <f t="shared" si="2"/>
        <v>cccc</v>
      </c>
      <c r="AK4" s="86">
        <f t="shared" si="3"/>
        <v>8.7698472301871924</v>
      </c>
      <c r="AL4" s="51">
        <f t="shared" si="4"/>
        <v>0.27896010592597043</v>
      </c>
      <c r="AS4" s="122"/>
      <c r="AU4" s="37" t="str">
        <f t="shared" si="5"/>
        <v>cccc</v>
      </c>
      <c r="AV4" s="41">
        <f>IF(Calculations!FM4&lt;&gt;"",NORMSINV(Calculations!FM4),"")</f>
        <v>0.30974253153853021</v>
      </c>
      <c r="AW4" s="51">
        <f t="shared" si="6"/>
        <v>2.3777010860305214</v>
      </c>
      <c r="BD4" s="122"/>
      <c r="BF4" s="41" t="s">
        <v>259</v>
      </c>
      <c r="BG4" s="17">
        <f>MAX(0,ROUNDUP(k_*(BG3/NORMSINV((1-Confidence_level)))^2-k_,0))</f>
        <v>382</v>
      </c>
      <c r="BH4" s="122"/>
    </row>
    <row r="5" spans="1:60" x14ac:dyDescent="0.2">
      <c r="D5" s="71" t="str">
        <f t="shared" si="0"/>
        <v>dddd</v>
      </c>
      <c r="E5" s="41">
        <f>IF(AND(Sufficient_data="Yes",Include_study?="Yes"),IF(Additional_effect_size_measure=Calculations!L$1,Hedges_g,Cohens_d),"")</f>
        <v>-2.3040491161389944</v>
      </c>
      <c r="F5" s="23">
        <f>IF(AND(Sufficient_data="Yes",Include_study?="Yes"),IF(Additional_effect_size_measure=Calculations!L$1,SQRT(Variance_g),SQRT(Variance_d)),"")</f>
        <v>0.10918320224752902</v>
      </c>
      <c r="M5" s="122"/>
      <c r="O5"/>
      <c r="P5"/>
      <c r="Q5"/>
      <c r="R5"/>
      <c r="T5" s="122"/>
      <c r="V5" s="41" t="str">
        <f t="shared" si="1"/>
        <v>dddd</v>
      </c>
      <c r="W5" s="41">
        <f>IF(AND(Include_study?="Yes",Sufficient_data="Yes"),((E:E-I$29)*SQRT(Calculations!CT:CT))/SQRT(1-Calculations!CT:CT/SUM(Calculations!CT:CT)),"")</f>
        <v>-19.860659260584946</v>
      </c>
      <c r="AH5" s="122"/>
      <c r="AJ5" s="37" t="str">
        <f t="shared" si="2"/>
        <v>dddd</v>
      </c>
      <c r="AK5" s="86">
        <f t="shared" si="3"/>
        <v>9.1589180333152527</v>
      </c>
      <c r="AL5" s="51">
        <f t="shared" si="4"/>
        <v>-21.102596999449506</v>
      </c>
      <c r="AS5" s="122"/>
      <c r="AU5" s="37" t="str">
        <f t="shared" si="5"/>
        <v>dddd</v>
      </c>
      <c r="AV5" s="41">
        <f>IF(Calculations!FM5&lt;&gt;"",NORMSINV(Calculations!FM5),"")</f>
        <v>-1.6067550689692427</v>
      </c>
      <c r="AW5" s="51">
        <f t="shared" si="6"/>
        <v>-19.860659260584946</v>
      </c>
      <c r="BD5" s="122"/>
      <c r="BF5" s="41" t="s">
        <v>134</v>
      </c>
      <c r="BG5" s="8" t="b">
        <f>BG4&lt;5*k_+10</f>
        <v>0</v>
      </c>
      <c r="BH5" s="122"/>
    </row>
    <row r="6" spans="1:60" x14ac:dyDescent="0.2">
      <c r="D6" s="71" t="str">
        <f t="shared" si="0"/>
        <v>eeee</v>
      </c>
      <c r="E6" s="41">
        <f>IF(AND(Sufficient_data="Yes",Include_study?="Yes"),IF(Additional_effect_size_measure=Calculations!L$1,Hedges_g,Cohens_d),"")</f>
        <v>-0.14744750250554894</v>
      </c>
      <c r="F6" s="23">
        <f>IF(AND(Sufficient_data="Yes",Include_study?="Yes"),IF(Additional_effect_size_measure=Calculations!L$1,SQRT(Variance_g),SQRT(Variance_d)),"")</f>
        <v>9.2662372546124916E-2</v>
      </c>
      <c r="M6" s="122"/>
      <c r="O6" s="41" t="s">
        <v>227</v>
      </c>
      <c r="P6" s="8">
        <f>P3/Q3</f>
        <v>-1.314463299452767</v>
      </c>
      <c r="Q6"/>
      <c r="R6"/>
      <c r="T6" s="122"/>
      <c r="V6" s="41" t="str">
        <f t="shared" si="1"/>
        <v>eeee</v>
      </c>
      <c r="W6" s="41">
        <f>IF(AND(Include_study?="Yes",Sufficient_data="Yes"),((E:E-I$29)*SQRT(Calculations!CT:CT))/SQRT(1-Calculations!CT:CT/SUM(Calculations!CT:CT)),"")</f>
        <v>0.93254386930924793</v>
      </c>
      <c r="AH6" s="122"/>
      <c r="AJ6" s="37" t="str">
        <f t="shared" si="2"/>
        <v>eeee</v>
      </c>
      <c r="AK6" s="86">
        <f t="shared" si="3"/>
        <v>10.791866995443334</v>
      </c>
      <c r="AL6" s="51">
        <f t="shared" si="4"/>
        <v>-1.5912338358501821</v>
      </c>
      <c r="AS6" s="122"/>
      <c r="AU6" s="37" t="str">
        <f t="shared" si="5"/>
        <v>eeee</v>
      </c>
      <c r="AV6" s="41">
        <f>IF(Calculations!FM6&lt;&gt;"",NORMSINV(Calculations!FM6),"")</f>
        <v>-0.10179559909470488</v>
      </c>
      <c r="AW6" s="51">
        <f t="shared" si="6"/>
        <v>0.93254386930924793</v>
      </c>
      <c r="BD6" s="122"/>
      <c r="BH6" s="122"/>
    </row>
    <row r="7" spans="1:60" x14ac:dyDescent="0.2">
      <c r="D7" s="71" t="str">
        <f t="shared" si="0"/>
        <v>ffff</v>
      </c>
      <c r="E7" s="41">
        <f>IF(AND(Sufficient_data="Yes",Include_study?="Yes"),IF(Additional_effect_size_measure=Calculations!L$1,Hedges_g,Cohens_d),"")</f>
        <v>-3.0718921319502941E-2</v>
      </c>
      <c r="F7" s="23">
        <f>IF(AND(Sufficient_data="Yes",Include_study?="Yes"),IF(Additional_effect_size_measure=Calculations!L$1,SQRT(Variance_g),SQRT(Variance_d)),"")</f>
        <v>0.10242097658708985</v>
      </c>
      <c r="M7" s="122"/>
      <c r="O7" s="41" t="s">
        <v>113</v>
      </c>
      <c r="P7" s="46">
        <f>TDIST(ABS(P6),k_-2,2)</f>
        <v>0.2180392930212372</v>
      </c>
      <c r="Q7"/>
      <c r="R7"/>
      <c r="T7" s="122"/>
      <c r="V7" s="41" t="str">
        <f t="shared" si="1"/>
        <v>ffff</v>
      </c>
      <c r="W7" s="41">
        <f>IF(AND(Include_study?="Yes",Sufficient_data="Yes"),((E:E-I$29)*SQRT(Calculations!CT:CT))/SQRT(1-Calculations!CT:CT/SUM(Calculations!CT:CT)),"")</f>
        <v>2.0320824571800777</v>
      </c>
      <c r="AH7" s="122"/>
      <c r="AJ7" s="37" t="str">
        <f t="shared" si="2"/>
        <v>ffff</v>
      </c>
      <c r="AK7" s="86">
        <f t="shared" si="3"/>
        <v>9.7636249264786823</v>
      </c>
      <c r="AL7" s="51">
        <f t="shared" si="4"/>
        <v>-0.29992802590963635</v>
      </c>
      <c r="AS7" s="122"/>
      <c r="AU7" s="37" t="str">
        <f t="shared" si="5"/>
        <v>ffff</v>
      </c>
      <c r="AV7" s="41">
        <f>IF(Calculations!FM7&lt;&gt;"",NORMSINV(Calculations!FM7),"")</f>
        <v>0.10179559909470504</v>
      </c>
      <c r="AW7" s="51">
        <f t="shared" si="6"/>
        <v>2.0320824571800777</v>
      </c>
      <c r="BD7" s="122"/>
      <c r="BF7" s="119" t="s">
        <v>195</v>
      </c>
      <c r="BG7" s="119"/>
      <c r="BH7" s="122"/>
    </row>
    <row r="8" spans="1:60" x14ac:dyDescent="0.2">
      <c r="D8" s="71" t="str">
        <f t="shared" si="0"/>
        <v>gggg</v>
      </c>
      <c r="E8" s="41">
        <f>IF(AND(Sufficient_data="Yes",Include_study?="Yes"),IF(Additional_effect_size_measure=Calculations!L$1,Hedges_g,Cohens_d),"")</f>
        <v>6.6654613692469222E-2</v>
      </c>
      <c r="F8" s="23">
        <f>IF(AND(Sufficient_data="Yes",Include_study?="Yes"),IF(Additional_effect_size_measure=Calculations!L$1,SQRT(Variance_g),SQRT(Variance_d)),"")</f>
        <v>9.4369845935308311E-2</v>
      </c>
      <c r="M8" s="122"/>
      <c r="Q8"/>
      <c r="R8"/>
      <c r="T8" s="122"/>
      <c r="V8" s="41" t="str">
        <f t="shared" si="1"/>
        <v>gggg</v>
      </c>
      <c r="W8" s="41">
        <f>IF(AND(Include_study?="Yes",Sufficient_data="Yes"),((E:E-I$29)*SQRT(Calculations!CT:CT))/SQRT(1-Calculations!CT:CT/SUM(Calculations!CT:CT)),"")</f>
        <v>3.3216818258702192</v>
      </c>
      <c r="AH8" s="122"/>
      <c r="AJ8" s="37" t="str">
        <f t="shared" si="2"/>
        <v>gggg</v>
      </c>
      <c r="AK8" s="86">
        <f t="shared" si="3"/>
        <v>10.596605198290906</v>
      </c>
      <c r="AL8" s="51">
        <f t="shared" si="4"/>
        <v>0.7063126259436916</v>
      </c>
      <c r="AS8" s="122"/>
      <c r="AU8" s="37" t="str">
        <f t="shared" si="5"/>
        <v>gggg</v>
      </c>
      <c r="AV8" s="41">
        <f>IF(Calculations!FM8&lt;&gt;"",NORMSINV(Calculations!FM8),"")</f>
        <v>0.53218973091930399</v>
      </c>
      <c r="AW8" s="51">
        <f t="shared" si="6"/>
        <v>3.3216818258702192</v>
      </c>
      <c r="BD8" s="122"/>
      <c r="BF8" s="41" t="s">
        <v>269</v>
      </c>
      <c r="BG8" s="17">
        <f>MAX(0,ROUNDUP((k_*(1-MAX(Calculations!FY:FY))-1)/MAX(Calculations!FY:FY),0))</f>
        <v>17</v>
      </c>
      <c r="BH8" s="122"/>
    </row>
    <row r="9" spans="1:60" x14ac:dyDescent="0.2">
      <c r="D9" s="71" t="str">
        <f t="shared" si="0"/>
        <v>hhhh</v>
      </c>
      <c r="E9" s="41">
        <f>IF(AND(Sufficient_data="Yes",Include_study?="Yes"),IF(Additional_effect_size_measure=Calculations!L$1,Hedges_g,Cohens_d),"")</f>
        <v>7.2948995812838549E-2</v>
      </c>
      <c r="F9" s="23">
        <f>IF(AND(Sufficient_data="Yes",Include_study?="Yes"),IF(Additional_effect_size_measure=Calculations!L$1,SQRT(Variance_g),SQRT(Variance_d)),"")</f>
        <v>8.7308020055668692E-2</v>
      </c>
      <c r="M9" s="122"/>
      <c r="O9" s="119" t="s">
        <v>209</v>
      </c>
      <c r="P9" s="119"/>
      <c r="Q9"/>
      <c r="R9"/>
      <c r="T9" s="122"/>
      <c r="V9" s="41" t="str">
        <f t="shared" si="1"/>
        <v>hhhh</v>
      </c>
      <c r="W9" s="41">
        <f>IF(AND(Include_study?="Yes",Sufficient_data="Yes"),((E:E-I$29)*SQRT(Calculations!CT:CT))/SQRT(1-Calculations!CT:CT/SUM(Calculations!CT:CT)),"")</f>
        <v>3.7066039478622694</v>
      </c>
      <c r="AH9" s="122"/>
      <c r="AJ9" s="37" t="str">
        <f t="shared" si="2"/>
        <v>hhhh</v>
      </c>
      <c r="AK9" s="86">
        <f t="shared" si="3"/>
        <v>11.453701496865779</v>
      </c>
      <c r="AL9" s="51">
        <f t="shared" si="4"/>
        <v>0.83553602253636439</v>
      </c>
      <c r="AS9" s="122"/>
      <c r="AU9" s="37" t="str">
        <f t="shared" si="5"/>
        <v>hhhh</v>
      </c>
      <c r="AV9" s="41">
        <f>IF(Calculations!FM9&lt;&gt;"",NORMSINV(Calculations!FM9),"")</f>
        <v>0.78503604987689113</v>
      </c>
      <c r="AW9" s="51">
        <f t="shared" si="6"/>
        <v>3.7066039478622694</v>
      </c>
      <c r="BD9" s="122"/>
      <c r="BH9" s="122"/>
    </row>
    <row r="10" spans="1:60" ht="13.5" x14ac:dyDescent="0.25">
      <c r="D10" s="71" t="str">
        <f t="shared" si="0"/>
        <v>iiii</v>
      </c>
      <c r="E10" s="41">
        <f>IF(AND(Sufficient_data="Yes",Include_study?="Yes"),IF(Additional_effect_size_measure=Calculations!L$1,Hedges_g,Cohens_d),"")</f>
        <v>0.4</v>
      </c>
      <c r="F10" s="23">
        <f>IF(AND(Sufficient_data="Yes",Include_study?="Yes"),IF(Additional_effect_size_measure=Calculations!L$1,SQRT(Variance_g),SQRT(Variance_d)),"")</f>
        <v>0.11282500665934626</v>
      </c>
      <c r="M10" s="122"/>
      <c r="O10" s="41" t="s">
        <v>210</v>
      </c>
      <c r="P10" s="8">
        <f>SUM(Calculations!ES:ES)/2-SUM(Calculations!ET:ET)/2</f>
        <v>-18</v>
      </c>
      <c r="Q10"/>
      <c r="R10"/>
      <c r="T10" s="122"/>
      <c r="V10" s="41" t="str">
        <f t="shared" si="1"/>
        <v>iiii</v>
      </c>
      <c r="W10" s="41">
        <f>IF(AND(Include_study?="Yes",Sufficient_data="Yes"),((E:E-I$29)*SQRT(Calculations!CT:CT))/SQRT(1-Calculations!CT:CT/SUM(Calculations!CT:CT)),"")</f>
        <v>5.8050180566519343</v>
      </c>
      <c r="AH10" s="122"/>
      <c r="AJ10" s="37" t="str">
        <f t="shared" si="2"/>
        <v>iiii</v>
      </c>
      <c r="AK10" s="86">
        <f t="shared" si="3"/>
        <v>8.8632833235216246</v>
      </c>
      <c r="AL10" s="51">
        <f t="shared" si="4"/>
        <v>3.5453133294086503</v>
      </c>
      <c r="AS10" s="122"/>
      <c r="AU10" s="37" t="str">
        <f t="shared" si="5"/>
        <v>iiii</v>
      </c>
      <c r="AV10" s="41">
        <f>IF(Calculations!FM10&lt;&gt;"",NORMSINV(Calculations!FM10),"")</f>
        <v>1.1024403670151643</v>
      </c>
      <c r="AW10" s="51">
        <f t="shared" si="6"/>
        <v>5.8050180566519343</v>
      </c>
      <c r="BD10" s="122"/>
      <c r="BF10" s="119" t="s">
        <v>196</v>
      </c>
      <c r="BG10" s="119"/>
      <c r="BH10" s="122"/>
    </row>
    <row r="11" spans="1:60" x14ac:dyDescent="0.2">
      <c r="D11" s="71" t="str">
        <f t="shared" si="0"/>
        <v>jjjj</v>
      </c>
      <c r="E11" s="41">
        <f>IF(AND(Sufficient_data="Yes",Include_study?="Yes"),IF(Additional_effect_size_measure=Calculations!L$1,Hedges_g,Cohens_d),"")</f>
        <v>2.1</v>
      </c>
      <c r="F11" s="23">
        <f>IF(AND(Sufficient_data="Yes",Include_study?="Yes"),IF(Additional_effect_size_measure=Calculations!L$1,SQRT(Variance_g),SQRT(Variance_d)),"")</f>
        <v>0.11773253827561478</v>
      </c>
      <c r="M11" s="122"/>
      <c r="O11" s="41" t="s">
        <v>213</v>
      </c>
      <c r="P11" s="30">
        <f>(SUM(Calculations!ES:ES)/2-SUM(Calculations!ET:ET)/2)/(1/2*k_*(k_-1))</f>
        <v>-0.27272727272727271</v>
      </c>
      <c r="Q11"/>
      <c r="R11"/>
      <c r="T11" s="122"/>
      <c r="V11" s="41" t="str">
        <f t="shared" si="1"/>
        <v>jjjj</v>
      </c>
      <c r="W11" s="41">
        <f>IF(AND(Include_study?="Yes",Sufficient_data="Yes"),((E:E-I$29)*SQRT(Calculations!CT:CT))/SQRT(1-Calculations!CT:CT/SUM(Calculations!CT:CT)),"")</f>
        <v>20.53488463752225</v>
      </c>
      <c r="AH11" s="122"/>
      <c r="AJ11" s="37" t="str">
        <f t="shared" si="2"/>
        <v>jjjj</v>
      </c>
      <c r="AK11" s="86">
        <f t="shared" si="3"/>
        <v>8.4938285935785682</v>
      </c>
      <c r="AL11" s="51">
        <f t="shared" si="4"/>
        <v>17.837040046514993</v>
      </c>
      <c r="AS11" s="122"/>
      <c r="AU11" s="37" t="str">
        <f t="shared" si="5"/>
        <v>jjjj</v>
      </c>
      <c r="AV11" s="41">
        <f>IF(Calculations!FM11&lt;&gt;"",NORMSINV(Calculations!FM11),"")</f>
        <v>1.6067550689692418</v>
      </c>
      <c r="AW11" s="51">
        <f t="shared" si="6"/>
        <v>20.53488463752225</v>
      </c>
      <c r="BD11" s="122"/>
      <c r="BF11" s="41" t="s">
        <v>135</v>
      </c>
      <c r="BG11" s="7">
        <v>-0.05</v>
      </c>
      <c r="BH11" s="122"/>
    </row>
    <row r="12" spans="1:60" x14ac:dyDescent="0.2">
      <c r="D12" s="71" t="str">
        <f t="shared" si="0"/>
        <v>kkkk</v>
      </c>
      <c r="E12" s="41">
        <f>IF(AND(Sufficient_data="Yes",Include_study?="Yes"),IF(Additional_effect_size_measure=Calculations!L$1,Hedges_g,Cohens_d),"")</f>
        <v>-0.4</v>
      </c>
      <c r="F12" s="23">
        <f>IF(AND(Sufficient_data="Yes",Include_study?="Yes"),IF(Additional_effect_size_measure=Calculations!L$1,SQRT(Variance_g),SQRT(Variance_d)),"")</f>
        <v>0.11805393021266271</v>
      </c>
      <c r="M12" s="122"/>
      <c r="O12" s="41" t="s">
        <v>211</v>
      </c>
      <c r="P12" s="30">
        <f>P10/SQRT((k_*(k_-1)*(2*k_+5)/18))</f>
        <v>-1.2343058663827349</v>
      </c>
      <c r="Q12"/>
      <c r="R12"/>
      <c r="T12" s="122"/>
      <c r="V12" s="41" t="str">
        <f t="shared" si="1"/>
        <v>kkkk</v>
      </c>
      <c r="W12" s="41">
        <f>IF(AND(Include_study?="Yes",Sufficient_data="Yes"),((E:E-I$29)*SQRT(Calculations!CT:CT))/SQRT(1-Calculations!CT:CT/SUM(Calculations!CT:CT)),"")</f>
        <v>-1.506456060169729</v>
      </c>
      <c r="AH12" s="122"/>
      <c r="AJ12" s="37" t="str">
        <f t="shared" si="2"/>
        <v>kkkk</v>
      </c>
      <c r="AK12" s="86">
        <f t="shared" si="3"/>
        <v>8.4707048566582834</v>
      </c>
      <c r="AL12" s="51">
        <f t="shared" si="4"/>
        <v>-3.3882819426633133</v>
      </c>
      <c r="AS12" s="122"/>
      <c r="AU12" s="37" t="str">
        <f t="shared" si="5"/>
        <v>kkkk</v>
      </c>
      <c r="AV12" s="41">
        <f>IF(Calculations!FM12&lt;&gt;"",NORMSINV(Calculations!FM12),"")</f>
        <v>-0.30974253153853021</v>
      </c>
      <c r="AW12" s="51">
        <f t="shared" si="6"/>
        <v>-1.506456060169729</v>
      </c>
      <c r="BD12" s="122"/>
      <c r="BF12" s="41" t="s">
        <v>136</v>
      </c>
      <c r="BG12" s="7">
        <v>0</v>
      </c>
      <c r="BH12" s="122"/>
    </row>
    <row r="13" spans="1:60" x14ac:dyDescent="0.2">
      <c r="D13" s="71" t="str">
        <f t="shared" si="0"/>
        <v>llll</v>
      </c>
      <c r="E13" s="41">
        <f>IF(AND(Sufficient_data="Yes",Include_study?="Yes"),IF(Additional_effect_size_measure=Calculations!L$1,Hedges_g,Cohens_d),"")</f>
        <v>-0.5</v>
      </c>
      <c r="F13" s="23">
        <f>IF(AND(Sufficient_data="Yes",Include_study?="Yes"),IF(Additional_effect_size_measure=Calculations!L$1,SQRT(Variance_g),SQRT(Variance_d)),"")</f>
        <v>0.10367828522031083</v>
      </c>
      <c r="M13" s="122"/>
      <c r="O13" s="41" t="s">
        <v>212</v>
      </c>
      <c r="P13" s="46">
        <f>2*(1-NORMSDIST(ABS(P12)))</f>
        <v>0.21708895076623169</v>
      </c>
      <c r="Q13"/>
      <c r="R13"/>
      <c r="T13" s="122"/>
      <c r="V13" s="41" t="str">
        <f t="shared" si="1"/>
        <v>llll</v>
      </c>
      <c r="W13" s="41">
        <f>IF(AND(Include_study?="Yes",Sufficient_data="Yes"),((E:E-I$29)*SQRT(Calculations!CT:CT))/SQRT(1-Calculations!CT:CT/SUM(Calculations!CT:CT)),"")</f>
        <v>-2.7482170580536178</v>
      </c>
      <c r="AH13" s="122"/>
      <c r="AJ13" s="37" t="str">
        <f t="shared" si="2"/>
        <v>llll</v>
      </c>
      <c r="AK13" s="86">
        <f t="shared" si="3"/>
        <v>9.645221252213549</v>
      </c>
      <c r="AL13" s="51">
        <f t="shared" si="4"/>
        <v>-4.8226106261067745</v>
      </c>
      <c r="AS13" s="122"/>
      <c r="AU13" s="37" t="str">
        <f t="shared" si="5"/>
        <v>llll</v>
      </c>
      <c r="AV13" s="41">
        <f>IF(Calculations!FM13&lt;&gt;"",NORMSINV(Calculations!FM13),"")</f>
        <v>-0.53218973091930433</v>
      </c>
      <c r="AW13" s="51">
        <f t="shared" si="6"/>
        <v>-2.7482170580536178</v>
      </c>
      <c r="BD13" s="122"/>
      <c r="BF13" s="41" t="s">
        <v>259</v>
      </c>
      <c r="BG13" s="17">
        <f>MAX(0,ROUNDUP(k_*(I29-BG11)/(BG11-BG12),0))</f>
        <v>43</v>
      </c>
      <c r="BH13" s="122"/>
    </row>
    <row r="14" spans="1:60" x14ac:dyDescent="0.2">
      <c r="D14" s="71" t="str">
        <f t="shared" si="0"/>
        <v/>
      </c>
      <c r="E14" s="41" t="str">
        <f>IF(AND(Sufficient_data="Yes",Include_study?="Yes"),IF(Additional_effect_size_measure=Calculations!L$1,Hedges_g,Cohens_d),"")</f>
        <v/>
      </c>
      <c r="F14" s="23" t="str">
        <f>IF(AND(Sufficient_data="Yes",Include_study?="Yes"),IF(Additional_effect_size_measure=Calculations!L$1,SQRT(Variance_g),SQRT(Variance_d)),"")</f>
        <v/>
      </c>
      <c r="M14" s="122"/>
      <c r="O14"/>
      <c r="P14"/>
      <c r="Q14"/>
      <c r="R14"/>
      <c r="T14" s="122"/>
      <c r="V14" s="41" t="str">
        <f t="shared" si="1"/>
        <v/>
      </c>
      <c r="W14" s="41" t="str">
        <f>IF(AND(Include_study?="Yes",Sufficient_data="Yes"),((E:E-I$29)*SQRT(Calculations!CT:CT))/SQRT(1-Calculations!CT:CT/SUM(Calculations!CT:CT)),"")</f>
        <v/>
      </c>
      <c r="AH14" s="122"/>
      <c r="AJ14" s="37" t="str">
        <f t="shared" si="2"/>
        <v/>
      </c>
      <c r="AK14" s="86" t="str">
        <f t="shared" si="3"/>
        <v/>
      </c>
      <c r="AL14" s="51" t="str">
        <f t="shared" si="4"/>
        <v/>
      </c>
      <c r="AS14" s="122"/>
      <c r="AU14" s="37" t="str">
        <f t="shared" si="5"/>
        <v/>
      </c>
      <c r="AV14" s="41" t="str">
        <f>IF(Calculations!FM14&lt;&gt;"",NORMSINV(Calculations!FM14),"")</f>
        <v/>
      </c>
      <c r="AW14" s="51" t="str">
        <f t="shared" si="6"/>
        <v/>
      </c>
      <c r="BD14" s="122"/>
      <c r="BH14" s="122"/>
    </row>
    <row r="15" spans="1:60" x14ac:dyDescent="0.2">
      <c r="D15" s="71" t="str">
        <f t="shared" si="0"/>
        <v/>
      </c>
      <c r="E15" s="41" t="str">
        <f>IF(AND(Sufficient_data="Yes",Include_study?="Yes"),IF(Additional_effect_size_measure=Calculations!L$1,Hedges_g,Cohens_d),"")</f>
        <v/>
      </c>
      <c r="F15" s="23" t="str">
        <f>IF(AND(Sufficient_data="Yes",Include_study?="Yes"),IF(Additional_effect_size_measure=Calculations!L$1,SQRT(Variance_g),SQRT(Variance_d)),"")</f>
        <v/>
      </c>
      <c r="M15" s="122"/>
      <c r="O15"/>
      <c r="P15"/>
      <c r="Q15"/>
      <c r="R15"/>
      <c r="T15" s="122"/>
      <c r="V15" s="41" t="str">
        <f t="shared" si="1"/>
        <v/>
      </c>
      <c r="W15" s="41" t="str">
        <f>IF(AND(Include_study?="Yes",Sufficient_data="Yes"),((E:E-I$29)*SQRT(Calculations!CT:CT))/SQRT(1-Calculations!CT:CT/SUM(Calculations!CT:CT)),"")</f>
        <v/>
      </c>
      <c r="AH15" s="122"/>
      <c r="AJ15" s="37" t="str">
        <f t="shared" si="2"/>
        <v/>
      </c>
      <c r="AK15" s="86" t="str">
        <f t="shared" si="3"/>
        <v/>
      </c>
      <c r="AL15" s="51" t="str">
        <f t="shared" si="4"/>
        <v/>
      </c>
      <c r="AS15" s="122"/>
      <c r="AU15" s="37" t="str">
        <f t="shared" si="5"/>
        <v/>
      </c>
      <c r="AV15" s="41" t="str">
        <f>IF(Calculations!FM15&lt;&gt;"",NORMSINV(Calculations!FM15),"")</f>
        <v/>
      </c>
      <c r="AW15" s="51" t="str">
        <f t="shared" si="6"/>
        <v/>
      </c>
      <c r="BD15" s="122"/>
      <c r="BF15" s="128" t="s">
        <v>197</v>
      </c>
      <c r="BG15" s="129"/>
      <c r="BH15" s="122"/>
    </row>
    <row r="16" spans="1:60" x14ac:dyDescent="0.2">
      <c r="D16" s="71" t="str">
        <f t="shared" si="0"/>
        <v/>
      </c>
      <c r="E16" s="41" t="str">
        <f>IF(AND(Sufficient_data="Yes",Include_study?="Yes"),IF(Additional_effect_size_measure=Calculations!L$1,Hedges_g,Cohens_d),"")</f>
        <v/>
      </c>
      <c r="F16" s="23" t="str">
        <f>IF(AND(Sufficient_data="Yes",Include_study?="Yes"),IF(Additional_effect_size_measure=Calculations!L$1,SQRT(Variance_g),SQRT(Variance_d)),"")</f>
        <v/>
      </c>
      <c r="M16" s="122"/>
      <c r="O16"/>
      <c r="P16"/>
      <c r="Q16"/>
      <c r="R16"/>
      <c r="T16" s="122"/>
      <c r="V16" s="41" t="str">
        <f t="shared" si="1"/>
        <v/>
      </c>
      <c r="W16" s="41" t="str">
        <f>IF(AND(Include_study?="Yes",Sufficient_data="Yes"),((E:E-I$29)*SQRT(Calculations!CT:CT))/SQRT(1-Calculations!CT:CT/SUM(Calculations!CT:CT)),"")</f>
        <v/>
      </c>
      <c r="AH16" s="122"/>
      <c r="AJ16" s="37" t="str">
        <f t="shared" si="2"/>
        <v/>
      </c>
      <c r="AK16" s="86" t="str">
        <f t="shared" si="3"/>
        <v/>
      </c>
      <c r="AL16" s="51" t="str">
        <f t="shared" si="4"/>
        <v/>
      </c>
      <c r="AS16" s="122"/>
      <c r="AU16" s="37" t="str">
        <f t="shared" si="5"/>
        <v/>
      </c>
      <c r="AV16" s="41" t="str">
        <f>IF(Calculations!FM16&lt;&gt;"",NORMSINV(Calculations!FM16),"")</f>
        <v/>
      </c>
      <c r="AW16" s="51" t="str">
        <f t="shared" si="6"/>
        <v/>
      </c>
      <c r="BD16" s="122"/>
      <c r="BF16" s="41" t="s">
        <v>259</v>
      </c>
      <c r="BG16" s="8">
        <f>MAX(0,ROUNDUP(-2*SUM(Calculations!FZ:FZ),0))</f>
        <v>5714</v>
      </c>
      <c r="BH16" s="122"/>
    </row>
    <row r="17" spans="4:60" ht="13.5" x14ac:dyDescent="0.25">
      <c r="D17" s="71" t="str">
        <f t="shared" si="0"/>
        <v/>
      </c>
      <c r="E17" s="41" t="str">
        <f>IF(AND(Sufficient_data="Yes",Include_study?="Yes"),IF(Additional_effect_size_measure=Calculations!L$1,Hedges_g,Cohens_d),"")</f>
        <v/>
      </c>
      <c r="F17" s="23" t="str">
        <f>IF(AND(Sufficient_data="Yes",Include_study?="Yes"),IF(Additional_effect_size_measure=Calculations!L$1,SQRT(Variance_g),SQRT(Variance_d)),"")</f>
        <v/>
      </c>
      <c r="M17" s="122"/>
      <c r="O17"/>
      <c r="P17"/>
      <c r="Q17"/>
      <c r="R17"/>
      <c r="T17" s="122"/>
      <c r="V17" s="41" t="str">
        <f t="shared" si="1"/>
        <v/>
      </c>
      <c r="W17" s="41" t="str">
        <f>IF(AND(Include_study?="Yes",Sufficient_data="Yes"),((E:E-I$29)*SQRT(Calculations!CT:CT))/SQRT(1-Calculations!CT:CT/SUM(Calculations!CT:CT)),"")</f>
        <v/>
      </c>
      <c r="AH17" s="122"/>
      <c r="AJ17" s="37" t="str">
        <f t="shared" si="2"/>
        <v/>
      </c>
      <c r="AK17" s="86" t="str">
        <f t="shared" si="3"/>
        <v/>
      </c>
      <c r="AL17" s="51" t="str">
        <f t="shared" si="4"/>
        <v/>
      </c>
      <c r="AS17" s="122"/>
      <c r="AU17" s="37" t="str">
        <f t="shared" si="5"/>
        <v/>
      </c>
      <c r="AV17" s="41" t="str">
        <f>IF(Calculations!FM17&lt;&gt;"",NORMSINV(Calculations!FM17),"")</f>
        <v/>
      </c>
      <c r="AW17" s="51" t="str">
        <f t="shared" si="6"/>
        <v/>
      </c>
      <c r="BD17" s="122"/>
      <c r="BF17" s="40" t="s">
        <v>184</v>
      </c>
      <c r="BG17" s="8">
        <f>CHIDIST(BG16,k_*2)</f>
        <v>0</v>
      </c>
      <c r="BH17" s="122"/>
    </row>
    <row r="18" spans="4:60" x14ac:dyDescent="0.2">
      <c r="D18" s="71" t="str">
        <f t="shared" si="0"/>
        <v/>
      </c>
      <c r="E18" s="41" t="str">
        <f>IF(AND(Sufficient_data="Yes",Include_study?="Yes"),IF(Additional_effect_size_measure=Calculations!L$1,Hedges_g,Cohens_d),"")</f>
        <v/>
      </c>
      <c r="F18" s="23" t="str">
        <f>IF(AND(Sufficient_data="Yes",Include_study?="Yes"),IF(Additional_effect_size_measure=Calculations!L$1,SQRT(Variance_g),SQRT(Variance_d)),"")</f>
        <v/>
      </c>
      <c r="M18" s="122"/>
      <c r="O18"/>
      <c r="P18"/>
      <c r="Q18"/>
      <c r="R18"/>
      <c r="T18" s="122"/>
      <c r="V18" s="41" t="str">
        <f t="shared" si="1"/>
        <v/>
      </c>
      <c r="W18" s="41" t="str">
        <f>IF(AND(Include_study?="Yes",Sufficient_data="Yes"),((E:E-I$29)*SQRT(Calculations!CT:CT))/SQRT(1-Calculations!CT:CT/SUM(Calculations!CT:CT)),"")</f>
        <v/>
      </c>
      <c r="AH18" s="122"/>
      <c r="AJ18" s="37" t="str">
        <f t="shared" si="2"/>
        <v/>
      </c>
      <c r="AK18" s="86" t="str">
        <f t="shared" si="3"/>
        <v/>
      </c>
      <c r="AL18" s="51" t="str">
        <f t="shared" si="4"/>
        <v/>
      </c>
      <c r="AS18" s="122"/>
      <c r="AU18" s="37" t="str">
        <f t="shared" si="5"/>
        <v/>
      </c>
      <c r="AV18" s="41" t="str">
        <f>IF(Calculations!FM18&lt;&gt;"",NORMSINV(Calculations!FM18),"")</f>
        <v/>
      </c>
      <c r="AW18" s="51" t="str">
        <f t="shared" si="6"/>
        <v/>
      </c>
      <c r="BD18" s="122"/>
      <c r="BH18" s="122"/>
    </row>
    <row r="19" spans="4:60" x14ac:dyDescent="0.2">
      <c r="D19" s="71" t="str">
        <f t="shared" si="0"/>
        <v/>
      </c>
      <c r="E19" s="41" t="str">
        <f>IF(AND(Sufficient_data="Yes",Include_study?="Yes"),IF(Additional_effect_size_measure=Calculations!L$1,Hedges_g,Cohens_d),"")</f>
        <v/>
      </c>
      <c r="F19" s="23" t="str">
        <f>IF(AND(Sufficient_data="Yes",Include_study?="Yes"),IF(Additional_effect_size_measure=Calculations!L$1,SQRT(Variance_g),SQRT(Variance_d)),"")</f>
        <v/>
      </c>
      <c r="M19" s="122"/>
      <c r="O19"/>
      <c r="P19"/>
      <c r="T19" s="122"/>
      <c r="V19" s="41" t="str">
        <f t="shared" si="1"/>
        <v/>
      </c>
      <c r="W19" s="41" t="str">
        <f>IF(AND(Include_study?="Yes",Sufficient_data="Yes"),((E:E-I$29)*SQRT(Calculations!CT:CT))/SQRT(1-Calculations!CT:CT/SUM(Calculations!CT:CT)),"")</f>
        <v/>
      </c>
      <c r="AH19" s="122"/>
      <c r="AJ19" s="37" t="str">
        <f t="shared" si="2"/>
        <v/>
      </c>
      <c r="AK19" s="86" t="str">
        <f t="shared" si="3"/>
        <v/>
      </c>
      <c r="AL19" s="51" t="str">
        <f t="shared" si="4"/>
        <v/>
      </c>
      <c r="AS19" s="122"/>
      <c r="AU19" s="37" t="str">
        <f t="shared" si="5"/>
        <v/>
      </c>
      <c r="AV19" s="41" t="str">
        <f>IF(Calculations!FM19&lt;&gt;"",NORMSINV(Calculations!FM19),"")</f>
        <v/>
      </c>
      <c r="AW19" s="51" t="str">
        <f t="shared" si="6"/>
        <v/>
      </c>
      <c r="BD19" s="122"/>
      <c r="BH19" s="122"/>
    </row>
    <row r="20" spans="4:60" x14ac:dyDescent="0.2">
      <c r="D20" s="71" t="str">
        <f t="shared" si="0"/>
        <v/>
      </c>
      <c r="E20" s="41" t="str">
        <f>IF(AND(Sufficient_data="Yes",Include_study?="Yes"),IF(Additional_effect_size_measure=Calculations!L$1,Hedges_g,Cohens_d),"")</f>
        <v/>
      </c>
      <c r="F20" s="23" t="str">
        <f>IF(AND(Sufficient_data="Yes",Include_study?="Yes"),IF(Additional_effect_size_measure=Calculations!L$1,SQRT(Variance_g),SQRT(Variance_d)),"")</f>
        <v/>
      </c>
      <c r="M20" s="122"/>
      <c r="O20"/>
      <c r="P20"/>
      <c r="T20" s="122"/>
      <c r="V20" s="41" t="str">
        <f t="shared" si="1"/>
        <v/>
      </c>
      <c r="W20" s="41" t="str">
        <f>IF(AND(Include_study?="Yes",Sufficient_data="Yes"),((E:E-I$29)*SQRT(Calculations!CT:CT))/SQRT(1-Calculations!CT:CT/SUM(Calculations!CT:CT)),"")</f>
        <v/>
      </c>
      <c r="AH20" s="122"/>
      <c r="AJ20" s="37" t="str">
        <f t="shared" si="2"/>
        <v/>
      </c>
      <c r="AK20" s="86" t="str">
        <f t="shared" si="3"/>
        <v/>
      </c>
      <c r="AL20" s="51" t="str">
        <f t="shared" si="4"/>
        <v/>
      </c>
      <c r="AS20" s="122"/>
      <c r="AU20" s="37" t="str">
        <f t="shared" si="5"/>
        <v/>
      </c>
      <c r="AV20" s="41" t="str">
        <f>IF(Calculations!FM20&lt;&gt;"",NORMSINV(Calculations!FM20),"")</f>
        <v/>
      </c>
      <c r="AW20" s="51" t="str">
        <f t="shared" si="6"/>
        <v/>
      </c>
      <c r="BD20" s="122"/>
      <c r="BH20" s="122"/>
    </row>
    <row r="21" spans="4:60" x14ac:dyDescent="0.2">
      <c r="D21" s="71" t="str">
        <f t="shared" si="0"/>
        <v/>
      </c>
      <c r="E21" s="41" t="str">
        <f>IF(AND(Sufficient_data="Yes",Include_study?="Yes"),IF(Additional_effect_size_measure=Calculations!L$1,Hedges_g,Cohens_d),"")</f>
        <v/>
      </c>
      <c r="F21" s="23" t="str">
        <f>IF(AND(Sufficient_data="Yes",Include_study?="Yes"),IF(Additional_effect_size_measure=Calculations!L$1,SQRT(Variance_g),SQRT(Variance_d)),"")</f>
        <v/>
      </c>
      <c r="M21" s="122"/>
      <c r="O21"/>
      <c r="P21"/>
      <c r="T21" s="122"/>
      <c r="V21" s="41" t="str">
        <f t="shared" si="1"/>
        <v/>
      </c>
      <c r="W21" s="41" t="str">
        <f>IF(AND(Include_study?="Yes",Sufficient_data="Yes"),((E:E-I$29)*SQRT(Calculations!CT:CT))/SQRT(1-Calculations!CT:CT/SUM(Calculations!CT:CT)),"")</f>
        <v/>
      </c>
      <c r="AH21" s="122"/>
      <c r="AJ21" s="37" t="str">
        <f t="shared" si="2"/>
        <v/>
      </c>
      <c r="AK21" s="86" t="str">
        <f t="shared" si="3"/>
        <v/>
      </c>
      <c r="AL21" s="51" t="str">
        <f t="shared" si="4"/>
        <v/>
      </c>
      <c r="AS21" s="122"/>
      <c r="AU21" s="37" t="str">
        <f t="shared" si="5"/>
        <v/>
      </c>
      <c r="AV21" s="41" t="str">
        <f>IF(Calculations!FM21&lt;&gt;"",NORMSINV(Calculations!FM21),"")</f>
        <v/>
      </c>
      <c r="AW21" s="51" t="str">
        <f t="shared" si="6"/>
        <v/>
      </c>
      <c r="BD21" s="122"/>
      <c r="BF21"/>
      <c r="BG21"/>
      <c r="BH21" s="122"/>
    </row>
    <row r="22" spans="4:60" x14ac:dyDescent="0.2">
      <c r="D22" s="71" t="str">
        <f t="shared" si="0"/>
        <v/>
      </c>
      <c r="E22" s="41" t="str">
        <f>IF(AND(Sufficient_data="Yes",Include_study?="Yes"),IF(Additional_effect_size_measure=Calculations!L$1,Hedges_g,Cohens_d),"")</f>
        <v/>
      </c>
      <c r="F22" s="23" t="str">
        <f>IF(AND(Sufficient_data="Yes",Include_study?="Yes"),IF(Additional_effect_size_measure=Calculations!L$1,SQRT(Variance_g),SQRT(Variance_d)),"")</f>
        <v/>
      </c>
      <c r="M22" s="122"/>
      <c r="T22" s="122"/>
      <c r="V22" s="41" t="str">
        <f t="shared" si="1"/>
        <v/>
      </c>
      <c r="W22" s="41" t="str">
        <f>IF(AND(Include_study?="Yes",Sufficient_data="Yes"),((E:E-I$29)*SQRT(Calculations!CT:CT))/SQRT(1-Calculations!CT:CT/SUM(Calculations!CT:CT)),"")</f>
        <v/>
      </c>
      <c r="AH22" s="122"/>
      <c r="AJ22" s="37" t="str">
        <f t="shared" si="2"/>
        <v/>
      </c>
      <c r="AK22" s="86" t="str">
        <f t="shared" si="3"/>
        <v/>
      </c>
      <c r="AL22" s="51" t="str">
        <f t="shared" si="4"/>
        <v/>
      </c>
      <c r="AS22" s="122"/>
      <c r="AU22" s="37" t="str">
        <f t="shared" si="5"/>
        <v/>
      </c>
      <c r="AV22" s="41" t="str">
        <f>IF(Calculations!FM22&lt;&gt;"",NORMSINV(Calculations!FM22),"")</f>
        <v/>
      </c>
      <c r="AW22" s="51" t="str">
        <f t="shared" si="6"/>
        <v/>
      </c>
      <c r="BD22" s="122"/>
      <c r="BF22"/>
      <c r="BG22"/>
      <c r="BH22" s="122"/>
    </row>
    <row r="23" spans="4:60" x14ac:dyDescent="0.2">
      <c r="D23" s="71" t="str">
        <f t="shared" si="0"/>
        <v/>
      </c>
      <c r="E23" s="41" t="str">
        <f>IF(AND(Sufficient_data="Yes",Include_study?="Yes"),IF(Additional_effect_size_measure=Calculations!L$1,Hedges_g,Cohens_d),"")</f>
        <v/>
      </c>
      <c r="F23" s="23" t="str">
        <f>IF(AND(Sufficient_data="Yes",Include_study?="Yes"),IF(Additional_effect_size_measure=Calculations!L$1,SQRT(Variance_g),SQRT(Variance_d)),"")</f>
        <v/>
      </c>
      <c r="M23" s="122"/>
      <c r="T23" s="122"/>
      <c r="V23" s="41" t="str">
        <f t="shared" si="1"/>
        <v/>
      </c>
      <c r="W23" s="41" t="str">
        <f>IF(AND(Include_study?="Yes",Sufficient_data="Yes"),((E:E-I$29)*SQRT(Calculations!CT:CT))/SQRT(1-Calculations!CT:CT/SUM(Calculations!CT:CT)),"")</f>
        <v/>
      </c>
      <c r="AH23" s="122"/>
      <c r="AJ23" s="37" t="str">
        <f t="shared" si="2"/>
        <v/>
      </c>
      <c r="AK23" s="86" t="str">
        <f t="shared" si="3"/>
        <v/>
      </c>
      <c r="AL23" s="51" t="str">
        <f t="shared" si="4"/>
        <v/>
      </c>
      <c r="AS23" s="122"/>
      <c r="AU23" s="37" t="str">
        <f t="shared" si="5"/>
        <v/>
      </c>
      <c r="AV23" s="41" t="str">
        <f>IF(Calculations!FM23&lt;&gt;"",NORMSINV(Calculations!FM23),"")</f>
        <v/>
      </c>
      <c r="AW23" s="51" t="str">
        <f t="shared" si="6"/>
        <v/>
      </c>
      <c r="BD23" s="122"/>
      <c r="BF23"/>
      <c r="BG23"/>
      <c r="BH23" s="122"/>
    </row>
    <row r="24" spans="4:60" x14ac:dyDescent="0.2">
      <c r="D24" s="71" t="str">
        <f t="shared" si="0"/>
        <v/>
      </c>
      <c r="E24" s="41" t="str">
        <f>IF(AND(Sufficient_data="Yes",Include_study?="Yes"),IF(Additional_effect_size_measure=Calculations!L$1,Hedges_g,Cohens_d),"")</f>
        <v/>
      </c>
      <c r="F24" s="23" t="str">
        <f>IF(AND(Sufficient_data="Yes",Include_study?="Yes"),IF(Additional_effect_size_measure=Calculations!L$1,SQRT(Variance_g),SQRT(Variance_d)),"")</f>
        <v/>
      </c>
      <c r="M24" s="122"/>
      <c r="T24" s="122"/>
      <c r="V24" s="41" t="str">
        <f t="shared" si="1"/>
        <v/>
      </c>
      <c r="W24" s="51" t="str">
        <f>IF(AND(Include_study?="Yes",Sufficient_data="Yes"),((E:E-I$29)*SQRT(Calculations!CT:CT))/SQRT(1-Calculations!CT:CT/SUM(Calculations!CT:CT)),"")</f>
        <v/>
      </c>
      <c r="Y24" s="27"/>
      <c r="Z24" s="27"/>
      <c r="AA24" s="27"/>
      <c r="AB24" s="27"/>
      <c r="AC24" s="27"/>
      <c r="AD24" s="27"/>
      <c r="AE24" s="27"/>
      <c r="AF24" s="27"/>
      <c r="AG24" s="27"/>
      <c r="AH24" s="122"/>
      <c r="AJ24" s="37" t="str">
        <f t="shared" si="2"/>
        <v/>
      </c>
      <c r="AK24" s="86" t="str">
        <f t="shared" si="3"/>
        <v/>
      </c>
      <c r="AL24" s="51" t="str">
        <f t="shared" si="4"/>
        <v/>
      </c>
      <c r="AS24" s="122"/>
      <c r="AU24" s="37" t="str">
        <f t="shared" si="5"/>
        <v/>
      </c>
      <c r="AV24" s="41" t="str">
        <f>IF(Calculations!FM24&lt;&gt;"",NORMSINV(Calculations!FM24),"")</f>
        <v/>
      </c>
      <c r="AW24" s="51" t="str">
        <f t="shared" si="6"/>
        <v/>
      </c>
      <c r="BD24" s="122"/>
      <c r="BF24"/>
      <c r="BG24"/>
      <c r="BH24" s="122"/>
    </row>
    <row r="25" spans="4:60" x14ac:dyDescent="0.2">
      <c r="D25" s="71" t="str">
        <f t="shared" si="0"/>
        <v/>
      </c>
      <c r="E25" s="41" t="str">
        <f>IF(AND(Sufficient_data="Yes",Include_study?="Yes"),IF(Additional_effect_size_measure=Calculations!L$1,Hedges_g,Cohens_d),"")</f>
        <v/>
      </c>
      <c r="F25" s="23" t="str">
        <f>IF(AND(Sufficient_data="Yes",Include_study?="Yes"),IF(Additional_effect_size_measure=Calculations!L$1,SQRT(Variance_g),SQRT(Variance_d)),"")</f>
        <v/>
      </c>
      <c r="M25" s="122"/>
      <c r="T25" s="122"/>
      <c r="V25" s="41" t="str">
        <f t="shared" si="1"/>
        <v/>
      </c>
      <c r="W25" s="51" t="str">
        <f>IF(AND(Include_study?="Yes",Sufficient_data="Yes"),((E:E-I$29)*SQRT(Calculations!CT:CT))/SQRT(1-Calculations!CT:CT/SUM(Calculations!CT:CT)),"")</f>
        <v/>
      </c>
      <c r="Y25" s="28"/>
      <c r="AH25" s="122"/>
      <c r="AJ25" s="37" t="str">
        <f t="shared" si="2"/>
        <v/>
      </c>
      <c r="AK25" s="86" t="str">
        <f t="shared" si="3"/>
        <v/>
      </c>
      <c r="AL25" s="51" t="str">
        <f t="shared" si="4"/>
        <v/>
      </c>
      <c r="AS25" s="122"/>
      <c r="AU25" s="37" t="str">
        <f t="shared" si="5"/>
        <v/>
      </c>
      <c r="AV25" s="41" t="str">
        <f>IF(Calculations!FM25&lt;&gt;"",NORMSINV(Calculations!FM25),"")</f>
        <v/>
      </c>
      <c r="AW25" s="51" t="str">
        <f t="shared" si="6"/>
        <v/>
      </c>
      <c r="BD25" s="122"/>
      <c r="BF25"/>
      <c r="BG25"/>
      <c r="BH25" s="122"/>
    </row>
    <row r="26" spans="4:60" x14ac:dyDescent="0.2">
      <c r="D26" s="71" t="str">
        <f t="shared" si="0"/>
        <v/>
      </c>
      <c r="E26" s="41" t="str">
        <f>IF(AND(Sufficient_data="Yes",Include_study?="Yes"),IF(Additional_effect_size_measure=Calculations!L$1,Hedges_g,Cohens_d),"")</f>
        <v/>
      </c>
      <c r="F26" s="23" t="str">
        <f>IF(AND(Sufficient_data="Yes",Include_study?="Yes"),IF(Additional_effect_size_measure=Calculations!L$1,SQRT(Variance_g),SQRT(Variance_d)),"")</f>
        <v/>
      </c>
      <c r="M26" s="122"/>
      <c r="T26" s="122"/>
      <c r="V26" s="41" t="str">
        <f t="shared" si="1"/>
        <v/>
      </c>
      <c r="W26" s="51" t="str">
        <f>IF(AND(Include_study?="Yes",Sufficient_data="Yes"),((E:E-I$29)*SQRT(Calculations!CT:CT))/SQRT(1-Calculations!CT:CT/SUM(Calculations!CT:CT)),"")</f>
        <v/>
      </c>
      <c r="Y26" s="28"/>
      <c r="AH26" s="122"/>
      <c r="AJ26" s="37" t="str">
        <f t="shared" si="2"/>
        <v/>
      </c>
      <c r="AK26" s="86" t="str">
        <f t="shared" si="3"/>
        <v/>
      </c>
      <c r="AL26" s="51" t="str">
        <f t="shared" si="4"/>
        <v/>
      </c>
      <c r="AS26" s="122"/>
      <c r="AU26" s="37" t="str">
        <f t="shared" si="5"/>
        <v/>
      </c>
      <c r="AV26" s="41" t="str">
        <f>IF(Calculations!FM26&lt;&gt;"",NORMSINV(Calculations!FM26),"")</f>
        <v/>
      </c>
      <c r="AW26" s="51" t="str">
        <f t="shared" si="6"/>
        <v/>
      </c>
      <c r="BD26" s="122"/>
      <c r="BF26"/>
      <c r="BG26"/>
      <c r="BH26" s="122"/>
    </row>
    <row r="27" spans="4:60" x14ac:dyDescent="0.2">
      <c r="D27" s="71" t="str">
        <f t="shared" si="0"/>
        <v/>
      </c>
      <c r="E27" s="41" t="str">
        <f>IF(AND(Sufficient_data="Yes",Include_study?="Yes"),IF(Additional_effect_size_measure=Calculations!L$1,Hedges_g,Cohens_d),"")</f>
        <v/>
      </c>
      <c r="F27" s="23" t="str">
        <f>IF(AND(Sufficient_data="Yes",Include_study?="Yes"),IF(Additional_effect_size_measure=Calculations!L$1,SQRT(Variance_g),SQRT(Variance_d)),"")</f>
        <v/>
      </c>
      <c r="M27" s="122"/>
      <c r="T27" s="122"/>
      <c r="V27" s="41" t="str">
        <f t="shared" si="1"/>
        <v/>
      </c>
      <c r="W27" s="51" t="str">
        <f>IF(AND(Include_study?="Yes",Sufficient_data="Yes"),((E:E-I$29)*SQRT(Calculations!CT:CT))/SQRT(1-Calculations!CT:CT/SUM(Calculations!CT:CT)),"")</f>
        <v/>
      </c>
      <c r="Y27" s="28"/>
      <c r="AH27" s="122"/>
      <c r="AJ27" s="37" t="str">
        <f t="shared" si="2"/>
        <v/>
      </c>
      <c r="AK27" s="86" t="str">
        <f t="shared" si="3"/>
        <v/>
      </c>
      <c r="AL27" s="51" t="str">
        <f t="shared" si="4"/>
        <v/>
      </c>
      <c r="AS27" s="122"/>
      <c r="AU27" s="37" t="str">
        <f t="shared" si="5"/>
        <v/>
      </c>
      <c r="AV27" s="41" t="str">
        <f>IF(Calculations!FM27&lt;&gt;"",NORMSINV(Calculations!FM27),"")</f>
        <v/>
      </c>
      <c r="AW27" s="51" t="str">
        <f t="shared" si="6"/>
        <v/>
      </c>
      <c r="BD27" s="122"/>
      <c r="BF27"/>
      <c r="BG27"/>
      <c r="BH27" s="122"/>
    </row>
    <row r="28" spans="4:60" x14ac:dyDescent="0.2">
      <c r="D28" s="71" t="str">
        <f t="shared" si="0"/>
        <v/>
      </c>
      <c r="E28" s="41" t="str">
        <f>IF(AND(Sufficient_data="Yes",Include_study?="Yes"),IF(Additional_effect_size_measure=Calculations!L$1,Hedges_g,Cohens_d),"")</f>
        <v/>
      </c>
      <c r="F28" s="23" t="str">
        <f>IF(AND(Sufficient_data="Yes",Include_study?="Yes"),IF(Additional_effect_size_measure=Calculations!L$1,SQRT(Variance_g),SQRT(Variance_d)),"")</f>
        <v/>
      </c>
      <c r="H28" s="10" t="s">
        <v>73</v>
      </c>
      <c r="I28" s="10" t="s">
        <v>141</v>
      </c>
      <c r="K28" s="119" t="s">
        <v>8</v>
      </c>
      <c r="L28" s="119"/>
      <c r="M28" s="122"/>
      <c r="T28" s="122"/>
      <c r="V28" s="41" t="str">
        <f t="shared" si="1"/>
        <v/>
      </c>
      <c r="W28" s="51" t="str">
        <f>IF(AND(Include_study?="Yes",Sufficient_data="Yes"),((E:E-I$29)*SQRT(Calculations!CT:CT))/SQRT(1-Calculations!CT:CT/SUM(Calculations!CT:CT)),"")</f>
        <v/>
      </c>
      <c r="Y28" s="10" t="s">
        <v>270</v>
      </c>
      <c r="Z28" s="39" t="s">
        <v>89</v>
      </c>
      <c r="AA28" s="39" t="s">
        <v>85</v>
      </c>
      <c r="AH28" s="122"/>
      <c r="AJ28" s="37" t="str">
        <f t="shared" si="2"/>
        <v/>
      </c>
      <c r="AK28" s="86" t="str">
        <f t="shared" si="3"/>
        <v/>
      </c>
      <c r="AL28" s="51" t="str">
        <f t="shared" si="4"/>
        <v/>
      </c>
      <c r="AN28" s="119" t="s">
        <v>93</v>
      </c>
      <c r="AO28" s="119"/>
      <c r="AP28" s="119"/>
      <c r="AQ28" s="119"/>
      <c r="AR28" s="113"/>
      <c r="AS28" s="122"/>
      <c r="AU28" s="37" t="str">
        <f t="shared" si="5"/>
        <v/>
      </c>
      <c r="AV28" s="41" t="str">
        <f>IF(Calculations!FM28&lt;&gt;"",NORMSINV(Calculations!FM28),"")</f>
        <v/>
      </c>
      <c r="AW28" s="51" t="str">
        <f t="shared" si="6"/>
        <v/>
      </c>
      <c r="AY28" s="119" t="s">
        <v>93</v>
      </c>
      <c r="AZ28" s="119"/>
      <c r="BA28" s="119"/>
      <c r="BB28" s="119"/>
      <c r="BC28" s="113"/>
      <c r="BD28" s="122"/>
      <c r="BF28"/>
      <c r="BG28"/>
      <c r="BH28" s="122"/>
    </row>
    <row r="29" spans="4:60" x14ac:dyDescent="0.2">
      <c r="D29" s="71" t="str">
        <f t="shared" si="0"/>
        <v/>
      </c>
      <c r="E29" s="41" t="str">
        <f>IF(AND(Sufficient_data="Yes",Include_study?="Yes"),IF(Additional_effect_size_measure=Calculations!L$1,Hedges_g,Cohens_d),"")</f>
        <v/>
      </c>
      <c r="F29" s="23" t="str">
        <f>IF(AND(Sufficient_data="Yes",Include_study?="Yes"),IF(Additional_effect_size_measure=Calculations!L$1,SQRT(Variance_g),SQRT(Variance_d)),"")</f>
        <v/>
      </c>
      <c r="H29" s="41" t="str">
        <f>Additional_effect_size_measure</f>
        <v>Hedges' g</v>
      </c>
      <c r="I29" s="8">
        <f>SUMPRODUCT(Calculations!CT:CT,E:E)/SUM(Calculations!CT:CT)</f>
        <v>-0.22866463757841995</v>
      </c>
      <c r="K29" s="41" t="s">
        <v>6</v>
      </c>
      <c r="L29" s="8">
        <f>(SUMPRODUCT(Calculations!CS:CS,E:E,E:E)+SUMPRODUCT(Calculations!EB:EB,Calculations!DZ:DZ,Calculations!DZ:DZ))-(SUMPRODUCT(Calculations!CS:CS,E:E)^2+SUMPRODUCT(Calculations!EB:EB,Calculations!DZ:DZ)^2)/(SUM(Calculations!CS:CS)+SUM(Calculations!EB:EB))</f>
        <v>1071.7929881507525</v>
      </c>
      <c r="M29" s="122"/>
      <c r="T29" s="122"/>
      <c r="V29" s="41" t="str">
        <f t="shared" si="1"/>
        <v/>
      </c>
      <c r="W29" s="51" t="str">
        <f>IF(AND(Include_study?="Yes",Sufficient_data="Yes"),((E:E-I$29)*SQRT(Calculations!CT:CT))/SQRT(1-Calculations!CT:CT/SUM(Calculations!CT:CT)),"")</f>
        <v/>
      </c>
      <c r="AH29" s="122"/>
      <c r="AJ29" s="37" t="str">
        <f t="shared" si="2"/>
        <v/>
      </c>
      <c r="AK29" s="86" t="str">
        <f t="shared" si="3"/>
        <v/>
      </c>
      <c r="AL29" s="51" t="str">
        <f t="shared" si="4"/>
        <v/>
      </c>
      <c r="AN29" s="41"/>
      <c r="AO29" s="41" t="s">
        <v>200</v>
      </c>
      <c r="AP29" s="41" t="s">
        <v>4</v>
      </c>
      <c r="AQ29" s="41" t="s">
        <v>65</v>
      </c>
      <c r="AR29" s="41" t="s">
        <v>66</v>
      </c>
      <c r="AS29" s="122"/>
      <c r="AU29" s="37" t="str">
        <f t="shared" si="5"/>
        <v/>
      </c>
      <c r="AV29" s="41" t="str">
        <f>IF(Calculations!FM29&lt;&gt;"",NORMSINV(Calculations!FM29),"")</f>
        <v/>
      </c>
      <c r="AW29" s="51" t="str">
        <f t="shared" si="6"/>
        <v/>
      </c>
      <c r="AY29" s="41"/>
      <c r="AZ29" s="41" t="s">
        <v>200</v>
      </c>
      <c r="BA29" s="41" t="s">
        <v>4</v>
      </c>
      <c r="BB29" s="44" t="s">
        <v>65</v>
      </c>
      <c r="BC29" s="44" t="s">
        <v>66</v>
      </c>
      <c r="BD29" s="122"/>
      <c r="BF29"/>
      <c r="BG29"/>
      <c r="BH29" s="122"/>
    </row>
    <row r="30" spans="4:60" ht="12" customHeight="1" x14ac:dyDescent="0.25">
      <c r="D30" s="71" t="str">
        <f t="shared" si="0"/>
        <v/>
      </c>
      <c r="E30" s="41" t="str">
        <f>IF(AND(Sufficient_data="Yes",Include_study?="Yes"),IF(Additional_effect_size_measure=Calculations!L$1,Hedges_g,Cohens_d),"")</f>
        <v/>
      </c>
      <c r="F30" s="23" t="str">
        <f>IF(AND(Sufficient_data="Yes",Include_study?="Yes"),IF(Additional_effect_size_measure=Calculations!L$1,SQRT(Variance_g),SQRT(Variance_d)),"")</f>
        <v/>
      </c>
      <c r="H30" s="41" t="s">
        <v>4</v>
      </c>
      <c r="I30" s="8">
        <f>IF(Additional_model="Fixed effect",1/SQRT(SUM(Calculations!CT:CT)),SQRT(SUMPRODUCT(Calculations!CT:CT,Calculations!DK:DK,Calculations!DK:DK)/((k_-1)*SUM(Calculations!CT:CT))))</f>
        <v>3.1643234080101765E-2</v>
      </c>
      <c r="K30" s="41" t="s">
        <v>30</v>
      </c>
      <c r="L30" s="46">
        <f>CHIDIST(L29,k_-1+IF(Trim_and_fill="On",L39,0))</f>
        <v>6.741746879447942E-223</v>
      </c>
      <c r="M30" s="122"/>
      <c r="T30" s="122"/>
      <c r="V30" s="41" t="str">
        <f t="shared" si="1"/>
        <v/>
      </c>
      <c r="W30" s="51" t="str">
        <f>IF(AND(Include_study?="Yes",Sufficient_data="Yes"),((E:E-I$29)*SQRT(Calculations!CT:CT))/SQRT(1-Calculations!CT:CT/SUM(Calculations!CT:CT)),"")</f>
        <v/>
      </c>
      <c r="Y30" s="41" t="str">
        <f>CONCATENATE("-∞; ",Calculations!EY3)</f>
        <v>-∞; -17,85</v>
      </c>
      <c r="Z30" s="8">
        <f t="array" ref="Z30:Z38">FREQUENCY('Publication Bias Analysis'!$W$2:$W$51,Calculations!EY3:EY11)/k_</f>
        <v>8.3333333333333329E-2</v>
      </c>
      <c r="AA30" s="8">
        <f>NORMSDIST(Calculations!EY3)</f>
        <v>1.4451820553565185E-71</v>
      </c>
      <c r="AH30" s="122"/>
      <c r="AJ30" s="37" t="str">
        <f t="shared" si="2"/>
        <v/>
      </c>
      <c r="AK30" s="86" t="str">
        <f t="shared" si="3"/>
        <v/>
      </c>
      <c r="AL30" s="51" t="str">
        <f t="shared" si="4"/>
        <v/>
      </c>
      <c r="AN30" s="41" t="s">
        <v>119</v>
      </c>
      <c r="AO30" s="8">
        <v>0</v>
      </c>
      <c r="AP30" s="8"/>
      <c r="AQ30" s="8"/>
      <c r="AR30" s="8"/>
      <c r="AS30" s="122"/>
      <c r="AU30" s="37" t="str">
        <f t="shared" si="5"/>
        <v/>
      </c>
      <c r="AV30" s="41" t="str">
        <f>IF(Calculations!FM30&lt;&gt;"",NORMSINV(Calculations!FM30),"")</f>
        <v/>
      </c>
      <c r="AW30" s="51" t="str">
        <f t="shared" si="6"/>
        <v/>
      </c>
      <c r="AY30" s="41" t="s">
        <v>119</v>
      </c>
      <c r="AZ30" s="8">
        <f>INTERCEPT(AW:AW,AV:AV)</f>
        <v>-0.64718561941200581</v>
      </c>
      <c r="BA30" s="8">
        <f>BA31*SQRT(1/k_*SUMPRODUCT(AV:AV,AV:AV))</f>
        <v>0.89627399894973236</v>
      </c>
      <c r="BB30" s="43">
        <f>AZ30-ABS(TINV((1-Additional_confidence_level),k_-1))*BA30</f>
        <v>-2.6198713904763551</v>
      </c>
      <c r="BC30" s="43">
        <f>AZ30+ABS(TINV((1-Additional_confidence_level),k_-1))*BA30</f>
        <v>1.3255001516523437</v>
      </c>
      <c r="BD30" s="122"/>
      <c r="BF30"/>
      <c r="BG30"/>
      <c r="BH30" s="122"/>
    </row>
    <row r="31" spans="4:60" ht="14.25" x14ac:dyDescent="0.2">
      <c r="D31" s="71" t="str">
        <f t="shared" si="0"/>
        <v/>
      </c>
      <c r="E31" s="41" t="str">
        <f>IF(AND(Sufficient_data="Yes",Include_study?="Yes"),IF(Additional_effect_size_measure=Calculations!L$1,Hedges_g,Cohens_d),"")</f>
        <v/>
      </c>
      <c r="F31" s="23" t="str">
        <f>IF(AND(Sufficient_data="Yes",Include_study?="Yes"),IF(Additional_effect_size_measure=Calculations!L$1,SQRT(Variance_g),SQRT(Variance_d)),"")</f>
        <v/>
      </c>
      <c r="H31" s="41" t="s">
        <v>16</v>
      </c>
      <c r="I31" s="8">
        <f>I29-ABS(TINV((1-Additional_confidence_level),k_-1))*I30</f>
        <v>-0.29831092620602995</v>
      </c>
      <c r="K31" s="41" t="s">
        <v>31</v>
      </c>
      <c r="L31" s="13">
        <f>IF(L29-(k_-1+IF(Trim_and_fill="On",L39,0))&lt;=0,0,(L29-(k_-1+IF(Trim_and_fill="On",L39,0)))/L29)</f>
        <v>0.98973682406807018</v>
      </c>
      <c r="M31" s="122"/>
      <c r="T31" s="122"/>
      <c r="V31" s="41" t="str">
        <f t="shared" si="1"/>
        <v/>
      </c>
      <c r="W31" s="51" t="str">
        <f>IF(AND(Include_study?="Yes",Sufficient_data="Yes"),((E:E-I$29)*SQRT(Calculations!CT:CT))/SQRT(1-Calculations!CT:CT/SUM(Calculations!CT:CT)),"")</f>
        <v/>
      </c>
      <c r="Y31" s="41" t="str">
        <f>CONCATENATE(Calculations!EX4,"; ",Calculations!EY4)</f>
        <v>-17,85; -12,75</v>
      </c>
      <c r="Z31" s="8">
        <v>8.3333333333333329E-2</v>
      </c>
      <c r="AA31" s="8">
        <f>NORMSDIST(Calculations!EY4)-SUM(AA$30:AA30)</f>
        <v>1.5587262888812E-37</v>
      </c>
      <c r="AH31" s="122"/>
      <c r="AJ31" s="37" t="str">
        <f t="shared" si="2"/>
        <v/>
      </c>
      <c r="AK31" s="86" t="str">
        <f t="shared" si="3"/>
        <v/>
      </c>
      <c r="AL31" s="51" t="str">
        <f t="shared" si="4"/>
        <v/>
      </c>
      <c r="AN31" s="41" t="s">
        <v>114</v>
      </c>
      <c r="AO31" s="8">
        <f>I29</f>
        <v>-0.22866463757841995</v>
      </c>
      <c r="AP31" s="8">
        <f>I30</f>
        <v>3.1643234080101765E-2</v>
      </c>
      <c r="AQ31" s="8">
        <f>AO31-ABS(TINV((1-Additional_confidence_level),k_-1))*AP31</f>
        <v>-0.29831092620602995</v>
      </c>
      <c r="AR31" s="8">
        <f>AO31+ABS(TINV((1-Additional_confidence_level),k_-1))*AP31</f>
        <v>-0.15901834895080999</v>
      </c>
      <c r="AS31" s="122"/>
      <c r="AU31" s="37" t="str">
        <f t="shared" si="5"/>
        <v/>
      </c>
      <c r="AV31" s="41" t="str">
        <f>IF(Calculations!FM31&lt;&gt;"",NORMSINV(Calculations!FM31),"")</f>
        <v/>
      </c>
      <c r="AW31" s="51" t="str">
        <f t="shared" si="6"/>
        <v/>
      </c>
      <c r="AY31" s="41" t="s">
        <v>114</v>
      </c>
      <c r="AZ31" s="8">
        <f>SLOPE(AW:AW,AV:AV)</f>
        <v>10.454847681758002</v>
      </c>
      <c r="BA31" s="8">
        <f>SQRT(((1/(k_-2))*SUMPRODUCT(Calculations!FQ:FQ,Calculations!FQ:FQ))/SUMPRODUCT(Calculations!FP:FP,Calculations!FP:FP))</f>
        <v>1.001767761400105</v>
      </c>
      <c r="BB31" s="43">
        <f>AZ31-ABS(TINV((1-Additional_confidence_level),k_-1))*BA31</f>
        <v>8.2499717050581491</v>
      </c>
      <c r="BC31" s="43">
        <f>AZ31+ABS(TINV((1-Additional_confidence_level),k_-1))*BA31</f>
        <v>12.659723658457855</v>
      </c>
      <c r="BD31" s="122"/>
      <c r="BF31"/>
      <c r="BG31"/>
      <c r="BH31" s="122"/>
    </row>
    <row r="32" spans="4:60" ht="14.25" x14ac:dyDescent="0.2">
      <c r="D32" s="71" t="str">
        <f t="shared" si="0"/>
        <v/>
      </c>
      <c r="E32" s="41" t="str">
        <f>IF(AND(Sufficient_data="Yes",Include_study?="Yes"),IF(Additional_effect_size_measure=Calculations!L$1,Hedges_g,Cohens_d),"")</f>
        <v/>
      </c>
      <c r="F32" s="23" t="str">
        <f>IF(AND(Sufficient_data="Yes",Include_study?="Yes"),IF(Additional_effect_size_measure=Calculations!L$1,SQRT(Variance_g),SQRT(Variance_d)),"")</f>
        <v/>
      </c>
      <c r="H32" s="41" t="s">
        <v>17</v>
      </c>
      <c r="I32" s="8">
        <f>I29+ABS(TINV((1-Additional_confidence_level),k_-1))*I30</f>
        <v>-0.15901834895080999</v>
      </c>
      <c r="K32" s="41" t="s">
        <v>32</v>
      </c>
      <c r="L32" s="8">
        <f>MAX(0,(L29-(k_-1+IF(Trim_and_fill="On",L39,0)))/((SUM(Calculations!CS:CS)+SUM(Calculations!EB:EB))-((SUMPRODUCT(Calculations!CS:CS,Calculations!CS:CS)+SUMPRODUCT(Calculations!EB:EB,Calculations!EB:EB))/(SUM(Calculations!CS:CS)+SUM(Calculations!EB:EB)))))</f>
        <v>1.1712087612291573</v>
      </c>
      <c r="M32" s="122"/>
      <c r="T32" s="122"/>
      <c r="V32" s="41" t="str">
        <f t="shared" si="1"/>
        <v/>
      </c>
      <c r="W32" s="51" t="str">
        <f>IF(AND(Include_study?="Yes",Sufficient_data="Yes"),((E:E-I$29)*SQRT(Calculations!CT:CT))/SQRT(1-Calculations!CT:CT/SUM(Calculations!CT:CT)),"")</f>
        <v/>
      </c>
      <c r="Y32" s="41" t="str">
        <f>CONCATENATE(Calculations!EX5,"; ",Calculations!EY5)</f>
        <v>-12,75; -7,65</v>
      </c>
      <c r="Z32" s="8">
        <v>8.3333333333333329E-2</v>
      </c>
      <c r="AA32" s="8">
        <f>NORMSDIST(Calculations!EY5)-SUM(AA$30:AA31)</f>
        <v>1.004896565652633E-14</v>
      </c>
      <c r="AH32" s="122"/>
      <c r="AJ32" s="37" t="str">
        <f t="shared" si="2"/>
        <v/>
      </c>
      <c r="AK32" s="86" t="str">
        <f t="shared" si="3"/>
        <v/>
      </c>
      <c r="AL32" s="51" t="str">
        <f t="shared" si="4"/>
        <v/>
      </c>
      <c r="AS32" s="122"/>
      <c r="AU32" s="37" t="str">
        <f t="shared" si="5"/>
        <v/>
      </c>
      <c r="AV32" s="41" t="str">
        <f>IF(Calculations!FM32&lt;&gt;"",NORMSINV(Calculations!FM32),"")</f>
        <v/>
      </c>
      <c r="AW32" s="51" t="str">
        <f t="shared" si="6"/>
        <v/>
      </c>
      <c r="BD32" s="122"/>
      <c r="BF32"/>
      <c r="BG32"/>
      <c r="BH32" s="122"/>
    </row>
    <row r="33" spans="4:60" x14ac:dyDescent="0.2">
      <c r="D33" s="71" t="str">
        <f t="shared" si="0"/>
        <v/>
      </c>
      <c r="E33" s="41" t="str">
        <f>IF(AND(Sufficient_data="Yes",Include_study?="Yes"),IF(Additional_effect_size_measure=Calculations!L$1,Hedges_g,Cohens_d),"")</f>
        <v/>
      </c>
      <c r="F33" s="23" t="str">
        <f>IF(AND(Sufficient_data="Yes",Include_study?="Yes"),IF(Additional_effect_size_measure=Calculations!L$1,SQRT(Variance_g),SQRT(Variance_d)),"")</f>
        <v/>
      </c>
      <c r="H33" s="41" t="s">
        <v>18</v>
      </c>
      <c r="I33" s="8">
        <f>I29-ABS(TINV((1-Additional_confidence_level),k_-1))*SQRT(I30^2+T2_)</f>
        <v>-2.6116415552904919</v>
      </c>
      <c r="K33" s="41" t="s">
        <v>9</v>
      </c>
      <c r="L33" s="8">
        <f>SQRT(L32)</f>
        <v>1.0822239884742701</v>
      </c>
      <c r="M33" s="122"/>
      <c r="T33" s="122"/>
      <c r="V33" s="41" t="str">
        <f t="shared" si="1"/>
        <v/>
      </c>
      <c r="W33" s="51" t="str">
        <f>IF(AND(Include_study?="Yes",Sufficient_data="Yes"),((E:E-I$29)*SQRT(Calculations!CT:CT))/SQRT(1-Calculations!CT:CT/SUM(Calculations!CT:CT)),"")</f>
        <v/>
      </c>
      <c r="Y33" s="41" t="str">
        <f>CONCATENATE(Calculations!EX6,"; ",Calculations!EY6)</f>
        <v>-7,65; -2,55</v>
      </c>
      <c r="Z33" s="8">
        <v>8.3333333333333329E-2</v>
      </c>
      <c r="AA33" s="8">
        <f>NORMSDIST(Calculations!EY6)-SUM(AA$30:AA32)</f>
        <v>5.3861459540566377E-3</v>
      </c>
      <c r="AH33" s="122"/>
      <c r="AJ33" s="37" t="str">
        <f t="shared" si="2"/>
        <v/>
      </c>
      <c r="AK33" s="86" t="str">
        <f t="shared" si="3"/>
        <v/>
      </c>
      <c r="AL33" s="51" t="str">
        <f t="shared" si="4"/>
        <v/>
      </c>
      <c r="AS33" s="122"/>
      <c r="AU33" s="37" t="str">
        <f t="shared" si="5"/>
        <v/>
      </c>
      <c r="AV33" s="41" t="str">
        <f>IF(Calculations!FM33&lt;&gt;"",NORMSINV(Calculations!FM33),"")</f>
        <v/>
      </c>
      <c r="AW33" s="51" t="str">
        <f t="shared" si="6"/>
        <v/>
      </c>
      <c r="AY33" s="41" t="s">
        <v>221</v>
      </c>
      <c r="AZ33" s="7" t="s">
        <v>256</v>
      </c>
      <c r="BD33" s="122"/>
      <c r="BF33"/>
      <c r="BG33"/>
      <c r="BH33" s="122"/>
    </row>
    <row r="34" spans="4:60" x14ac:dyDescent="0.2">
      <c r="D34" s="71" t="str">
        <f t="shared" ref="D34:D97" si="7">IF(AND(Sufficient_data="Yes",Include_study?="Yes"),Study_name,"")</f>
        <v/>
      </c>
      <c r="E34" s="41" t="str">
        <f>IF(AND(Sufficient_data="Yes",Include_study?="Yes"),IF(Additional_effect_size_measure=Calculations!L$1,Hedges_g,Cohens_d),"")</f>
        <v/>
      </c>
      <c r="F34" s="23" t="str">
        <f>IF(AND(Sufficient_data="Yes",Include_study?="Yes"),IF(Additional_effect_size_measure=Calculations!L$1,SQRT(Variance_g),SQRT(Variance_d)),"")</f>
        <v/>
      </c>
      <c r="H34" s="41" t="s">
        <v>19</v>
      </c>
      <c r="I34" s="8">
        <f>I29+ABS(TINV((1-Additional_confidence_level),k_-1))*SQRT(I30^2+T2_)</f>
        <v>2.1543122801336518</v>
      </c>
      <c r="M34" s="122"/>
      <c r="T34" s="122"/>
      <c r="V34" s="41" t="str">
        <f t="shared" ref="V34:V97" si="8">IF(AND(Sufficient_data="Yes",Include_study?="Yes"),Study_name,"")</f>
        <v/>
      </c>
      <c r="W34" s="51" t="str">
        <f>IF(AND(Include_study?="Yes",Sufficient_data="Yes"),((E:E-I$29)*SQRT(Calculations!CT:CT))/SQRT(1-Calculations!CT:CT/SUM(Calculations!CT:CT)),"")</f>
        <v/>
      </c>
      <c r="Y34" s="41" t="str">
        <f>CONCATENATE(Calculations!EX7,"; ",Calculations!EY7)</f>
        <v>-2,55; 2,55</v>
      </c>
      <c r="Z34" s="8">
        <v>0.33333333333333331</v>
      </c>
      <c r="AA34" s="8">
        <f>NORMSDIST(Calculations!EY7)-SUM(AA$30:AA33)</f>
        <v>0.98922770809186655</v>
      </c>
      <c r="AH34" s="122"/>
      <c r="AJ34" s="37" t="str">
        <f t="shared" ref="AJ34:AJ97" si="9">IF(AND(Sufficient_data="Yes",Include_study?="Yes"),Study_name,"")</f>
        <v/>
      </c>
      <c r="AK34" s="86" t="str">
        <f t="shared" ref="AK34:AK65" si="10">IF(AND(Sufficient_data="Yes",Include_study?="Yes"),Inverse_standard_error,"")</f>
        <v/>
      </c>
      <c r="AL34" s="51" t="str">
        <f t="shared" ref="AL34:AL65" si="11">IF(AND(Sufficient_data="Yes",Include_study?="Yes"),Z_score,"")</f>
        <v/>
      </c>
      <c r="AS34" s="122"/>
      <c r="AU34" s="37" t="str">
        <f t="shared" ref="AU34:AU97" si="12">IF(AND(Sufficient_data="Yes",Include_study?="Yes"),Study_name,"")</f>
        <v/>
      </c>
      <c r="AV34" s="41" t="str">
        <f>IF(Calculations!FM34&lt;&gt;"",NORMSINV(Calculations!FM34),"")</f>
        <v/>
      </c>
      <c r="AW34" s="51" t="str">
        <f t="shared" ref="AW34:AW65" si="13">IF(AND(Include_study?="Yes",Sufficient_data="Yes"),IF(AZ$33="Standardized residuals",Standardized_residual,Z_score),"")</f>
        <v/>
      </c>
      <c r="BD34" s="122"/>
      <c r="BF34"/>
      <c r="BG34"/>
      <c r="BH34" s="122"/>
    </row>
    <row r="35" spans="4:60" x14ac:dyDescent="0.2">
      <c r="D35" s="71" t="str">
        <f t="shared" si="7"/>
        <v/>
      </c>
      <c r="E35" s="41" t="str">
        <f>IF(AND(Sufficient_data="Yes",Include_study?="Yes"),IF(Additional_effect_size_measure=Calculations!L$1,Hedges_g,Cohens_d),"")</f>
        <v/>
      </c>
      <c r="F35" s="23" t="str">
        <f>IF(AND(Sufficient_data="Yes",Include_study?="Yes"),IF(Additional_effect_size_measure=Calculations!L$1,SQRT(Variance_g),SQRT(Variance_d)),"")</f>
        <v/>
      </c>
      <c r="M35" s="122"/>
      <c r="T35" s="122"/>
      <c r="V35" s="41" t="str">
        <f t="shared" si="8"/>
        <v/>
      </c>
      <c r="W35" s="51" t="str">
        <f>IF(AND(Include_study?="Yes",Sufficient_data="Yes"),((E:E-I$29)*SQRT(Calculations!CT:CT))/SQRT(1-Calculations!CT:CT/SUM(Calculations!CT:CT)),"")</f>
        <v/>
      </c>
      <c r="Y35" s="41" t="str">
        <f>CONCATENATE(Calculations!EX8,"; ",Calculations!EY8)</f>
        <v>2,55; 7,65</v>
      </c>
      <c r="Z35" s="8">
        <v>0.25</v>
      </c>
      <c r="AA35" s="8">
        <f>NORMSDIST(Calculations!EY8)-SUM(AA$30:AA34)</f>
        <v>5.3861459540566203E-3</v>
      </c>
      <c r="AH35" s="122"/>
      <c r="AJ35" s="37" t="str">
        <f t="shared" si="9"/>
        <v/>
      </c>
      <c r="AK35" s="86" t="str">
        <f t="shared" si="10"/>
        <v/>
      </c>
      <c r="AL35" s="51" t="str">
        <f t="shared" si="11"/>
        <v/>
      </c>
      <c r="AS35" s="122"/>
      <c r="AU35" s="37" t="str">
        <f t="shared" si="12"/>
        <v/>
      </c>
      <c r="AV35" s="41" t="str">
        <f>IF(Calculations!FM35&lt;&gt;"",NORMSINV(Calculations!FM35),"")</f>
        <v/>
      </c>
      <c r="AW35" s="51" t="str">
        <f t="shared" si="13"/>
        <v/>
      </c>
      <c r="BD35" s="122"/>
      <c r="BF35"/>
      <c r="BG35"/>
      <c r="BH35" s="122"/>
    </row>
    <row r="36" spans="4:60" x14ac:dyDescent="0.2">
      <c r="D36" s="71" t="str">
        <f t="shared" si="7"/>
        <v/>
      </c>
      <c r="E36" s="41" t="str">
        <f>IF(AND(Sufficient_data="Yes",Include_study?="Yes"),IF(Additional_effect_size_measure=Calculations!L$1,Hedges_g,Cohens_d),"")</f>
        <v/>
      </c>
      <c r="F36" s="23" t="str">
        <f>IF(AND(Sufficient_data="Yes",Include_study?="Yes"),IF(Additional_effect_size_measure=Calculations!L$1,SQRT(Variance_g),SQRT(Variance_d)),"")</f>
        <v/>
      </c>
      <c r="H36" s="35" t="s">
        <v>73</v>
      </c>
      <c r="I36" s="35" t="s">
        <v>142</v>
      </c>
      <c r="K36" s="10" t="s">
        <v>174</v>
      </c>
      <c r="L36" s="7" t="s">
        <v>255</v>
      </c>
      <c r="M36" s="122"/>
      <c r="T36" s="122"/>
      <c r="V36" s="41" t="str">
        <f t="shared" si="8"/>
        <v/>
      </c>
      <c r="W36" s="51" t="str">
        <f>IF(AND(Include_study?="Yes",Sufficient_data="Yes"),((E:E-I$29)*SQRT(Calculations!CT:CT))/SQRT(1-Calculations!CT:CT/SUM(Calculations!CT:CT)),"")</f>
        <v/>
      </c>
      <c r="Y36" s="41" t="str">
        <f>CONCATENATE(Calculations!EX9,"; ",Calculations!EY9)</f>
        <v>7,65; 12,75</v>
      </c>
      <c r="Z36" s="8">
        <v>0</v>
      </c>
      <c r="AA36" s="8">
        <f>NORMSDIST(Calculations!EY9)-SUM(AA$30:AA35)</f>
        <v>1.0103029524088925E-14</v>
      </c>
      <c r="AH36" s="122"/>
      <c r="AJ36" s="37" t="str">
        <f t="shared" si="9"/>
        <v/>
      </c>
      <c r="AK36" s="86" t="str">
        <f t="shared" si="10"/>
        <v/>
      </c>
      <c r="AL36" s="51" t="str">
        <f t="shared" si="11"/>
        <v/>
      </c>
      <c r="AS36" s="122"/>
      <c r="AU36" s="37" t="str">
        <f t="shared" si="12"/>
        <v/>
      </c>
      <c r="AV36" s="41" t="str">
        <f>IF(Calculations!FM36&lt;&gt;"",NORMSINV(Calculations!FM36),"")</f>
        <v/>
      </c>
      <c r="AW36" s="51" t="str">
        <f t="shared" si="13"/>
        <v/>
      </c>
      <c r="BD36" s="122"/>
      <c r="BF36"/>
      <c r="BG36"/>
      <c r="BH36" s="122"/>
    </row>
    <row r="37" spans="4:60" x14ac:dyDescent="0.2">
      <c r="D37" s="71" t="str">
        <f t="shared" si="7"/>
        <v/>
      </c>
      <c r="E37" s="41" t="str">
        <f>IF(AND(Sufficient_data="Yes",Include_study?="Yes"),IF(Additional_effect_size_measure=Calculations!L$1,Hedges_g,Cohens_d),"")</f>
        <v/>
      </c>
      <c r="F37" s="23" t="str">
        <f>IF(AND(Sufficient_data="Yes",Include_study?="Yes"),IF(Additional_effect_size_measure=Calculations!L$1,SQRT(Variance_g),SQRT(Variance_d)),"")</f>
        <v/>
      </c>
      <c r="H37" s="41" t="str">
        <f>Additional_effect_size_measure</f>
        <v>Hedges' g</v>
      </c>
      <c r="I37" s="30">
        <f>IF(AND(Trim_and_fill="On",L37&lt;&gt;""),(SUMPRODUCT(Calculations!CU:CU,E:E)+SUMPRODUCT(Calculations!EC:EC,Calculations!DZ:DZ))/(SUM(Calculations!CU:CU)+SUM(Calculations!EC:EC)),"")</f>
        <v>-0.22866463757841995</v>
      </c>
      <c r="K37" s="41" t="s">
        <v>140</v>
      </c>
      <c r="L37" s="7" t="s">
        <v>267</v>
      </c>
      <c r="M37" s="122"/>
      <c r="T37" s="122"/>
      <c r="V37" s="41" t="str">
        <f t="shared" si="8"/>
        <v/>
      </c>
      <c r="W37" s="51" t="str">
        <f>IF(AND(Include_study?="Yes",Sufficient_data="Yes"),((E:E-I$29)*SQRT(Calculations!CT:CT))/SQRT(1-Calculations!CT:CT/SUM(Calculations!CT:CT)),"")</f>
        <v/>
      </c>
      <c r="Y37" s="41" t="str">
        <f>CONCATENATE(Calculations!EX10,"; ",Calculations!EY10)</f>
        <v>12,75; 17,85</v>
      </c>
      <c r="Z37" s="8">
        <v>0</v>
      </c>
      <c r="AA37" s="8">
        <f>NORMSDIST(Calculations!EY10)-SUM(AA$30:AA36)</f>
        <v>0</v>
      </c>
      <c r="AH37" s="122"/>
      <c r="AJ37" s="37" t="str">
        <f t="shared" si="9"/>
        <v/>
      </c>
      <c r="AK37" s="86" t="str">
        <f t="shared" si="10"/>
        <v/>
      </c>
      <c r="AL37" s="51" t="str">
        <f t="shared" si="11"/>
        <v/>
      </c>
      <c r="AS37" s="122"/>
      <c r="AU37" s="37" t="str">
        <f t="shared" si="12"/>
        <v/>
      </c>
      <c r="AV37" s="41" t="str">
        <f>IF(Calculations!FM37&lt;&gt;"",NORMSINV(Calculations!FM37),"")</f>
        <v/>
      </c>
      <c r="AW37" s="51" t="str">
        <f t="shared" si="13"/>
        <v/>
      </c>
      <c r="BD37" s="122"/>
      <c r="BF37"/>
      <c r="BG37"/>
      <c r="BH37" s="122"/>
    </row>
    <row r="38" spans="4:60" x14ac:dyDescent="0.2">
      <c r="D38" s="71" t="str">
        <f t="shared" si="7"/>
        <v/>
      </c>
      <c r="E38" s="41" t="str">
        <f>IF(AND(Sufficient_data="Yes",Include_study?="Yes"),IF(Additional_effect_size_measure=Calculations!L$1,Hedges_g,Cohens_d),"")</f>
        <v/>
      </c>
      <c r="F38" s="23" t="str">
        <f>IF(AND(Sufficient_data="Yes",Include_study?="Yes"),IF(Additional_effect_size_measure=Calculations!L$1,SQRT(Variance_g),SQRT(Variance_d)),"")</f>
        <v/>
      </c>
      <c r="H38" s="41" t="s">
        <v>4</v>
      </c>
      <c r="I38" s="8">
        <f>IF(AND(Trim_and_fill="On",L37&lt;&gt;""),IF(Additional_model="Fixed effect",1/SQRT(SUM(Calculations!CU:CU,Calculations!EC:EC)),SQRT((SUMPRODUCT(Calculations!CU:CU,Calculations!CV:CV,Calculations!CV:CV)+SUMPRODUCT(Calculations!EC:EC,Calculations!ED:ED,Calculations!ED:ED))/((k_+'Publication Bias Analysis'!L39-1)*SUM(Calculations!CU:CU,Calculations!EC:EC)))),"")</f>
        <v>3.1643234080101765E-2</v>
      </c>
      <c r="K38" s="41" t="s">
        <v>139</v>
      </c>
      <c r="L38" s="47" t="str">
        <f>IF(Trim_and_fill="On",IF(I29&gt;0,"Left",IF(I29&lt;0,"Right","NA")),"")</f>
        <v>Right</v>
      </c>
      <c r="M38" s="122"/>
      <c r="T38" s="122"/>
      <c r="V38" s="41" t="str">
        <f t="shared" si="8"/>
        <v/>
      </c>
      <c r="W38" s="51" t="str">
        <f>IF(AND(Include_study?="Yes",Sufficient_data="Yes"),((E:E-I$29)*SQRT(Calculations!CT:CT))/SQRT(1-Calculations!CT:CT/SUM(Calculations!CT:CT)),"")</f>
        <v/>
      </c>
      <c r="Y38" s="41" t="str">
        <f>CONCATENATE(Calculations!EX11,"; ∞")</f>
        <v>17,85; ∞</v>
      </c>
      <c r="Z38" s="8">
        <v>8.3333333333333329E-2</v>
      </c>
      <c r="AA38" s="8">
        <f>1-SUM(AA$30:AA37)</f>
        <v>0</v>
      </c>
      <c r="AH38" s="122"/>
      <c r="AJ38" s="37" t="str">
        <f t="shared" si="9"/>
        <v/>
      </c>
      <c r="AK38" s="86" t="str">
        <f t="shared" si="10"/>
        <v/>
      </c>
      <c r="AL38" s="51" t="str">
        <f t="shared" si="11"/>
        <v/>
      </c>
      <c r="AS38" s="122"/>
      <c r="AU38" s="37" t="str">
        <f t="shared" si="12"/>
        <v/>
      </c>
      <c r="AV38" s="41" t="str">
        <f>IF(Calculations!FM38&lt;&gt;"",NORMSINV(Calculations!FM38),"")</f>
        <v/>
      </c>
      <c r="AW38" s="51" t="str">
        <f t="shared" si="13"/>
        <v/>
      </c>
      <c r="BD38" s="122"/>
      <c r="BF38"/>
      <c r="BG38"/>
      <c r="BH38" s="122"/>
    </row>
    <row r="39" spans="4:60" x14ac:dyDescent="0.2">
      <c r="D39" s="71" t="str">
        <f t="shared" si="7"/>
        <v/>
      </c>
      <c r="E39" s="41" t="str">
        <f>IF(AND(Sufficient_data="Yes",Include_study?="Yes"),IF(Additional_effect_size_measure=Calculations!L$1,Hedges_g,Cohens_d),"")</f>
        <v/>
      </c>
      <c r="F39" s="23" t="str">
        <f>IF(AND(Sufficient_data="Yes",Include_study?="Yes"),IF(Additional_effect_size_measure=Calculations!L$1,SQRT(Variance_g),SQRT(Variance_d)),"")</f>
        <v/>
      </c>
      <c r="H39" s="41" t="s">
        <v>16</v>
      </c>
      <c r="I39" s="8">
        <f>IF(AND(Trim_and_fill="On",L37&lt;&gt;""),I37-ABS(TINV((1-Additional_confidence_level),k_+L39-1))*I38,"")</f>
        <v>-0.29831092620602995</v>
      </c>
      <c r="K39" s="41" t="s">
        <v>175</v>
      </c>
      <c r="L39" s="17">
        <f>IF(AND(Trim_and_fill="On",L37&lt;&gt;""),Calculations!DV21,"")</f>
        <v>0</v>
      </c>
      <c r="M39" s="122"/>
      <c r="T39" s="122"/>
      <c r="V39" s="41" t="str">
        <f t="shared" si="8"/>
        <v/>
      </c>
      <c r="W39" s="51" t="str">
        <f>IF(AND(Include_study?="Yes",Sufficient_data="Yes"),((E:E-I$29)*SQRT(Calculations!CT:CT))/SQRT(1-Calculations!CT:CT/SUM(Calculations!CT:CT)),"")</f>
        <v/>
      </c>
      <c r="AH39" s="122"/>
      <c r="AJ39" s="37" t="str">
        <f t="shared" si="9"/>
        <v/>
      </c>
      <c r="AK39" s="86" t="str">
        <f t="shared" si="10"/>
        <v/>
      </c>
      <c r="AL39" s="51" t="str">
        <f t="shared" si="11"/>
        <v/>
      </c>
      <c r="AS39" s="122"/>
      <c r="AU39" s="37" t="str">
        <f t="shared" si="12"/>
        <v/>
      </c>
      <c r="AV39" s="41" t="str">
        <f>IF(Calculations!FM39&lt;&gt;"",NORMSINV(Calculations!FM39),"")</f>
        <v/>
      </c>
      <c r="AW39" s="51" t="str">
        <f t="shared" si="13"/>
        <v/>
      </c>
      <c r="BD39" s="122"/>
      <c r="BF39"/>
      <c r="BG39"/>
      <c r="BH39" s="122"/>
    </row>
    <row r="40" spans="4:60" x14ac:dyDescent="0.2">
      <c r="D40" s="71" t="str">
        <f t="shared" si="7"/>
        <v/>
      </c>
      <c r="E40" s="41" t="str">
        <f>IF(AND(Sufficient_data="Yes",Include_study?="Yes"),IF(Additional_effect_size_measure=Calculations!L$1,Hedges_g,Cohens_d),"")</f>
        <v/>
      </c>
      <c r="F40" s="23" t="str">
        <f>IF(AND(Sufficient_data="Yes",Include_study?="Yes"),IF(Additional_effect_size_measure=Calculations!L$1,SQRT(Variance_g),SQRT(Variance_d)),"")</f>
        <v/>
      </c>
      <c r="H40" s="41" t="s">
        <v>17</v>
      </c>
      <c r="I40" s="8">
        <f>IF(AND(Trim_and_fill="On",L37&lt;&gt;""),I37+ABS(TINV((1-Additional_confidence_level),k_+L39-1))*I38,"")</f>
        <v>-0.15901834895080999</v>
      </c>
      <c r="M40" s="122"/>
      <c r="T40" s="122"/>
      <c r="V40" s="41" t="str">
        <f t="shared" si="8"/>
        <v/>
      </c>
      <c r="W40" s="51" t="str">
        <f>IF(AND(Include_study?="Yes",Sufficient_data="Yes"),((E:E-I$29)*SQRT(Calculations!CT:CT))/SQRT(1-Calculations!CT:CT/SUM(Calculations!CT:CT)),"")</f>
        <v/>
      </c>
      <c r="AH40" s="122"/>
      <c r="AJ40" s="37" t="str">
        <f t="shared" si="9"/>
        <v/>
      </c>
      <c r="AK40" s="86" t="str">
        <f t="shared" si="10"/>
        <v/>
      </c>
      <c r="AL40" s="51" t="str">
        <f t="shared" si="11"/>
        <v/>
      </c>
      <c r="AS40" s="122"/>
      <c r="AU40" s="37" t="str">
        <f t="shared" si="12"/>
        <v/>
      </c>
      <c r="AV40" s="41" t="str">
        <f>IF(Calculations!FM40&lt;&gt;"",NORMSINV(Calculations!FM40),"")</f>
        <v/>
      </c>
      <c r="AW40" s="51" t="str">
        <f t="shared" si="13"/>
        <v/>
      </c>
      <c r="BD40" s="122"/>
      <c r="BF40"/>
      <c r="BG40"/>
      <c r="BH40" s="122"/>
    </row>
    <row r="41" spans="4:60" x14ac:dyDescent="0.2">
      <c r="D41" s="71" t="str">
        <f t="shared" si="7"/>
        <v/>
      </c>
      <c r="E41" s="41" t="str">
        <f>IF(AND(Sufficient_data="Yes",Include_study?="Yes"),IF(Additional_effect_size_measure=Calculations!L$1,Hedges_g,Cohens_d),"")</f>
        <v/>
      </c>
      <c r="F41" s="23" t="str">
        <f>IF(AND(Sufficient_data="Yes",Include_study?="Yes"),IF(Additional_effect_size_measure=Calculations!L$1,SQRT(Variance_g),SQRT(Variance_d)),"")</f>
        <v/>
      </c>
      <c r="H41" s="41" t="s">
        <v>18</v>
      </c>
      <c r="I41" s="8">
        <f>IF(AND(Trim_and_fill="On",L37&lt;&gt;""),I37-ABS(TINV((1-Additional_confidence_level),k_+L39-1)*SQRT(L32+I38^2)),"")</f>
        <v>-2.6116415552904919</v>
      </c>
      <c r="M41" s="122"/>
      <c r="T41" s="122"/>
      <c r="V41" s="41" t="str">
        <f t="shared" si="8"/>
        <v/>
      </c>
      <c r="W41" s="51" t="str">
        <f>IF(AND(Include_study?="Yes",Sufficient_data="Yes"),((E:E-I$29)*SQRT(Calculations!CT:CT))/SQRT(1-Calculations!CT:CT/SUM(Calculations!CT:CT)),"")</f>
        <v/>
      </c>
      <c r="AH41" s="122"/>
      <c r="AJ41" s="37" t="str">
        <f t="shared" si="9"/>
        <v/>
      </c>
      <c r="AK41" s="86" t="str">
        <f t="shared" si="10"/>
        <v/>
      </c>
      <c r="AL41" s="51" t="str">
        <f t="shared" si="11"/>
        <v/>
      </c>
      <c r="AS41" s="122"/>
      <c r="AU41" s="37" t="str">
        <f t="shared" si="12"/>
        <v/>
      </c>
      <c r="AV41" s="41" t="str">
        <f>IF(Calculations!FM41&lt;&gt;"",NORMSINV(Calculations!FM41),"")</f>
        <v/>
      </c>
      <c r="AW41" s="51" t="str">
        <f t="shared" si="13"/>
        <v/>
      </c>
      <c r="BD41" s="122"/>
      <c r="BF41"/>
      <c r="BG41"/>
      <c r="BH41" s="122"/>
    </row>
    <row r="42" spans="4:60" x14ac:dyDescent="0.2">
      <c r="D42" s="71" t="str">
        <f t="shared" si="7"/>
        <v/>
      </c>
      <c r="E42" s="41" t="str">
        <f>IF(AND(Sufficient_data="Yes",Include_study?="Yes"),IF(Additional_effect_size_measure=Calculations!L$1,Hedges_g,Cohens_d),"")</f>
        <v/>
      </c>
      <c r="F42" s="23" t="str">
        <f>IF(AND(Sufficient_data="Yes",Include_study?="Yes"),IF(Additional_effect_size_measure=Calculations!L$1,SQRT(Variance_g),SQRT(Variance_d)),"")</f>
        <v/>
      </c>
      <c r="H42" s="41" t="s">
        <v>19</v>
      </c>
      <c r="I42" s="8">
        <f>IF(AND(Trim_and_fill="On",L37&lt;&gt;""),I37+ABS(TINV((1-Additional_confidence_level),k_+L39-1)*SQRT(L32+I38^2)),"")</f>
        <v>2.1543122801336518</v>
      </c>
      <c r="M42" s="122"/>
      <c r="T42" s="122"/>
      <c r="V42" s="41" t="str">
        <f t="shared" si="8"/>
        <v/>
      </c>
      <c r="W42" s="51" t="str">
        <f>IF(AND(Include_study?="Yes",Sufficient_data="Yes"),((E:E-I$29)*SQRT(Calculations!CT:CT))/SQRT(1-Calculations!CT:CT/SUM(Calculations!CT:CT)),"")</f>
        <v/>
      </c>
      <c r="AH42" s="122"/>
      <c r="AJ42" s="37" t="str">
        <f t="shared" si="9"/>
        <v/>
      </c>
      <c r="AK42" s="86" t="str">
        <f t="shared" si="10"/>
        <v/>
      </c>
      <c r="AL42" s="51" t="str">
        <f t="shared" si="11"/>
        <v/>
      </c>
      <c r="AS42" s="122"/>
      <c r="AU42" s="37" t="str">
        <f t="shared" si="12"/>
        <v/>
      </c>
      <c r="AV42" s="41" t="str">
        <f>IF(Calculations!FM42&lt;&gt;"",NORMSINV(Calculations!FM42),"")</f>
        <v/>
      </c>
      <c r="AW42" s="51" t="str">
        <f t="shared" si="13"/>
        <v/>
      </c>
      <c r="BD42" s="122"/>
      <c r="BF42"/>
      <c r="BG42"/>
      <c r="BH42" s="122"/>
    </row>
    <row r="43" spans="4:60" x14ac:dyDescent="0.2">
      <c r="D43" s="71" t="str">
        <f t="shared" si="7"/>
        <v/>
      </c>
      <c r="E43" s="41" t="str">
        <f>IF(AND(Sufficient_data="Yes",Include_study?="Yes"),IF(Additional_effect_size_measure=Calculations!L$1,Hedges_g,Cohens_d),"")</f>
        <v/>
      </c>
      <c r="F43" s="23" t="str">
        <f>IF(AND(Sufficient_data="Yes",Include_study?="Yes"),IF(Additional_effect_size_measure=Calculations!L$1,SQRT(Variance_g),SQRT(Variance_d)),"")</f>
        <v/>
      </c>
      <c r="M43" s="122"/>
      <c r="T43" s="122"/>
      <c r="V43" s="41" t="str">
        <f t="shared" si="8"/>
        <v/>
      </c>
      <c r="W43" s="51" t="str">
        <f>IF(AND(Include_study?="Yes",Sufficient_data="Yes"),((E:E-I$29)*SQRT(Calculations!CT:CT))/SQRT(1-Calculations!CT:CT/SUM(Calculations!CT:CT)),"")</f>
        <v/>
      </c>
      <c r="AH43" s="122"/>
      <c r="AJ43" s="37" t="str">
        <f t="shared" si="9"/>
        <v/>
      </c>
      <c r="AK43" s="86" t="str">
        <f t="shared" si="10"/>
        <v/>
      </c>
      <c r="AL43" s="51" t="str">
        <f t="shared" si="11"/>
        <v/>
      </c>
      <c r="AS43" s="122"/>
      <c r="AU43" s="37" t="str">
        <f t="shared" si="12"/>
        <v/>
      </c>
      <c r="AV43" s="41" t="str">
        <f>IF(Calculations!FM43&lt;&gt;"",NORMSINV(Calculations!FM43),"")</f>
        <v/>
      </c>
      <c r="AW43" s="51" t="str">
        <f t="shared" si="13"/>
        <v/>
      </c>
      <c r="BD43" s="122"/>
      <c r="BF43"/>
      <c r="BG43"/>
      <c r="BH43" s="122"/>
    </row>
    <row r="44" spans="4:60" x14ac:dyDescent="0.2">
      <c r="D44" s="71" t="str">
        <f t="shared" si="7"/>
        <v/>
      </c>
      <c r="E44" s="41" t="str">
        <f>IF(AND(Sufficient_data="Yes",Include_study?="Yes"),IF(Additional_effect_size_measure=Calculations!L$1,Hedges_g,Cohens_d),"")</f>
        <v/>
      </c>
      <c r="F44" s="23" t="str">
        <f>IF(AND(Sufficient_data="Yes",Include_study?="Yes"),IF(Additional_effect_size_measure=Calculations!L$1,SQRT(Variance_g),SQRT(Variance_d)),"")</f>
        <v/>
      </c>
      <c r="M44" s="122"/>
      <c r="T44" s="122"/>
      <c r="V44" s="41" t="str">
        <f t="shared" si="8"/>
        <v/>
      </c>
      <c r="W44" s="51" t="str">
        <f>IF(AND(Include_study?="Yes",Sufficient_data="Yes"),((E:E-I$29)*SQRT(Calculations!CT:CT))/SQRT(1-Calculations!CT:CT/SUM(Calculations!CT:CT)),"")</f>
        <v/>
      </c>
      <c r="AH44" s="122"/>
      <c r="AJ44" s="37" t="str">
        <f t="shared" si="9"/>
        <v/>
      </c>
      <c r="AK44" s="86" t="str">
        <f t="shared" si="10"/>
        <v/>
      </c>
      <c r="AL44" s="51" t="str">
        <f t="shared" si="11"/>
        <v/>
      </c>
      <c r="AS44" s="122"/>
      <c r="AU44" s="37" t="str">
        <f t="shared" si="12"/>
        <v/>
      </c>
      <c r="AV44" s="41" t="str">
        <f>IF(Calculations!FM44&lt;&gt;"",NORMSINV(Calculations!FM44),"")</f>
        <v/>
      </c>
      <c r="AW44" s="51" t="str">
        <f t="shared" si="13"/>
        <v/>
      </c>
      <c r="BD44" s="122"/>
      <c r="BF44"/>
      <c r="BG44"/>
      <c r="BH44" s="122"/>
    </row>
    <row r="45" spans="4:60" x14ac:dyDescent="0.2">
      <c r="D45" s="71" t="str">
        <f t="shared" si="7"/>
        <v/>
      </c>
      <c r="E45" s="41" t="str">
        <f>IF(AND(Sufficient_data="Yes",Include_study?="Yes"),IF(Additional_effect_size_measure=Calculations!L$1,Hedges_g,Cohens_d),"")</f>
        <v/>
      </c>
      <c r="F45" s="23" t="str">
        <f>IF(AND(Sufficient_data="Yes",Include_study?="Yes"),IF(Additional_effect_size_measure=Calculations!L$1,SQRT(Variance_g),SQRT(Variance_d)),"")</f>
        <v/>
      </c>
      <c r="M45" s="122"/>
      <c r="T45" s="122"/>
      <c r="V45" s="41" t="str">
        <f t="shared" si="8"/>
        <v/>
      </c>
      <c r="W45" s="51" t="str">
        <f>IF(AND(Include_study?="Yes",Sufficient_data="Yes"),((E:E-I$29)*SQRT(Calculations!CT:CT))/SQRT(1-Calculations!CT:CT/SUM(Calculations!CT:CT)),"")</f>
        <v/>
      </c>
      <c r="AH45" s="122"/>
      <c r="AJ45" s="37" t="str">
        <f t="shared" si="9"/>
        <v/>
      </c>
      <c r="AK45" s="86" t="str">
        <f t="shared" si="10"/>
        <v/>
      </c>
      <c r="AL45" s="51" t="str">
        <f t="shared" si="11"/>
        <v/>
      </c>
      <c r="AS45" s="122"/>
      <c r="AU45" s="37" t="str">
        <f t="shared" si="12"/>
        <v/>
      </c>
      <c r="AV45" s="41" t="str">
        <f>IF(Calculations!FM45&lt;&gt;"",NORMSINV(Calculations!FM45),"")</f>
        <v/>
      </c>
      <c r="AW45" s="51" t="str">
        <f t="shared" si="13"/>
        <v/>
      </c>
      <c r="BD45" s="122"/>
      <c r="BF45"/>
      <c r="BG45"/>
      <c r="BH45" s="122"/>
    </row>
    <row r="46" spans="4:60" x14ac:dyDescent="0.2">
      <c r="D46" s="71" t="str">
        <f t="shared" si="7"/>
        <v/>
      </c>
      <c r="E46" s="41" t="str">
        <f>IF(AND(Sufficient_data="Yes",Include_study?="Yes"),IF(Additional_effect_size_measure=Calculations!L$1,Hedges_g,Cohens_d),"")</f>
        <v/>
      </c>
      <c r="F46" s="23" t="str">
        <f>IF(AND(Sufficient_data="Yes",Include_study?="Yes"),IF(Additional_effect_size_measure=Calculations!L$1,SQRT(Variance_g),SQRT(Variance_d)),"")</f>
        <v/>
      </c>
      <c r="M46" s="122"/>
      <c r="T46" s="122"/>
      <c r="V46" s="41" t="str">
        <f t="shared" si="8"/>
        <v/>
      </c>
      <c r="W46" s="51" t="str">
        <f>IF(AND(Include_study?="Yes",Sufficient_data="Yes"),((E:E-I$29)*SQRT(Calculations!CT:CT))/SQRT(1-Calculations!CT:CT/SUM(Calculations!CT:CT)),"")</f>
        <v/>
      </c>
      <c r="AH46" s="122"/>
      <c r="AJ46" s="37" t="str">
        <f t="shared" si="9"/>
        <v/>
      </c>
      <c r="AK46" s="86" t="str">
        <f t="shared" si="10"/>
        <v/>
      </c>
      <c r="AL46" s="51" t="str">
        <f t="shared" si="11"/>
        <v/>
      </c>
      <c r="AS46" s="122"/>
      <c r="AU46" s="37" t="str">
        <f t="shared" si="12"/>
        <v/>
      </c>
      <c r="AV46" s="41" t="str">
        <f>IF(Calculations!FM46&lt;&gt;"",NORMSINV(Calculations!FM46),"")</f>
        <v/>
      </c>
      <c r="AW46" s="51" t="str">
        <f t="shared" si="13"/>
        <v/>
      </c>
      <c r="BD46" s="122"/>
      <c r="BF46"/>
      <c r="BG46"/>
      <c r="BH46" s="122"/>
    </row>
    <row r="47" spans="4:60" x14ac:dyDescent="0.2">
      <c r="D47" s="71" t="str">
        <f t="shared" si="7"/>
        <v/>
      </c>
      <c r="E47" s="41" t="str">
        <f>IF(AND(Sufficient_data="Yes",Include_study?="Yes"),IF(Additional_effect_size_measure=Calculations!L$1,Hedges_g,Cohens_d),"")</f>
        <v/>
      </c>
      <c r="F47" s="23" t="str">
        <f>IF(AND(Sufficient_data="Yes",Include_study?="Yes"),IF(Additional_effect_size_measure=Calculations!L$1,SQRT(Variance_g),SQRT(Variance_d)),"")</f>
        <v/>
      </c>
      <c r="M47" s="122"/>
      <c r="T47" s="122"/>
      <c r="V47" s="41" t="str">
        <f t="shared" si="8"/>
        <v/>
      </c>
      <c r="W47" s="51" t="str">
        <f>IF(AND(Include_study?="Yes",Sufficient_data="Yes"),((E:E-I$29)*SQRT(Calculations!CT:CT))/SQRT(1-Calculations!CT:CT/SUM(Calculations!CT:CT)),"")</f>
        <v/>
      </c>
      <c r="AH47" s="122"/>
      <c r="AJ47" s="37" t="str">
        <f t="shared" si="9"/>
        <v/>
      </c>
      <c r="AK47" s="86" t="str">
        <f t="shared" si="10"/>
        <v/>
      </c>
      <c r="AL47" s="51" t="str">
        <f t="shared" si="11"/>
        <v/>
      </c>
      <c r="AS47" s="122"/>
      <c r="AU47" s="37" t="str">
        <f t="shared" si="12"/>
        <v/>
      </c>
      <c r="AV47" s="41" t="str">
        <f>IF(Calculations!FM47&lt;&gt;"",NORMSINV(Calculations!FM47),"")</f>
        <v/>
      </c>
      <c r="AW47" s="51" t="str">
        <f t="shared" si="13"/>
        <v/>
      </c>
      <c r="BD47" s="122"/>
      <c r="BF47"/>
      <c r="BG47"/>
      <c r="BH47" s="122"/>
    </row>
    <row r="48" spans="4:60" x14ac:dyDescent="0.2">
      <c r="D48" s="71" t="str">
        <f t="shared" si="7"/>
        <v/>
      </c>
      <c r="E48" s="41" t="str">
        <f>IF(AND(Sufficient_data="Yes",Include_study?="Yes"),IF(Additional_effect_size_measure=Calculations!L$1,Hedges_g,Cohens_d),"")</f>
        <v/>
      </c>
      <c r="F48" s="23" t="str">
        <f>IF(AND(Sufficient_data="Yes",Include_study?="Yes"),IF(Additional_effect_size_measure=Calculations!L$1,SQRT(Variance_g),SQRT(Variance_d)),"")</f>
        <v/>
      </c>
      <c r="M48" s="122"/>
      <c r="T48" s="122"/>
      <c r="V48" s="41" t="str">
        <f t="shared" si="8"/>
        <v/>
      </c>
      <c r="W48" s="51" t="str">
        <f>IF(AND(Include_study?="Yes",Sufficient_data="Yes"),((E:E-I$29)*SQRT(Calculations!CT:CT))/SQRT(1-Calculations!CT:CT/SUM(Calculations!CT:CT)),"")</f>
        <v/>
      </c>
      <c r="AH48" s="122"/>
      <c r="AJ48" s="37" t="str">
        <f t="shared" si="9"/>
        <v/>
      </c>
      <c r="AK48" s="86" t="str">
        <f t="shared" si="10"/>
        <v/>
      </c>
      <c r="AL48" s="51" t="str">
        <f t="shared" si="11"/>
        <v/>
      </c>
      <c r="AS48" s="122"/>
      <c r="AU48" s="37" t="str">
        <f t="shared" si="12"/>
        <v/>
      </c>
      <c r="AV48" s="41" t="str">
        <f>IF(Calculations!FM48&lt;&gt;"",NORMSINV(Calculations!FM48),"")</f>
        <v/>
      </c>
      <c r="AW48" s="51" t="str">
        <f t="shared" si="13"/>
        <v/>
      </c>
      <c r="BD48" s="122"/>
      <c r="BF48"/>
      <c r="BG48"/>
      <c r="BH48" s="122"/>
    </row>
    <row r="49" spans="4:60" x14ac:dyDescent="0.2">
      <c r="D49" s="71" t="str">
        <f t="shared" si="7"/>
        <v/>
      </c>
      <c r="E49" s="41" t="str">
        <f>IF(AND(Sufficient_data="Yes",Include_study?="Yes"),IF(Additional_effect_size_measure=Calculations!L$1,Hedges_g,Cohens_d),"")</f>
        <v/>
      </c>
      <c r="F49" s="23" t="str">
        <f>IF(AND(Sufficient_data="Yes",Include_study?="Yes"),IF(Additional_effect_size_measure=Calculations!L$1,SQRT(Variance_g),SQRT(Variance_d)),"")</f>
        <v/>
      </c>
      <c r="H49"/>
      <c r="M49" s="122"/>
      <c r="T49" s="122"/>
      <c r="V49" s="41" t="str">
        <f t="shared" si="8"/>
        <v/>
      </c>
      <c r="W49" s="51" t="str">
        <f>IF(AND(Include_study?="Yes",Sufficient_data="Yes"),((E:E-I$29)*SQRT(Calculations!CT:CT))/SQRT(1-Calculations!CT:CT/SUM(Calculations!CT:CT)),"")</f>
        <v/>
      </c>
      <c r="Y49"/>
      <c r="Z49"/>
      <c r="AA49"/>
      <c r="AB49"/>
      <c r="AC49"/>
      <c r="AD49"/>
      <c r="AE49"/>
      <c r="AF49"/>
      <c r="AG49"/>
      <c r="AH49" s="122"/>
      <c r="AJ49" s="37" t="str">
        <f t="shared" si="9"/>
        <v/>
      </c>
      <c r="AK49" s="86" t="str">
        <f t="shared" si="10"/>
        <v/>
      </c>
      <c r="AL49" s="51" t="str">
        <f t="shared" si="11"/>
        <v/>
      </c>
      <c r="AO49"/>
      <c r="AS49" s="122"/>
      <c r="AU49" s="37" t="str">
        <f t="shared" si="12"/>
        <v/>
      </c>
      <c r="AV49" s="41" t="str">
        <f>IF(Calculations!FM49&lt;&gt;"",NORMSINV(Calculations!FM49),"")</f>
        <v/>
      </c>
      <c r="AW49" s="51" t="str">
        <f t="shared" si="13"/>
        <v/>
      </c>
      <c r="BD49" s="122"/>
      <c r="BF49"/>
      <c r="BG49"/>
      <c r="BH49" s="122"/>
    </row>
    <row r="50" spans="4:60" x14ac:dyDescent="0.2">
      <c r="D50" s="71" t="str">
        <f t="shared" si="7"/>
        <v/>
      </c>
      <c r="E50" s="41" t="str">
        <f>IF(AND(Sufficient_data="Yes",Include_study?="Yes"),IF(Additional_effect_size_measure=Calculations!L$1,Hedges_g,Cohens_d),"")</f>
        <v/>
      </c>
      <c r="F50" s="23" t="str">
        <f>IF(AND(Sufficient_data="Yes",Include_study?="Yes"),IF(Additional_effect_size_measure=Calculations!L$1,SQRT(Variance_g),SQRT(Variance_d)),"")</f>
        <v/>
      </c>
      <c r="H50"/>
      <c r="M50" s="122"/>
      <c r="T50" s="122"/>
      <c r="V50" s="41" t="str">
        <f t="shared" si="8"/>
        <v/>
      </c>
      <c r="W50" s="51" t="str">
        <f>IF(AND(Include_study?="Yes",Sufficient_data="Yes"),((E:E-I$29)*SQRT(Calculations!CT:CT))/SQRT(1-Calculations!CT:CT/SUM(Calculations!CT:CT)),"")</f>
        <v/>
      </c>
      <c r="Y50"/>
      <c r="Z50"/>
      <c r="AA50"/>
      <c r="AB50"/>
      <c r="AC50"/>
      <c r="AD50"/>
      <c r="AE50"/>
      <c r="AF50"/>
      <c r="AG50"/>
      <c r="AH50" s="122"/>
      <c r="AJ50" s="37" t="str">
        <f t="shared" si="9"/>
        <v/>
      </c>
      <c r="AK50" s="86" t="str">
        <f t="shared" si="10"/>
        <v/>
      </c>
      <c r="AL50" s="51" t="str">
        <f t="shared" si="11"/>
        <v/>
      </c>
      <c r="AO50"/>
      <c r="AS50" s="122"/>
      <c r="AU50" s="37" t="str">
        <f t="shared" si="12"/>
        <v/>
      </c>
      <c r="AV50" s="41" t="str">
        <f>IF(Calculations!FM50&lt;&gt;"",NORMSINV(Calculations!FM50),"")</f>
        <v/>
      </c>
      <c r="AW50" s="51" t="str">
        <f t="shared" si="13"/>
        <v/>
      </c>
      <c r="BD50" s="122"/>
      <c r="BF50"/>
      <c r="BG50"/>
      <c r="BH50" s="122"/>
    </row>
    <row r="51" spans="4:60" x14ac:dyDescent="0.2">
      <c r="D51" s="71" t="str">
        <f t="shared" si="7"/>
        <v/>
      </c>
      <c r="E51" s="41" t="str">
        <f>IF(AND(Sufficient_data="Yes",Include_study?="Yes"),IF(Additional_effect_size_measure=Calculations!L$1,Hedges_g,Cohens_d),"")</f>
        <v/>
      </c>
      <c r="F51" s="23" t="str">
        <f>IF(AND(Sufficient_data="Yes",Include_study?="Yes"),IF(Additional_effect_size_measure=Calculations!L$1,SQRT(Variance_g),SQRT(Variance_d)),"")</f>
        <v/>
      </c>
      <c r="H51"/>
      <c r="M51" s="122"/>
      <c r="T51" s="122"/>
      <c r="V51" s="41" t="str">
        <f t="shared" si="8"/>
        <v/>
      </c>
      <c r="W51" s="51" t="str">
        <f>IF(AND(Include_study?="Yes",Sufficient_data="Yes"),((E:E-I$29)*SQRT(Calculations!CT:CT))/SQRT(1-Calculations!CT:CT/SUM(Calculations!CT:CT)),"")</f>
        <v/>
      </c>
      <c r="Y51"/>
      <c r="Z51"/>
      <c r="AA51"/>
      <c r="AB51"/>
      <c r="AC51"/>
      <c r="AD51"/>
      <c r="AE51"/>
      <c r="AF51"/>
      <c r="AG51"/>
      <c r="AH51" s="122"/>
      <c r="AJ51" s="37" t="str">
        <f t="shared" si="9"/>
        <v/>
      </c>
      <c r="AK51" s="86" t="str">
        <f t="shared" si="10"/>
        <v/>
      </c>
      <c r="AL51" s="51" t="str">
        <f t="shared" si="11"/>
        <v/>
      </c>
      <c r="AO51"/>
      <c r="AS51" s="122"/>
      <c r="AU51" s="37" t="str">
        <f t="shared" si="12"/>
        <v/>
      </c>
      <c r="AV51" s="41" t="str">
        <f>IF(Calculations!FM51&lt;&gt;"",NORMSINV(Calculations!FM51),"")</f>
        <v/>
      </c>
      <c r="AW51" s="51" t="str">
        <f t="shared" si="13"/>
        <v/>
      </c>
      <c r="BD51" s="122"/>
      <c r="BF51"/>
      <c r="BG51"/>
      <c r="BH51" s="122"/>
    </row>
    <row r="52" spans="4:60" x14ac:dyDescent="0.2">
      <c r="D52" s="71" t="str">
        <f t="shared" si="7"/>
        <v/>
      </c>
      <c r="E52" s="41" t="str">
        <f>IF(AND(Sufficient_data="Yes",Include_study?="Yes"),IF(Additional_effect_size_measure=Calculations!L$1,Hedges_g,Cohens_d),"")</f>
        <v/>
      </c>
      <c r="F52" s="23" t="str">
        <f>IF(AND(Sufficient_data="Yes",Include_study?="Yes"),IF(Additional_effect_size_measure=Calculations!L$1,SQRT(Variance_g),SQRT(Variance_d)),"")</f>
        <v/>
      </c>
      <c r="M52" s="122"/>
      <c r="T52" s="122"/>
      <c r="V52" s="41" t="str">
        <f t="shared" si="8"/>
        <v/>
      </c>
      <c r="W52" s="51" t="str">
        <f>IF(AND(Include_study?="Yes",Sufficient_data="Yes"),((E:E-I$29)*SQRT(Calculations!CT:CT))/SQRT(1-Calculations!CT:CT/SUM(Calculations!CT:CT)),"")</f>
        <v/>
      </c>
      <c r="AH52" s="122"/>
      <c r="AJ52" s="41" t="str">
        <f t="shared" si="9"/>
        <v/>
      </c>
      <c r="AK52" s="86" t="str">
        <f t="shared" si="10"/>
        <v/>
      </c>
      <c r="AL52" s="51" t="str">
        <f t="shared" si="11"/>
        <v/>
      </c>
      <c r="AS52" s="122"/>
      <c r="AU52" s="41" t="str">
        <f t="shared" si="12"/>
        <v/>
      </c>
      <c r="AV52" s="41" t="str">
        <f>IF(Calculations!FM52&lt;&gt;"",NORMSINV(Calculations!FM52),"")</f>
        <v/>
      </c>
      <c r="AW52" s="51" t="str">
        <f t="shared" si="13"/>
        <v/>
      </c>
      <c r="BD52" s="122"/>
      <c r="BH52" s="122"/>
    </row>
    <row r="53" spans="4:60" x14ac:dyDescent="0.2">
      <c r="D53" s="71" t="str">
        <f t="shared" si="7"/>
        <v/>
      </c>
      <c r="E53" s="41" t="str">
        <f>IF(AND(Sufficient_data="Yes",Include_study?="Yes"),IF(Additional_effect_size_measure=Calculations!L$1,Hedges_g,Cohens_d),"")</f>
        <v/>
      </c>
      <c r="F53" s="23" t="str">
        <f>IF(AND(Sufficient_data="Yes",Include_study?="Yes"),IF(Additional_effect_size_measure=Calculations!L$1,SQRT(Variance_g),SQRT(Variance_d)),"")</f>
        <v/>
      </c>
      <c r="M53" s="122"/>
      <c r="T53" s="122"/>
      <c r="V53" s="41" t="str">
        <f t="shared" si="8"/>
        <v/>
      </c>
      <c r="W53" s="51" t="str">
        <f>IF(AND(Include_study?="Yes",Sufficient_data="Yes"),((E:E-I$29)*SQRT(Calculations!CT:CT))/SQRT(1-Calculations!CT:CT/SUM(Calculations!CT:CT)),"")</f>
        <v/>
      </c>
      <c r="AH53" s="122"/>
      <c r="AJ53" s="41" t="str">
        <f t="shared" si="9"/>
        <v/>
      </c>
      <c r="AK53" s="86" t="str">
        <f t="shared" si="10"/>
        <v/>
      </c>
      <c r="AL53" s="51" t="str">
        <f t="shared" si="11"/>
        <v/>
      </c>
      <c r="AS53" s="122"/>
      <c r="AU53" s="41" t="str">
        <f t="shared" si="12"/>
        <v/>
      </c>
      <c r="AV53" s="41" t="str">
        <f>IF(Calculations!FM53&lt;&gt;"",NORMSINV(Calculations!FM53),"")</f>
        <v/>
      </c>
      <c r="AW53" s="51" t="str">
        <f t="shared" si="13"/>
        <v/>
      </c>
      <c r="BD53" s="122"/>
      <c r="BH53" s="122"/>
    </row>
    <row r="54" spans="4:60" x14ac:dyDescent="0.2">
      <c r="D54" s="71" t="str">
        <f t="shared" si="7"/>
        <v/>
      </c>
      <c r="E54" s="41" t="str">
        <f>IF(AND(Sufficient_data="Yes",Include_study?="Yes"),IF(Additional_effect_size_measure=Calculations!L$1,Hedges_g,Cohens_d),"")</f>
        <v/>
      </c>
      <c r="F54" s="23" t="str">
        <f>IF(AND(Sufficient_data="Yes",Include_study?="Yes"),IF(Additional_effect_size_measure=Calculations!L$1,SQRT(Variance_g),SQRT(Variance_d)),"")</f>
        <v/>
      </c>
      <c r="M54" s="122"/>
      <c r="T54" s="122"/>
      <c r="V54" s="41" t="str">
        <f t="shared" si="8"/>
        <v/>
      </c>
      <c r="W54" s="51" t="str">
        <f>IF(AND(Include_study?="Yes",Sufficient_data="Yes"),((E:E-I$29)*SQRT(Calculations!CT:CT))/SQRT(1-Calculations!CT:CT/SUM(Calculations!CT:CT)),"")</f>
        <v/>
      </c>
      <c r="AH54" s="122"/>
      <c r="AJ54" s="41" t="str">
        <f t="shared" si="9"/>
        <v/>
      </c>
      <c r="AK54" s="86" t="str">
        <f t="shared" si="10"/>
        <v/>
      </c>
      <c r="AL54" s="51" t="str">
        <f t="shared" si="11"/>
        <v/>
      </c>
      <c r="AS54" s="122"/>
      <c r="AU54" s="41" t="str">
        <f t="shared" si="12"/>
        <v/>
      </c>
      <c r="AV54" s="41" t="str">
        <f>IF(Calculations!FM54&lt;&gt;"",NORMSINV(Calculations!FM54),"")</f>
        <v/>
      </c>
      <c r="AW54" s="51" t="str">
        <f t="shared" si="13"/>
        <v/>
      </c>
      <c r="BD54" s="122"/>
      <c r="BH54" s="122"/>
    </row>
    <row r="55" spans="4:60" x14ac:dyDescent="0.2">
      <c r="D55" s="71" t="str">
        <f t="shared" si="7"/>
        <v/>
      </c>
      <c r="E55" s="41" t="str">
        <f>IF(AND(Sufficient_data="Yes",Include_study?="Yes"),IF(Additional_effect_size_measure=Calculations!L$1,Hedges_g,Cohens_d),"")</f>
        <v/>
      </c>
      <c r="F55" s="23" t="str">
        <f>IF(AND(Sufficient_data="Yes",Include_study?="Yes"),IF(Additional_effect_size_measure=Calculations!L$1,SQRT(Variance_g),SQRT(Variance_d)),"")</f>
        <v/>
      </c>
      <c r="M55" s="122"/>
      <c r="T55" s="122"/>
      <c r="V55" s="41" t="str">
        <f t="shared" si="8"/>
        <v/>
      </c>
      <c r="W55" s="51" t="str">
        <f>IF(AND(Include_study?="Yes",Sufficient_data="Yes"),((E:E-I$29)*SQRT(Calculations!CT:CT))/SQRT(1-Calculations!CT:CT/SUM(Calculations!CT:CT)),"")</f>
        <v/>
      </c>
      <c r="AH55" s="122"/>
      <c r="AJ55" s="41" t="str">
        <f t="shared" si="9"/>
        <v/>
      </c>
      <c r="AK55" s="86" t="str">
        <f t="shared" si="10"/>
        <v/>
      </c>
      <c r="AL55" s="51" t="str">
        <f t="shared" si="11"/>
        <v/>
      </c>
      <c r="AS55" s="122"/>
      <c r="AU55" s="41" t="str">
        <f t="shared" si="12"/>
        <v/>
      </c>
      <c r="AV55" s="41" t="str">
        <f>IF(Calculations!FM55&lt;&gt;"",NORMSINV(Calculations!FM55),"")</f>
        <v/>
      </c>
      <c r="AW55" s="51" t="str">
        <f t="shared" si="13"/>
        <v/>
      </c>
      <c r="BD55" s="122"/>
      <c r="BH55" s="122"/>
    </row>
    <row r="56" spans="4:60" x14ac:dyDescent="0.2">
      <c r="D56" s="71" t="str">
        <f t="shared" si="7"/>
        <v/>
      </c>
      <c r="E56" s="41" t="str">
        <f>IF(AND(Sufficient_data="Yes",Include_study?="Yes"),IF(Additional_effect_size_measure=Calculations!L$1,Hedges_g,Cohens_d),"")</f>
        <v/>
      </c>
      <c r="F56" s="23" t="str">
        <f>IF(AND(Sufficient_data="Yes",Include_study?="Yes"),IF(Additional_effect_size_measure=Calculations!L$1,SQRT(Variance_g),SQRT(Variance_d)),"")</f>
        <v/>
      </c>
      <c r="M56" s="122"/>
      <c r="T56" s="122"/>
      <c r="V56" s="41" t="str">
        <f t="shared" si="8"/>
        <v/>
      </c>
      <c r="W56" s="51" t="str">
        <f>IF(AND(Include_study?="Yes",Sufficient_data="Yes"),((E:E-I$29)*SQRT(Calculations!CT:CT))/SQRT(1-Calculations!CT:CT/SUM(Calculations!CT:CT)),"")</f>
        <v/>
      </c>
      <c r="AH56" s="122"/>
      <c r="AJ56" s="41" t="str">
        <f t="shared" si="9"/>
        <v/>
      </c>
      <c r="AK56" s="86" t="str">
        <f t="shared" si="10"/>
        <v/>
      </c>
      <c r="AL56" s="51" t="str">
        <f t="shared" si="11"/>
        <v/>
      </c>
      <c r="AS56" s="122"/>
      <c r="AU56" s="41" t="str">
        <f t="shared" si="12"/>
        <v/>
      </c>
      <c r="AV56" s="41" t="str">
        <f>IF(Calculations!FM56&lt;&gt;"",NORMSINV(Calculations!FM56),"")</f>
        <v/>
      </c>
      <c r="AW56" s="51" t="str">
        <f t="shared" si="13"/>
        <v/>
      </c>
      <c r="BD56" s="122"/>
      <c r="BH56" s="122"/>
    </row>
    <row r="57" spans="4:60" x14ac:dyDescent="0.2">
      <c r="D57" s="71" t="str">
        <f t="shared" si="7"/>
        <v/>
      </c>
      <c r="E57" s="41" t="str">
        <f>IF(AND(Sufficient_data="Yes",Include_study?="Yes"),IF(Additional_effect_size_measure=Calculations!L$1,Hedges_g,Cohens_d),"")</f>
        <v/>
      </c>
      <c r="F57" s="23" t="str">
        <f>IF(AND(Sufficient_data="Yes",Include_study?="Yes"),IF(Additional_effect_size_measure=Calculations!L$1,SQRT(Variance_g),SQRT(Variance_d)),"")</f>
        <v/>
      </c>
      <c r="M57" s="122"/>
      <c r="T57" s="122"/>
      <c r="V57" s="41" t="str">
        <f t="shared" si="8"/>
        <v/>
      </c>
      <c r="W57" s="51" t="str">
        <f>IF(AND(Include_study?="Yes",Sufficient_data="Yes"),((E:E-I$29)*SQRT(Calculations!CT:CT))/SQRT(1-Calculations!CT:CT/SUM(Calculations!CT:CT)),"")</f>
        <v/>
      </c>
      <c r="AH57" s="122"/>
      <c r="AJ57" s="41" t="str">
        <f t="shared" si="9"/>
        <v/>
      </c>
      <c r="AK57" s="86" t="str">
        <f t="shared" si="10"/>
        <v/>
      </c>
      <c r="AL57" s="51" t="str">
        <f t="shared" si="11"/>
        <v/>
      </c>
      <c r="AS57" s="122"/>
      <c r="AU57" s="41" t="str">
        <f t="shared" si="12"/>
        <v/>
      </c>
      <c r="AV57" s="41" t="str">
        <f>IF(Calculations!FM57&lt;&gt;"",NORMSINV(Calculations!FM57),"")</f>
        <v/>
      </c>
      <c r="AW57" s="51" t="str">
        <f t="shared" si="13"/>
        <v/>
      </c>
      <c r="BD57" s="122"/>
      <c r="BH57" s="122"/>
    </row>
    <row r="58" spans="4:60" x14ac:dyDescent="0.2">
      <c r="D58" s="71" t="str">
        <f t="shared" si="7"/>
        <v/>
      </c>
      <c r="E58" s="41" t="str">
        <f>IF(AND(Sufficient_data="Yes",Include_study?="Yes"),IF(Additional_effect_size_measure=Calculations!L$1,Hedges_g,Cohens_d),"")</f>
        <v/>
      </c>
      <c r="F58" s="23" t="str">
        <f>IF(AND(Sufficient_data="Yes",Include_study?="Yes"),IF(Additional_effect_size_measure=Calculations!L$1,SQRT(Variance_g),SQRT(Variance_d)),"")</f>
        <v/>
      </c>
      <c r="M58" s="122"/>
      <c r="T58" s="122"/>
      <c r="V58" s="41" t="str">
        <f t="shared" si="8"/>
        <v/>
      </c>
      <c r="W58" s="51" t="str">
        <f>IF(AND(Include_study?="Yes",Sufficient_data="Yes"),((E:E-I$29)*SQRT(Calculations!CT:CT))/SQRT(1-Calculations!CT:CT/SUM(Calculations!CT:CT)),"")</f>
        <v/>
      </c>
      <c r="AH58" s="122"/>
      <c r="AJ58" s="41" t="str">
        <f t="shared" si="9"/>
        <v/>
      </c>
      <c r="AK58" s="86" t="str">
        <f t="shared" si="10"/>
        <v/>
      </c>
      <c r="AL58" s="51" t="str">
        <f t="shared" si="11"/>
        <v/>
      </c>
      <c r="AS58" s="122"/>
      <c r="AU58" s="41" t="str">
        <f t="shared" si="12"/>
        <v/>
      </c>
      <c r="AV58" s="41" t="str">
        <f>IF(Calculations!FM58&lt;&gt;"",NORMSINV(Calculations!FM58),"")</f>
        <v/>
      </c>
      <c r="AW58" s="51" t="str">
        <f t="shared" si="13"/>
        <v/>
      </c>
      <c r="BD58" s="122"/>
      <c r="BH58" s="122"/>
    </row>
    <row r="59" spans="4:60" x14ac:dyDescent="0.2">
      <c r="D59" s="71" t="str">
        <f t="shared" si="7"/>
        <v/>
      </c>
      <c r="E59" s="41" t="str">
        <f>IF(AND(Sufficient_data="Yes",Include_study?="Yes"),IF(Additional_effect_size_measure=Calculations!L$1,Hedges_g,Cohens_d),"")</f>
        <v/>
      </c>
      <c r="F59" s="23" t="str">
        <f>IF(AND(Sufficient_data="Yes",Include_study?="Yes"),IF(Additional_effect_size_measure=Calculations!L$1,SQRT(Variance_g),SQRT(Variance_d)),"")</f>
        <v/>
      </c>
      <c r="M59" s="122"/>
      <c r="T59" s="122"/>
      <c r="V59" s="41" t="str">
        <f t="shared" si="8"/>
        <v/>
      </c>
      <c r="W59" s="51" t="str">
        <f>IF(AND(Include_study?="Yes",Sufficient_data="Yes"),((E:E-I$29)*SQRT(Calculations!CT:CT))/SQRT(1-Calculations!CT:CT/SUM(Calculations!CT:CT)),"")</f>
        <v/>
      </c>
      <c r="AH59" s="122"/>
      <c r="AJ59" s="41" t="str">
        <f t="shared" si="9"/>
        <v/>
      </c>
      <c r="AK59" s="86" t="str">
        <f t="shared" si="10"/>
        <v/>
      </c>
      <c r="AL59" s="51" t="str">
        <f t="shared" si="11"/>
        <v/>
      </c>
      <c r="AS59" s="122"/>
      <c r="AU59" s="41" t="str">
        <f t="shared" si="12"/>
        <v/>
      </c>
      <c r="AV59" s="41" t="str">
        <f>IF(Calculations!FM59&lt;&gt;"",NORMSINV(Calculations!FM59),"")</f>
        <v/>
      </c>
      <c r="AW59" s="51" t="str">
        <f t="shared" si="13"/>
        <v/>
      </c>
      <c r="BD59" s="122"/>
      <c r="BH59" s="122"/>
    </row>
    <row r="60" spans="4:60" x14ac:dyDescent="0.2">
      <c r="D60" s="71" t="str">
        <f t="shared" si="7"/>
        <v/>
      </c>
      <c r="E60" s="41" t="str">
        <f>IF(AND(Sufficient_data="Yes",Include_study?="Yes"),IF(Additional_effect_size_measure=Calculations!L$1,Hedges_g,Cohens_d),"")</f>
        <v/>
      </c>
      <c r="F60" s="23" t="str">
        <f>IF(AND(Sufficient_data="Yes",Include_study?="Yes"),IF(Additional_effect_size_measure=Calculations!L$1,SQRT(Variance_g),SQRT(Variance_d)),"")</f>
        <v/>
      </c>
      <c r="M60" s="122"/>
      <c r="T60" s="122"/>
      <c r="V60" s="41" t="str">
        <f t="shared" si="8"/>
        <v/>
      </c>
      <c r="W60" s="51" t="str">
        <f>IF(AND(Include_study?="Yes",Sufficient_data="Yes"),((E:E-I$29)*SQRT(Calculations!CT:CT))/SQRT(1-Calculations!CT:CT/SUM(Calculations!CT:CT)),"")</f>
        <v/>
      </c>
      <c r="AH60" s="122"/>
      <c r="AJ60" s="41" t="str">
        <f t="shared" si="9"/>
        <v/>
      </c>
      <c r="AK60" s="86" t="str">
        <f t="shared" si="10"/>
        <v/>
      </c>
      <c r="AL60" s="51" t="str">
        <f t="shared" si="11"/>
        <v/>
      </c>
      <c r="AS60" s="122"/>
      <c r="AU60" s="41" t="str">
        <f t="shared" si="12"/>
        <v/>
      </c>
      <c r="AV60" s="41" t="str">
        <f>IF(Calculations!FM60&lt;&gt;"",NORMSINV(Calculations!FM60),"")</f>
        <v/>
      </c>
      <c r="AW60" s="51" t="str">
        <f t="shared" si="13"/>
        <v/>
      </c>
      <c r="BD60" s="122"/>
      <c r="BH60" s="122"/>
    </row>
    <row r="61" spans="4:60" x14ac:dyDescent="0.2">
      <c r="D61" s="71" t="str">
        <f t="shared" si="7"/>
        <v/>
      </c>
      <c r="E61" s="41" t="str">
        <f>IF(AND(Sufficient_data="Yes",Include_study?="Yes"),IF(Additional_effect_size_measure=Calculations!L$1,Hedges_g,Cohens_d),"")</f>
        <v/>
      </c>
      <c r="F61" s="23" t="str">
        <f>IF(AND(Sufficient_data="Yes",Include_study?="Yes"),IF(Additional_effect_size_measure=Calculations!L$1,SQRT(Variance_g),SQRT(Variance_d)),"")</f>
        <v/>
      </c>
      <c r="M61" s="122"/>
      <c r="T61" s="122"/>
      <c r="V61" s="41" t="str">
        <f t="shared" si="8"/>
        <v/>
      </c>
      <c r="W61" s="51" t="str">
        <f>IF(AND(Include_study?="Yes",Sufficient_data="Yes"),((E:E-I$29)*SQRT(Calculations!CT:CT))/SQRT(1-Calculations!CT:CT/SUM(Calculations!CT:CT)),"")</f>
        <v/>
      </c>
      <c r="AH61" s="122"/>
      <c r="AJ61" s="41" t="str">
        <f t="shared" si="9"/>
        <v/>
      </c>
      <c r="AK61" s="86" t="str">
        <f t="shared" si="10"/>
        <v/>
      </c>
      <c r="AL61" s="51" t="str">
        <f t="shared" si="11"/>
        <v/>
      </c>
      <c r="AS61" s="122"/>
      <c r="AU61" s="41" t="str">
        <f t="shared" si="12"/>
        <v/>
      </c>
      <c r="AV61" s="41" t="str">
        <f>IF(Calculations!FM61&lt;&gt;"",NORMSINV(Calculations!FM61),"")</f>
        <v/>
      </c>
      <c r="AW61" s="51" t="str">
        <f t="shared" si="13"/>
        <v/>
      </c>
      <c r="BD61" s="122"/>
      <c r="BH61" s="122"/>
    </row>
    <row r="62" spans="4:60" x14ac:dyDescent="0.2">
      <c r="D62" s="71" t="str">
        <f t="shared" si="7"/>
        <v/>
      </c>
      <c r="E62" s="41" t="str">
        <f>IF(AND(Sufficient_data="Yes",Include_study?="Yes"),IF(Additional_effect_size_measure=Calculations!L$1,Hedges_g,Cohens_d),"")</f>
        <v/>
      </c>
      <c r="F62" s="23" t="str">
        <f>IF(AND(Sufficient_data="Yes",Include_study?="Yes"),IF(Additional_effect_size_measure=Calculations!L$1,SQRT(Variance_g),SQRT(Variance_d)),"")</f>
        <v/>
      </c>
      <c r="M62" s="122"/>
      <c r="T62" s="122"/>
      <c r="V62" s="41" t="str">
        <f t="shared" si="8"/>
        <v/>
      </c>
      <c r="W62" s="51" t="str">
        <f>IF(AND(Include_study?="Yes",Sufficient_data="Yes"),((E:E-I$29)*SQRT(Calculations!CT:CT))/SQRT(1-Calculations!CT:CT/SUM(Calculations!CT:CT)),"")</f>
        <v/>
      </c>
      <c r="AH62" s="122"/>
      <c r="AJ62" s="41" t="str">
        <f t="shared" si="9"/>
        <v/>
      </c>
      <c r="AK62" s="86" t="str">
        <f t="shared" si="10"/>
        <v/>
      </c>
      <c r="AL62" s="51" t="str">
        <f t="shared" si="11"/>
        <v/>
      </c>
      <c r="AS62" s="122"/>
      <c r="AU62" s="41" t="str">
        <f t="shared" si="12"/>
        <v/>
      </c>
      <c r="AV62" s="41" t="str">
        <f>IF(Calculations!FM62&lt;&gt;"",NORMSINV(Calculations!FM62),"")</f>
        <v/>
      </c>
      <c r="AW62" s="51" t="str">
        <f t="shared" si="13"/>
        <v/>
      </c>
      <c r="BD62" s="122"/>
      <c r="BH62" s="122"/>
    </row>
    <row r="63" spans="4:60" x14ac:dyDescent="0.2">
      <c r="D63" s="71" t="str">
        <f t="shared" si="7"/>
        <v/>
      </c>
      <c r="E63" s="41" t="str">
        <f>IF(AND(Sufficient_data="Yes",Include_study?="Yes"),IF(Additional_effect_size_measure=Calculations!L$1,Hedges_g,Cohens_d),"")</f>
        <v/>
      </c>
      <c r="F63" s="23" t="str">
        <f>IF(AND(Sufficient_data="Yes",Include_study?="Yes"),IF(Additional_effect_size_measure=Calculations!L$1,SQRT(Variance_g),SQRT(Variance_d)),"")</f>
        <v/>
      </c>
      <c r="M63" s="122"/>
      <c r="T63" s="122"/>
      <c r="V63" s="41" t="str">
        <f t="shared" si="8"/>
        <v/>
      </c>
      <c r="W63" s="51" t="str">
        <f>IF(AND(Include_study?="Yes",Sufficient_data="Yes"),((E:E-I$29)*SQRT(Calculations!CT:CT))/SQRT(1-Calculations!CT:CT/SUM(Calculations!CT:CT)),"")</f>
        <v/>
      </c>
      <c r="AH63" s="122"/>
      <c r="AJ63" s="41" t="str">
        <f t="shared" si="9"/>
        <v/>
      </c>
      <c r="AK63" s="86" t="str">
        <f t="shared" si="10"/>
        <v/>
      </c>
      <c r="AL63" s="51" t="str">
        <f t="shared" si="11"/>
        <v/>
      </c>
      <c r="AS63" s="122"/>
      <c r="AU63" s="41" t="str">
        <f t="shared" si="12"/>
        <v/>
      </c>
      <c r="AV63" s="41" t="str">
        <f>IF(Calculations!FM63&lt;&gt;"",NORMSINV(Calculations!FM63),"")</f>
        <v/>
      </c>
      <c r="AW63" s="51" t="str">
        <f t="shared" si="13"/>
        <v/>
      </c>
      <c r="BD63" s="122"/>
      <c r="BH63" s="122"/>
    </row>
    <row r="64" spans="4:60" x14ac:dyDescent="0.2">
      <c r="D64" s="71" t="str">
        <f t="shared" si="7"/>
        <v/>
      </c>
      <c r="E64" s="41" t="str">
        <f>IF(AND(Sufficient_data="Yes",Include_study?="Yes"),IF(Additional_effect_size_measure=Calculations!L$1,Hedges_g,Cohens_d),"")</f>
        <v/>
      </c>
      <c r="F64" s="23" t="str">
        <f>IF(AND(Sufficient_data="Yes",Include_study?="Yes"),IF(Additional_effect_size_measure=Calculations!L$1,SQRT(Variance_g),SQRT(Variance_d)),"")</f>
        <v/>
      </c>
      <c r="M64" s="122"/>
      <c r="T64" s="122"/>
      <c r="V64" s="41" t="str">
        <f t="shared" si="8"/>
        <v/>
      </c>
      <c r="W64" s="51" t="str">
        <f>IF(AND(Include_study?="Yes",Sufficient_data="Yes"),((E:E-I$29)*SQRT(Calculations!CT:CT))/SQRT(1-Calculations!CT:CT/SUM(Calculations!CT:CT)),"")</f>
        <v/>
      </c>
      <c r="AH64" s="122"/>
      <c r="AJ64" s="41" t="str">
        <f t="shared" si="9"/>
        <v/>
      </c>
      <c r="AK64" s="86" t="str">
        <f t="shared" si="10"/>
        <v/>
      </c>
      <c r="AL64" s="51" t="str">
        <f t="shared" si="11"/>
        <v/>
      </c>
      <c r="AS64" s="122"/>
      <c r="AU64" s="41" t="str">
        <f t="shared" si="12"/>
        <v/>
      </c>
      <c r="AV64" s="41" t="str">
        <f>IF(Calculations!FM64&lt;&gt;"",NORMSINV(Calculations!FM64),"")</f>
        <v/>
      </c>
      <c r="AW64" s="51" t="str">
        <f t="shared" si="13"/>
        <v/>
      </c>
      <c r="BD64" s="122"/>
      <c r="BH64" s="122"/>
    </row>
    <row r="65" spans="4:60" x14ac:dyDescent="0.2">
      <c r="D65" s="71" t="str">
        <f t="shared" si="7"/>
        <v/>
      </c>
      <c r="E65" s="41" t="str">
        <f>IF(AND(Sufficient_data="Yes",Include_study?="Yes"),IF(Additional_effect_size_measure=Calculations!L$1,Hedges_g,Cohens_d),"")</f>
        <v/>
      </c>
      <c r="F65" s="23" t="str">
        <f>IF(AND(Sufficient_data="Yes",Include_study?="Yes"),IF(Additional_effect_size_measure=Calculations!L$1,SQRT(Variance_g),SQRT(Variance_d)),"")</f>
        <v/>
      </c>
      <c r="M65" s="122"/>
      <c r="T65" s="122"/>
      <c r="V65" s="41" t="str">
        <f t="shared" si="8"/>
        <v/>
      </c>
      <c r="W65" s="51" t="str">
        <f>IF(AND(Include_study?="Yes",Sufficient_data="Yes"),((E:E-I$29)*SQRT(Calculations!CT:CT))/SQRT(1-Calculations!CT:CT/SUM(Calculations!CT:CT)),"")</f>
        <v/>
      </c>
      <c r="AH65" s="122"/>
      <c r="AJ65" s="41" t="str">
        <f t="shared" si="9"/>
        <v/>
      </c>
      <c r="AK65" s="86" t="str">
        <f t="shared" si="10"/>
        <v/>
      </c>
      <c r="AL65" s="51" t="str">
        <f t="shared" si="11"/>
        <v/>
      </c>
      <c r="AS65" s="122"/>
      <c r="AU65" s="41" t="str">
        <f t="shared" si="12"/>
        <v/>
      </c>
      <c r="AV65" s="41" t="str">
        <f>IF(Calculations!FM65&lt;&gt;"",NORMSINV(Calculations!FM65),"")</f>
        <v/>
      </c>
      <c r="AW65" s="51" t="str">
        <f t="shared" si="13"/>
        <v/>
      </c>
      <c r="BD65" s="122"/>
      <c r="BH65" s="122"/>
    </row>
    <row r="66" spans="4:60" x14ac:dyDescent="0.2">
      <c r="D66" s="71" t="str">
        <f t="shared" si="7"/>
        <v/>
      </c>
      <c r="E66" s="41" t="str">
        <f>IF(AND(Sufficient_data="Yes",Include_study?="Yes"),IF(Additional_effect_size_measure=Calculations!L$1,Hedges_g,Cohens_d),"")</f>
        <v/>
      </c>
      <c r="F66" s="23" t="str">
        <f>IF(AND(Sufficient_data="Yes",Include_study?="Yes"),IF(Additional_effect_size_measure=Calculations!L$1,SQRT(Variance_g),SQRT(Variance_d)),"")</f>
        <v/>
      </c>
      <c r="M66" s="122"/>
      <c r="T66" s="122"/>
      <c r="V66" s="41" t="str">
        <f t="shared" si="8"/>
        <v/>
      </c>
      <c r="W66" s="51" t="str">
        <f>IF(AND(Include_study?="Yes",Sufficient_data="Yes"),((E:E-I$29)*SQRT(Calculations!CT:CT))/SQRT(1-Calculations!CT:CT/SUM(Calculations!CT:CT)),"")</f>
        <v/>
      </c>
      <c r="AH66" s="122"/>
      <c r="AJ66" s="41" t="str">
        <f t="shared" si="9"/>
        <v/>
      </c>
      <c r="AK66" s="86" t="str">
        <f t="shared" ref="AK66:AK97" si="14">IF(AND(Sufficient_data="Yes",Include_study?="Yes"),Inverse_standard_error,"")</f>
        <v/>
      </c>
      <c r="AL66" s="51" t="str">
        <f t="shared" ref="AL66:AL97" si="15">IF(AND(Sufficient_data="Yes",Include_study?="Yes"),Z_score,"")</f>
        <v/>
      </c>
      <c r="AS66" s="122"/>
      <c r="AU66" s="41" t="str">
        <f t="shared" si="12"/>
        <v/>
      </c>
      <c r="AV66" s="41" t="str">
        <f>IF(Calculations!FM66&lt;&gt;"",NORMSINV(Calculations!FM66),"")</f>
        <v/>
      </c>
      <c r="AW66" s="51" t="str">
        <f t="shared" ref="AW66:AW97" si="16">IF(AND(Include_study?="Yes",Sufficient_data="Yes"),IF(AZ$33="Standardized residuals",Standardized_residual,Z_score),"")</f>
        <v/>
      </c>
      <c r="BD66" s="122"/>
      <c r="BH66" s="122"/>
    </row>
    <row r="67" spans="4:60" x14ac:dyDescent="0.2">
      <c r="D67" s="71" t="str">
        <f t="shared" si="7"/>
        <v/>
      </c>
      <c r="E67" s="41" t="str">
        <f>IF(AND(Sufficient_data="Yes",Include_study?="Yes"),IF(Additional_effect_size_measure=Calculations!L$1,Hedges_g,Cohens_d),"")</f>
        <v/>
      </c>
      <c r="F67" s="23" t="str">
        <f>IF(AND(Sufficient_data="Yes",Include_study?="Yes"),IF(Additional_effect_size_measure=Calculations!L$1,SQRT(Variance_g),SQRT(Variance_d)),"")</f>
        <v/>
      </c>
      <c r="M67" s="122"/>
      <c r="T67" s="122"/>
      <c r="V67" s="41" t="str">
        <f t="shared" si="8"/>
        <v/>
      </c>
      <c r="W67" s="51" t="str">
        <f>IF(AND(Include_study?="Yes",Sufficient_data="Yes"),((E:E-I$29)*SQRT(Calculations!CT:CT))/SQRT(1-Calculations!CT:CT/SUM(Calculations!CT:CT)),"")</f>
        <v/>
      </c>
      <c r="AH67" s="122"/>
      <c r="AJ67" s="41" t="str">
        <f t="shared" si="9"/>
        <v/>
      </c>
      <c r="AK67" s="86" t="str">
        <f t="shared" si="14"/>
        <v/>
      </c>
      <c r="AL67" s="51" t="str">
        <f t="shared" si="15"/>
        <v/>
      </c>
      <c r="AS67" s="122"/>
      <c r="AU67" s="41" t="str">
        <f t="shared" si="12"/>
        <v/>
      </c>
      <c r="AV67" s="41" t="str">
        <f>IF(Calculations!FM67&lt;&gt;"",NORMSINV(Calculations!FM67),"")</f>
        <v/>
      </c>
      <c r="AW67" s="51" t="str">
        <f t="shared" si="16"/>
        <v/>
      </c>
      <c r="BD67" s="122"/>
      <c r="BH67" s="122"/>
    </row>
    <row r="68" spans="4:60" x14ac:dyDescent="0.2">
      <c r="D68" s="71" t="str">
        <f t="shared" si="7"/>
        <v/>
      </c>
      <c r="E68" s="41" t="str">
        <f>IF(AND(Sufficient_data="Yes",Include_study?="Yes"),IF(Additional_effect_size_measure=Calculations!L$1,Hedges_g,Cohens_d),"")</f>
        <v/>
      </c>
      <c r="F68" s="23" t="str">
        <f>IF(AND(Sufficient_data="Yes",Include_study?="Yes"),IF(Additional_effect_size_measure=Calculations!L$1,SQRT(Variance_g),SQRT(Variance_d)),"")</f>
        <v/>
      </c>
      <c r="M68" s="122"/>
      <c r="T68" s="122"/>
      <c r="V68" s="41" t="str">
        <f t="shared" si="8"/>
        <v/>
      </c>
      <c r="W68" s="51" t="str">
        <f>IF(AND(Include_study?="Yes",Sufficient_data="Yes"),((E:E-I$29)*SQRT(Calculations!CT:CT))/SQRT(1-Calculations!CT:CT/SUM(Calculations!CT:CT)),"")</f>
        <v/>
      </c>
      <c r="AH68" s="122"/>
      <c r="AJ68" s="41" t="str">
        <f t="shared" si="9"/>
        <v/>
      </c>
      <c r="AK68" s="86" t="str">
        <f t="shared" si="14"/>
        <v/>
      </c>
      <c r="AL68" s="51" t="str">
        <f t="shared" si="15"/>
        <v/>
      </c>
      <c r="AS68" s="122"/>
      <c r="AU68" s="41" t="str">
        <f t="shared" si="12"/>
        <v/>
      </c>
      <c r="AV68" s="41" t="str">
        <f>IF(Calculations!FM68&lt;&gt;"",NORMSINV(Calculations!FM68),"")</f>
        <v/>
      </c>
      <c r="AW68" s="51" t="str">
        <f t="shared" si="16"/>
        <v/>
      </c>
      <c r="BD68" s="122"/>
      <c r="BH68" s="122"/>
    </row>
    <row r="69" spans="4:60" x14ac:dyDescent="0.2">
      <c r="D69" s="71" t="str">
        <f t="shared" si="7"/>
        <v/>
      </c>
      <c r="E69" s="41" t="str">
        <f>IF(AND(Sufficient_data="Yes",Include_study?="Yes"),IF(Additional_effect_size_measure=Calculations!L$1,Hedges_g,Cohens_d),"")</f>
        <v/>
      </c>
      <c r="F69" s="23" t="str">
        <f>IF(AND(Sufficient_data="Yes",Include_study?="Yes"),IF(Additional_effect_size_measure=Calculations!L$1,SQRT(Variance_g),SQRT(Variance_d)),"")</f>
        <v/>
      </c>
      <c r="M69" s="122"/>
      <c r="T69" s="122"/>
      <c r="V69" s="41" t="str">
        <f t="shared" si="8"/>
        <v/>
      </c>
      <c r="W69" s="51" t="str">
        <f>IF(AND(Include_study?="Yes",Sufficient_data="Yes"),((E:E-I$29)*SQRT(Calculations!CT:CT))/SQRT(1-Calculations!CT:CT/SUM(Calculations!CT:CT)),"")</f>
        <v/>
      </c>
      <c r="AH69" s="122"/>
      <c r="AJ69" s="41" t="str">
        <f t="shared" si="9"/>
        <v/>
      </c>
      <c r="AK69" s="86" t="str">
        <f t="shared" si="14"/>
        <v/>
      </c>
      <c r="AL69" s="51" t="str">
        <f t="shared" si="15"/>
        <v/>
      </c>
      <c r="AS69" s="122"/>
      <c r="AU69" s="41" t="str">
        <f t="shared" si="12"/>
        <v/>
      </c>
      <c r="AV69" s="41" t="str">
        <f>IF(Calculations!FM69&lt;&gt;"",NORMSINV(Calculations!FM69),"")</f>
        <v/>
      </c>
      <c r="AW69" s="51" t="str">
        <f t="shared" si="16"/>
        <v/>
      </c>
      <c r="BD69" s="122"/>
      <c r="BH69" s="122"/>
    </row>
    <row r="70" spans="4:60" x14ac:dyDescent="0.2">
      <c r="D70" s="71" t="str">
        <f t="shared" si="7"/>
        <v/>
      </c>
      <c r="E70" s="41" t="str">
        <f>IF(AND(Sufficient_data="Yes",Include_study?="Yes"),IF(Additional_effect_size_measure=Calculations!L$1,Hedges_g,Cohens_d),"")</f>
        <v/>
      </c>
      <c r="F70" s="23" t="str">
        <f>IF(AND(Sufficient_data="Yes",Include_study?="Yes"),IF(Additional_effect_size_measure=Calculations!L$1,SQRT(Variance_g),SQRT(Variance_d)),"")</f>
        <v/>
      </c>
      <c r="M70" s="122"/>
      <c r="T70" s="122"/>
      <c r="V70" s="41" t="str">
        <f t="shared" si="8"/>
        <v/>
      </c>
      <c r="W70" s="51" t="str">
        <f>IF(AND(Include_study?="Yes",Sufficient_data="Yes"),((E:E-I$29)*SQRT(Calculations!CT:CT))/SQRT(1-Calculations!CT:CT/SUM(Calculations!CT:CT)),"")</f>
        <v/>
      </c>
      <c r="AH70" s="122"/>
      <c r="AJ70" s="41" t="str">
        <f t="shared" si="9"/>
        <v/>
      </c>
      <c r="AK70" s="86" t="str">
        <f t="shared" si="14"/>
        <v/>
      </c>
      <c r="AL70" s="51" t="str">
        <f t="shared" si="15"/>
        <v/>
      </c>
      <c r="AS70" s="122"/>
      <c r="AU70" s="41" t="str">
        <f t="shared" si="12"/>
        <v/>
      </c>
      <c r="AV70" s="41" t="str">
        <f>IF(Calculations!FM70&lt;&gt;"",NORMSINV(Calculations!FM70),"")</f>
        <v/>
      </c>
      <c r="AW70" s="51" t="str">
        <f t="shared" si="16"/>
        <v/>
      </c>
      <c r="BD70" s="122"/>
      <c r="BH70" s="122"/>
    </row>
    <row r="71" spans="4:60" x14ac:dyDescent="0.2">
      <c r="D71" s="71" t="str">
        <f t="shared" si="7"/>
        <v/>
      </c>
      <c r="E71" s="41" t="str">
        <f>IF(AND(Sufficient_data="Yes",Include_study?="Yes"),IF(Additional_effect_size_measure=Calculations!L$1,Hedges_g,Cohens_d),"")</f>
        <v/>
      </c>
      <c r="F71" s="23" t="str">
        <f>IF(AND(Sufficient_data="Yes",Include_study?="Yes"),IF(Additional_effect_size_measure=Calculations!L$1,SQRT(Variance_g),SQRT(Variance_d)),"")</f>
        <v/>
      </c>
      <c r="M71" s="122"/>
      <c r="T71" s="122"/>
      <c r="V71" s="41" t="str">
        <f t="shared" si="8"/>
        <v/>
      </c>
      <c r="W71" s="51" t="str">
        <f>IF(AND(Include_study?="Yes",Sufficient_data="Yes"),((E:E-I$29)*SQRT(Calculations!CT:CT))/SQRT(1-Calculations!CT:CT/SUM(Calculations!CT:CT)),"")</f>
        <v/>
      </c>
      <c r="AH71" s="122"/>
      <c r="AJ71" s="41" t="str">
        <f t="shared" si="9"/>
        <v/>
      </c>
      <c r="AK71" s="86" t="str">
        <f t="shared" si="14"/>
        <v/>
      </c>
      <c r="AL71" s="51" t="str">
        <f t="shared" si="15"/>
        <v/>
      </c>
      <c r="AS71" s="122"/>
      <c r="AU71" s="41" t="str">
        <f t="shared" si="12"/>
        <v/>
      </c>
      <c r="AV71" s="41" t="str">
        <f>IF(Calculations!FM71&lt;&gt;"",NORMSINV(Calculations!FM71),"")</f>
        <v/>
      </c>
      <c r="AW71" s="51" t="str">
        <f t="shared" si="16"/>
        <v/>
      </c>
      <c r="BD71" s="122"/>
      <c r="BH71" s="122"/>
    </row>
    <row r="72" spans="4:60" x14ac:dyDescent="0.2">
      <c r="D72" s="71" t="str">
        <f t="shared" si="7"/>
        <v/>
      </c>
      <c r="E72" s="41" t="str">
        <f>IF(AND(Sufficient_data="Yes",Include_study?="Yes"),IF(Additional_effect_size_measure=Calculations!L$1,Hedges_g,Cohens_d),"")</f>
        <v/>
      </c>
      <c r="F72" s="23" t="str">
        <f>IF(AND(Sufficient_data="Yes",Include_study?="Yes"),IF(Additional_effect_size_measure=Calculations!L$1,SQRT(Variance_g),SQRT(Variance_d)),"")</f>
        <v/>
      </c>
      <c r="M72" s="122"/>
      <c r="T72" s="122"/>
      <c r="V72" s="41" t="str">
        <f t="shared" si="8"/>
        <v/>
      </c>
      <c r="W72" s="51" t="str">
        <f>IF(AND(Include_study?="Yes",Sufficient_data="Yes"),((E:E-I$29)*SQRT(Calculations!CT:CT))/SQRT(1-Calculations!CT:CT/SUM(Calculations!CT:CT)),"")</f>
        <v/>
      </c>
      <c r="AH72" s="122"/>
      <c r="AJ72" s="41" t="str">
        <f t="shared" si="9"/>
        <v/>
      </c>
      <c r="AK72" s="86" t="str">
        <f t="shared" si="14"/>
        <v/>
      </c>
      <c r="AL72" s="51" t="str">
        <f t="shared" si="15"/>
        <v/>
      </c>
      <c r="AS72" s="122"/>
      <c r="AU72" s="41" t="str">
        <f t="shared" si="12"/>
        <v/>
      </c>
      <c r="AV72" s="41" t="str">
        <f>IF(Calculations!FM72&lt;&gt;"",NORMSINV(Calculations!FM72),"")</f>
        <v/>
      </c>
      <c r="AW72" s="51" t="str">
        <f t="shared" si="16"/>
        <v/>
      </c>
      <c r="BD72" s="122"/>
      <c r="BH72" s="122"/>
    </row>
    <row r="73" spans="4:60" x14ac:dyDescent="0.2">
      <c r="D73" s="71" t="str">
        <f t="shared" si="7"/>
        <v/>
      </c>
      <c r="E73" s="41" t="str">
        <f>IF(AND(Sufficient_data="Yes",Include_study?="Yes"),IF(Additional_effect_size_measure=Calculations!L$1,Hedges_g,Cohens_d),"")</f>
        <v/>
      </c>
      <c r="F73" s="23" t="str">
        <f>IF(AND(Sufficient_data="Yes",Include_study?="Yes"),IF(Additional_effect_size_measure=Calculations!L$1,SQRT(Variance_g),SQRT(Variance_d)),"")</f>
        <v/>
      </c>
      <c r="M73" s="122"/>
      <c r="T73" s="122"/>
      <c r="V73" s="41" t="str">
        <f t="shared" si="8"/>
        <v/>
      </c>
      <c r="W73" s="51" t="str">
        <f>IF(AND(Include_study?="Yes",Sufficient_data="Yes"),((E:E-I$29)*SQRT(Calculations!CT:CT))/SQRT(1-Calculations!CT:CT/SUM(Calculations!CT:CT)),"")</f>
        <v/>
      </c>
      <c r="AH73" s="122"/>
      <c r="AJ73" s="41" t="str">
        <f t="shared" si="9"/>
        <v/>
      </c>
      <c r="AK73" s="86" t="str">
        <f t="shared" si="14"/>
        <v/>
      </c>
      <c r="AL73" s="51" t="str">
        <f t="shared" si="15"/>
        <v/>
      </c>
      <c r="AS73" s="122"/>
      <c r="AU73" s="41" t="str">
        <f t="shared" si="12"/>
        <v/>
      </c>
      <c r="AV73" s="41" t="str">
        <f>IF(Calculations!FM73&lt;&gt;"",NORMSINV(Calculations!FM73),"")</f>
        <v/>
      </c>
      <c r="AW73" s="51" t="str">
        <f t="shared" si="16"/>
        <v/>
      </c>
      <c r="BD73" s="122"/>
      <c r="BH73" s="122"/>
    </row>
    <row r="74" spans="4:60" x14ac:dyDescent="0.2">
      <c r="D74" s="71" t="str">
        <f t="shared" si="7"/>
        <v/>
      </c>
      <c r="E74" s="41" t="str">
        <f>IF(AND(Sufficient_data="Yes",Include_study?="Yes"),IF(Additional_effect_size_measure=Calculations!L$1,Hedges_g,Cohens_d),"")</f>
        <v/>
      </c>
      <c r="F74" s="23" t="str">
        <f>IF(AND(Sufficient_data="Yes",Include_study?="Yes"),IF(Additional_effect_size_measure=Calculations!L$1,SQRT(Variance_g),SQRT(Variance_d)),"")</f>
        <v/>
      </c>
      <c r="M74" s="122"/>
      <c r="T74" s="122"/>
      <c r="V74" s="41" t="str">
        <f t="shared" si="8"/>
        <v/>
      </c>
      <c r="W74" s="51" t="str">
        <f>IF(AND(Include_study?="Yes",Sufficient_data="Yes"),((E:E-I$29)*SQRT(Calculations!CT:CT))/SQRT(1-Calculations!CT:CT/SUM(Calculations!CT:CT)),"")</f>
        <v/>
      </c>
      <c r="AH74" s="122"/>
      <c r="AJ74" s="41" t="str">
        <f t="shared" si="9"/>
        <v/>
      </c>
      <c r="AK74" s="86" t="str">
        <f t="shared" si="14"/>
        <v/>
      </c>
      <c r="AL74" s="51" t="str">
        <f t="shared" si="15"/>
        <v/>
      </c>
      <c r="AS74" s="122"/>
      <c r="AU74" s="41" t="str">
        <f t="shared" si="12"/>
        <v/>
      </c>
      <c r="AV74" s="41" t="str">
        <f>IF(Calculations!FM74&lt;&gt;"",NORMSINV(Calculations!FM74),"")</f>
        <v/>
      </c>
      <c r="AW74" s="51" t="str">
        <f t="shared" si="16"/>
        <v/>
      </c>
      <c r="BD74" s="122"/>
      <c r="BH74" s="122"/>
    </row>
    <row r="75" spans="4:60" x14ac:dyDescent="0.2">
      <c r="D75" s="71" t="str">
        <f t="shared" si="7"/>
        <v/>
      </c>
      <c r="E75" s="41" t="str">
        <f>IF(AND(Sufficient_data="Yes",Include_study?="Yes"),IF(Additional_effect_size_measure=Calculations!L$1,Hedges_g,Cohens_d),"")</f>
        <v/>
      </c>
      <c r="F75" s="23" t="str">
        <f>IF(AND(Sufficient_data="Yes",Include_study?="Yes"),IF(Additional_effect_size_measure=Calculations!L$1,SQRT(Variance_g),SQRT(Variance_d)),"")</f>
        <v/>
      </c>
      <c r="M75" s="122"/>
      <c r="T75" s="122"/>
      <c r="V75" s="41" t="str">
        <f t="shared" si="8"/>
        <v/>
      </c>
      <c r="W75" s="51" t="str">
        <f>IF(AND(Include_study?="Yes",Sufficient_data="Yes"),((E:E-I$29)*SQRT(Calculations!CT:CT))/SQRT(1-Calculations!CT:CT/SUM(Calculations!CT:CT)),"")</f>
        <v/>
      </c>
      <c r="AH75" s="122"/>
      <c r="AJ75" s="41" t="str">
        <f t="shared" si="9"/>
        <v/>
      </c>
      <c r="AK75" s="86" t="str">
        <f t="shared" si="14"/>
        <v/>
      </c>
      <c r="AL75" s="51" t="str">
        <f t="shared" si="15"/>
        <v/>
      </c>
      <c r="AS75" s="122"/>
      <c r="AU75" s="41" t="str">
        <f t="shared" si="12"/>
        <v/>
      </c>
      <c r="AV75" s="41" t="str">
        <f>IF(Calculations!FM75&lt;&gt;"",NORMSINV(Calculations!FM75),"")</f>
        <v/>
      </c>
      <c r="AW75" s="51" t="str">
        <f t="shared" si="16"/>
        <v/>
      </c>
      <c r="BD75" s="122"/>
      <c r="BH75" s="122"/>
    </row>
    <row r="76" spans="4:60" x14ac:dyDescent="0.2">
      <c r="D76" s="71" t="str">
        <f t="shared" si="7"/>
        <v/>
      </c>
      <c r="E76" s="41" t="str">
        <f>IF(AND(Sufficient_data="Yes",Include_study?="Yes"),IF(Additional_effect_size_measure=Calculations!L$1,Hedges_g,Cohens_d),"")</f>
        <v/>
      </c>
      <c r="F76" s="23" t="str">
        <f>IF(AND(Sufficient_data="Yes",Include_study?="Yes"),IF(Additional_effect_size_measure=Calculations!L$1,SQRT(Variance_g),SQRT(Variance_d)),"")</f>
        <v/>
      </c>
      <c r="M76" s="122"/>
      <c r="T76" s="122"/>
      <c r="V76" s="41" t="str">
        <f t="shared" si="8"/>
        <v/>
      </c>
      <c r="W76" s="51" t="str">
        <f>IF(AND(Include_study?="Yes",Sufficient_data="Yes"),((E:E-I$29)*SQRT(Calculations!CT:CT))/SQRT(1-Calculations!CT:CT/SUM(Calculations!CT:CT)),"")</f>
        <v/>
      </c>
      <c r="AH76" s="122"/>
      <c r="AJ76" s="41" t="str">
        <f t="shared" si="9"/>
        <v/>
      </c>
      <c r="AK76" s="86" t="str">
        <f t="shared" si="14"/>
        <v/>
      </c>
      <c r="AL76" s="51" t="str">
        <f t="shared" si="15"/>
        <v/>
      </c>
      <c r="AS76" s="122"/>
      <c r="AU76" s="41" t="str">
        <f t="shared" si="12"/>
        <v/>
      </c>
      <c r="AV76" s="41" t="str">
        <f>IF(Calculations!FM76&lt;&gt;"",NORMSINV(Calculations!FM76),"")</f>
        <v/>
      </c>
      <c r="AW76" s="51" t="str">
        <f t="shared" si="16"/>
        <v/>
      </c>
      <c r="BD76" s="122"/>
      <c r="BH76" s="122"/>
    </row>
    <row r="77" spans="4:60" x14ac:dyDescent="0.2">
      <c r="D77" s="71" t="str">
        <f t="shared" si="7"/>
        <v/>
      </c>
      <c r="E77" s="41" t="str">
        <f>IF(AND(Sufficient_data="Yes",Include_study?="Yes"),IF(Additional_effect_size_measure=Calculations!L$1,Hedges_g,Cohens_d),"")</f>
        <v/>
      </c>
      <c r="F77" s="23" t="str">
        <f>IF(AND(Sufficient_data="Yes",Include_study?="Yes"),IF(Additional_effect_size_measure=Calculations!L$1,SQRT(Variance_g),SQRT(Variance_d)),"")</f>
        <v/>
      </c>
      <c r="M77" s="122"/>
      <c r="T77" s="122"/>
      <c r="V77" s="41" t="str">
        <f t="shared" si="8"/>
        <v/>
      </c>
      <c r="W77" s="51" t="str">
        <f>IF(AND(Include_study?="Yes",Sufficient_data="Yes"),((E:E-I$29)*SQRT(Calculations!CT:CT))/SQRT(1-Calculations!CT:CT/SUM(Calculations!CT:CT)),"")</f>
        <v/>
      </c>
      <c r="AH77" s="122"/>
      <c r="AJ77" s="41" t="str">
        <f t="shared" si="9"/>
        <v/>
      </c>
      <c r="AK77" s="86" t="str">
        <f t="shared" si="14"/>
        <v/>
      </c>
      <c r="AL77" s="51" t="str">
        <f t="shared" si="15"/>
        <v/>
      </c>
      <c r="AS77" s="122"/>
      <c r="AU77" s="41" t="str">
        <f t="shared" si="12"/>
        <v/>
      </c>
      <c r="AV77" s="41" t="str">
        <f>IF(Calculations!FM77&lt;&gt;"",NORMSINV(Calculations!FM77),"")</f>
        <v/>
      </c>
      <c r="AW77" s="51" t="str">
        <f t="shared" si="16"/>
        <v/>
      </c>
      <c r="BD77" s="122"/>
      <c r="BH77" s="122"/>
    </row>
    <row r="78" spans="4:60" x14ac:dyDescent="0.2">
      <c r="D78" s="71" t="str">
        <f t="shared" si="7"/>
        <v/>
      </c>
      <c r="E78" s="41" t="str">
        <f>IF(AND(Sufficient_data="Yes",Include_study?="Yes"),IF(Additional_effect_size_measure=Calculations!L$1,Hedges_g,Cohens_d),"")</f>
        <v/>
      </c>
      <c r="F78" s="23" t="str">
        <f>IF(AND(Sufficient_data="Yes",Include_study?="Yes"),IF(Additional_effect_size_measure=Calculations!L$1,SQRT(Variance_g),SQRT(Variance_d)),"")</f>
        <v/>
      </c>
      <c r="M78" s="122"/>
      <c r="T78" s="122"/>
      <c r="V78" s="41" t="str">
        <f t="shared" si="8"/>
        <v/>
      </c>
      <c r="W78" s="51" t="str">
        <f>IF(AND(Include_study?="Yes",Sufficient_data="Yes"),((E:E-I$29)*SQRT(Calculations!CT:CT))/SQRT(1-Calculations!CT:CT/SUM(Calculations!CT:CT)),"")</f>
        <v/>
      </c>
      <c r="AH78" s="122"/>
      <c r="AJ78" s="41" t="str">
        <f t="shared" si="9"/>
        <v/>
      </c>
      <c r="AK78" s="86" t="str">
        <f t="shared" si="14"/>
        <v/>
      </c>
      <c r="AL78" s="51" t="str">
        <f t="shared" si="15"/>
        <v/>
      </c>
      <c r="AS78" s="122"/>
      <c r="AU78" s="41" t="str">
        <f t="shared" si="12"/>
        <v/>
      </c>
      <c r="AV78" s="41" t="str">
        <f>IF(Calculations!FM78&lt;&gt;"",NORMSINV(Calculations!FM78),"")</f>
        <v/>
      </c>
      <c r="AW78" s="51" t="str">
        <f t="shared" si="16"/>
        <v/>
      </c>
      <c r="BD78" s="122"/>
      <c r="BH78" s="122"/>
    </row>
    <row r="79" spans="4:60" x14ac:dyDescent="0.2">
      <c r="D79" s="71" t="str">
        <f t="shared" si="7"/>
        <v/>
      </c>
      <c r="E79" s="41" t="str">
        <f>IF(AND(Sufficient_data="Yes",Include_study?="Yes"),IF(Additional_effect_size_measure=Calculations!L$1,Hedges_g,Cohens_d),"")</f>
        <v/>
      </c>
      <c r="F79" s="23" t="str">
        <f>IF(AND(Sufficient_data="Yes",Include_study?="Yes"),IF(Additional_effect_size_measure=Calculations!L$1,SQRT(Variance_g),SQRT(Variance_d)),"")</f>
        <v/>
      </c>
      <c r="M79" s="122"/>
      <c r="T79" s="122"/>
      <c r="V79" s="41" t="str">
        <f t="shared" si="8"/>
        <v/>
      </c>
      <c r="W79" s="51" t="str">
        <f>IF(AND(Include_study?="Yes",Sufficient_data="Yes"),((E:E-I$29)*SQRT(Calculations!CT:CT))/SQRT(1-Calculations!CT:CT/SUM(Calculations!CT:CT)),"")</f>
        <v/>
      </c>
      <c r="AH79" s="122"/>
      <c r="AJ79" s="41" t="str">
        <f t="shared" si="9"/>
        <v/>
      </c>
      <c r="AK79" s="86" t="str">
        <f t="shared" si="14"/>
        <v/>
      </c>
      <c r="AL79" s="51" t="str">
        <f t="shared" si="15"/>
        <v/>
      </c>
      <c r="AS79" s="122"/>
      <c r="AU79" s="41" t="str">
        <f t="shared" si="12"/>
        <v/>
      </c>
      <c r="AV79" s="41" t="str">
        <f>IF(Calculations!FM79&lt;&gt;"",NORMSINV(Calculations!FM79),"")</f>
        <v/>
      </c>
      <c r="AW79" s="51" t="str">
        <f t="shared" si="16"/>
        <v/>
      </c>
      <c r="BD79" s="122"/>
      <c r="BH79" s="122"/>
    </row>
    <row r="80" spans="4:60" x14ac:dyDescent="0.2">
      <c r="D80" s="71" t="str">
        <f t="shared" si="7"/>
        <v/>
      </c>
      <c r="E80" s="41" t="str">
        <f>IF(AND(Sufficient_data="Yes",Include_study?="Yes"),IF(Additional_effect_size_measure=Calculations!L$1,Hedges_g,Cohens_d),"")</f>
        <v/>
      </c>
      <c r="F80" s="23" t="str">
        <f>IF(AND(Sufficient_data="Yes",Include_study?="Yes"),IF(Additional_effect_size_measure=Calculations!L$1,SQRT(Variance_g),SQRT(Variance_d)),"")</f>
        <v/>
      </c>
      <c r="M80" s="122"/>
      <c r="T80" s="122"/>
      <c r="V80" s="41" t="str">
        <f t="shared" si="8"/>
        <v/>
      </c>
      <c r="W80" s="51" t="str">
        <f>IF(AND(Include_study?="Yes",Sufficient_data="Yes"),((E:E-I$29)*SQRT(Calculations!CT:CT))/SQRT(1-Calculations!CT:CT/SUM(Calculations!CT:CT)),"")</f>
        <v/>
      </c>
      <c r="AH80" s="122"/>
      <c r="AJ80" s="41" t="str">
        <f t="shared" si="9"/>
        <v/>
      </c>
      <c r="AK80" s="86" t="str">
        <f t="shared" si="14"/>
        <v/>
      </c>
      <c r="AL80" s="51" t="str">
        <f t="shared" si="15"/>
        <v/>
      </c>
      <c r="AS80" s="122"/>
      <c r="AU80" s="41" t="str">
        <f t="shared" si="12"/>
        <v/>
      </c>
      <c r="AV80" s="41" t="str">
        <f>IF(Calculations!FM80&lt;&gt;"",NORMSINV(Calculations!FM80),"")</f>
        <v/>
      </c>
      <c r="AW80" s="51" t="str">
        <f t="shared" si="16"/>
        <v/>
      </c>
      <c r="BD80" s="122"/>
      <c r="BH80" s="122"/>
    </row>
    <row r="81" spans="4:60" x14ac:dyDescent="0.2">
      <c r="D81" s="71" t="str">
        <f t="shared" si="7"/>
        <v/>
      </c>
      <c r="E81" s="41" t="str">
        <f>IF(AND(Sufficient_data="Yes",Include_study?="Yes"),IF(Additional_effect_size_measure=Calculations!L$1,Hedges_g,Cohens_d),"")</f>
        <v/>
      </c>
      <c r="F81" s="23" t="str">
        <f>IF(AND(Sufficient_data="Yes",Include_study?="Yes"),IF(Additional_effect_size_measure=Calculations!L$1,SQRT(Variance_g),SQRT(Variance_d)),"")</f>
        <v/>
      </c>
      <c r="M81" s="122"/>
      <c r="T81" s="122"/>
      <c r="V81" s="41" t="str">
        <f t="shared" si="8"/>
        <v/>
      </c>
      <c r="W81" s="51" t="str">
        <f>IF(AND(Include_study?="Yes",Sufficient_data="Yes"),((E:E-I$29)*SQRT(Calculations!CT:CT))/SQRT(1-Calculations!CT:CT/SUM(Calculations!CT:CT)),"")</f>
        <v/>
      </c>
      <c r="AH81" s="122"/>
      <c r="AJ81" s="41" t="str">
        <f t="shared" si="9"/>
        <v/>
      </c>
      <c r="AK81" s="86" t="str">
        <f t="shared" si="14"/>
        <v/>
      </c>
      <c r="AL81" s="51" t="str">
        <f t="shared" si="15"/>
        <v/>
      </c>
      <c r="AS81" s="122"/>
      <c r="AU81" s="41" t="str">
        <f t="shared" si="12"/>
        <v/>
      </c>
      <c r="AV81" s="41" t="str">
        <f>IF(Calculations!FM81&lt;&gt;"",NORMSINV(Calculations!FM81),"")</f>
        <v/>
      </c>
      <c r="AW81" s="51" t="str">
        <f t="shared" si="16"/>
        <v/>
      </c>
      <c r="BD81" s="122"/>
      <c r="BH81" s="122"/>
    </row>
    <row r="82" spans="4:60" x14ac:dyDescent="0.2">
      <c r="D82" s="71" t="str">
        <f t="shared" si="7"/>
        <v/>
      </c>
      <c r="E82" s="41" t="str">
        <f>IF(AND(Sufficient_data="Yes",Include_study?="Yes"),IF(Additional_effect_size_measure=Calculations!L$1,Hedges_g,Cohens_d),"")</f>
        <v/>
      </c>
      <c r="F82" s="23" t="str">
        <f>IF(AND(Sufficient_data="Yes",Include_study?="Yes"),IF(Additional_effect_size_measure=Calculations!L$1,SQRT(Variance_g),SQRT(Variance_d)),"")</f>
        <v/>
      </c>
      <c r="M82" s="122"/>
      <c r="T82" s="122"/>
      <c r="V82" s="41" t="str">
        <f t="shared" si="8"/>
        <v/>
      </c>
      <c r="W82" s="51" t="str">
        <f>IF(AND(Include_study?="Yes",Sufficient_data="Yes"),((E:E-I$29)*SQRT(Calculations!CT:CT))/SQRT(1-Calculations!CT:CT/SUM(Calculations!CT:CT)),"")</f>
        <v/>
      </c>
      <c r="AH82" s="122"/>
      <c r="AJ82" s="41" t="str">
        <f t="shared" si="9"/>
        <v/>
      </c>
      <c r="AK82" s="86" t="str">
        <f t="shared" si="14"/>
        <v/>
      </c>
      <c r="AL82" s="51" t="str">
        <f t="shared" si="15"/>
        <v/>
      </c>
      <c r="AS82" s="122"/>
      <c r="AU82" s="41" t="str">
        <f t="shared" si="12"/>
        <v/>
      </c>
      <c r="AV82" s="41" t="str">
        <f>IF(Calculations!FM82&lt;&gt;"",NORMSINV(Calculations!FM82),"")</f>
        <v/>
      </c>
      <c r="AW82" s="51" t="str">
        <f t="shared" si="16"/>
        <v/>
      </c>
      <c r="BD82" s="122"/>
      <c r="BH82" s="122"/>
    </row>
    <row r="83" spans="4:60" x14ac:dyDescent="0.2">
      <c r="D83" s="71" t="str">
        <f t="shared" si="7"/>
        <v/>
      </c>
      <c r="E83" s="41" t="str">
        <f>IF(AND(Sufficient_data="Yes",Include_study?="Yes"),IF(Additional_effect_size_measure=Calculations!L$1,Hedges_g,Cohens_d),"")</f>
        <v/>
      </c>
      <c r="F83" s="23" t="str">
        <f>IF(AND(Sufficient_data="Yes",Include_study?="Yes"),IF(Additional_effect_size_measure=Calculations!L$1,SQRT(Variance_g),SQRT(Variance_d)),"")</f>
        <v/>
      </c>
      <c r="M83" s="122"/>
      <c r="T83" s="122"/>
      <c r="V83" s="41" t="str">
        <f t="shared" si="8"/>
        <v/>
      </c>
      <c r="W83" s="51" t="str">
        <f>IF(AND(Include_study?="Yes",Sufficient_data="Yes"),((E:E-I$29)*SQRT(Calculations!CT:CT))/SQRT(1-Calculations!CT:CT/SUM(Calculations!CT:CT)),"")</f>
        <v/>
      </c>
      <c r="AH83" s="122"/>
      <c r="AJ83" s="41" t="str">
        <f t="shared" si="9"/>
        <v/>
      </c>
      <c r="AK83" s="86" t="str">
        <f t="shared" si="14"/>
        <v/>
      </c>
      <c r="AL83" s="51" t="str">
        <f t="shared" si="15"/>
        <v/>
      </c>
      <c r="AS83" s="122"/>
      <c r="AU83" s="41" t="str">
        <f t="shared" si="12"/>
        <v/>
      </c>
      <c r="AV83" s="41" t="str">
        <f>IF(Calculations!FM83&lt;&gt;"",NORMSINV(Calculations!FM83),"")</f>
        <v/>
      </c>
      <c r="AW83" s="51" t="str">
        <f t="shared" si="16"/>
        <v/>
      </c>
      <c r="BD83" s="122"/>
      <c r="BH83" s="122"/>
    </row>
    <row r="84" spans="4:60" x14ac:dyDescent="0.2">
      <c r="D84" s="71" t="str">
        <f t="shared" si="7"/>
        <v/>
      </c>
      <c r="E84" s="41" t="str">
        <f>IF(AND(Sufficient_data="Yes",Include_study?="Yes"),IF(Additional_effect_size_measure=Calculations!L$1,Hedges_g,Cohens_d),"")</f>
        <v/>
      </c>
      <c r="F84" s="23" t="str">
        <f>IF(AND(Sufficient_data="Yes",Include_study?="Yes"),IF(Additional_effect_size_measure=Calculations!L$1,SQRT(Variance_g),SQRT(Variance_d)),"")</f>
        <v/>
      </c>
      <c r="M84" s="122"/>
      <c r="T84" s="122"/>
      <c r="V84" s="41" t="str">
        <f t="shared" si="8"/>
        <v/>
      </c>
      <c r="W84" s="51" t="str">
        <f>IF(AND(Include_study?="Yes",Sufficient_data="Yes"),((E:E-I$29)*SQRT(Calculations!CT:CT))/SQRT(1-Calculations!CT:CT/SUM(Calculations!CT:CT)),"")</f>
        <v/>
      </c>
      <c r="AH84" s="122"/>
      <c r="AJ84" s="41" t="str">
        <f t="shared" si="9"/>
        <v/>
      </c>
      <c r="AK84" s="86" t="str">
        <f t="shared" si="14"/>
        <v/>
      </c>
      <c r="AL84" s="51" t="str">
        <f t="shared" si="15"/>
        <v/>
      </c>
      <c r="AS84" s="122"/>
      <c r="AU84" s="41" t="str">
        <f t="shared" si="12"/>
        <v/>
      </c>
      <c r="AV84" s="41" t="str">
        <f>IF(Calculations!FM84&lt;&gt;"",NORMSINV(Calculations!FM84),"")</f>
        <v/>
      </c>
      <c r="AW84" s="51" t="str">
        <f t="shared" si="16"/>
        <v/>
      </c>
      <c r="BD84" s="122"/>
      <c r="BH84" s="122"/>
    </row>
    <row r="85" spans="4:60" x14ac:dyDescent="0.2">
      <c r="D85" s="71" t="str">
        <f t="shared" si="7"/>
        <v/>
      </c>
      <c r="E85" s="41" t="str">
        <f>IF(AND(Sufficient_data="Yes",Include_study?="Yes"),IF(Additional_effect_size_measure=Calculations!L$1,Hedges_g,Cohens_d),"")</f>
        <v/>
      </c>
      <c r="F85" s="23" t="str">
        <f>IF(AND(Sufficient_data="Yes",Include_study?="Yes"),IF(Additional_effect_size_measure=Calculations!L$1,SQRT(Variance_g),SQRT(Variance_d)),"")</f>
        <v/>
      </c>
      <c r="M85" s="122"/>
      <c r="T85" s="122"/>
      <c r="V85" s="41" t="str">
        <f t="shared" si="8"/>
        <v/>
      </c>
      <c r="W85" s="51" t="str">
        <f>IF(AND(Include_study?="Yes",Sufficient_data="Yes"),((E:E-I$29)*SQRT(Calculations!CT:CT))/SQRT(1-Calculations!CT:CT/SUM(Calculations!CT:CT)),"")</f>
        <v/>
      </c>
      <c r="AH85" s="122"/>
      <c r="AJ85" s="41" t="str">
        <f t="shared" si="9"/>
        <v/>
      </c>
      <c r="AK85" s="86" t="str">
        <f t="shared" si="14"/>
        <v/>
      </c>
      <c r="AL85" s="51" t="str">
        <f t="shared" si="15"/>
        <v/>
      </c>
      <c r="AS85" s="122"/>
      <c r="AU85" s="41" t="str">
        <f t="shared" si="12"/>
        <v/>
      </c>
      <c r="AV85" s="41" t="str">
        <f>IF(Calculations!FM85&lt;&gt;"",NORMSINV(Calculations!FM85),"")</f>
        <v/>
      </c>
      <c r="AW85" s="51" t="str">
        <f t="shared" si="16"/>
        <v/>
      </c>
      <c r="BD85" s="122"/>
      <c r="BH85" s="122"/>
    </row>
    <row r="86" spans="4:60" x14ac:dyDescent="0.2">
      <c r="D86" s="71" t="str">
        <f t="shared" si="7"/>
        <v/>
      </c>
      <c r="E86" s="41" t="str">
        <f>IF(AND(Sufficient_data="Yes",Include_study?="Yes"),IF(Additional_effect_size_measure=Calculations!L$1,Hedges_g,Cohens_d),"")</f>
        <v/>
      </c>
      <c r="F86" s="23" t="str">
        <f>IF(AND(Sufficient_data="Yes",Include_study?="Yes"),IF(Additional_effect_size_measure=Calculations!L$1,SQRT(Variance_g),SQRT(Variance_d)),"")</f>
        <v/>
      </c>
      <c r="M86" s="122"/>
      <c r="T86" s="122"/>
      <c r="V86" s="41" t="str">
        <f t="shared" si="8"/>
        <v/>
      </c>
      <c r="W86" s="51" t="str">
        <f>IF(AND(Include_study?="Yes",Sufficient_data="Yes"),((E:E-I$29)*SQRT(Calculations!CT:CT))/SQRT(1-Calculations!CT:CT/SUM(Calculations!CT:CT)),"")</f>
        <v/>
      </c>
      <c r="AH86" s="122"/>
      <c r="AJ86" s="41" t="str">
        <f t="shared" si="9"/>
        <v/>
      </c>
      <c r="AK86" s="86" t="str">
        <f t="shared" si="14"/>
        <v/>
      </c>
      <c r="AL86" s="51" t="str">
        <f t="shared" si="15"/>
        <v/>
      </c>
      <c r="AS86" s="122"/>
      <c r="AU86" s="41" t="str">
        <f t="shared" si="12"/>
        <v/>
      </c>
      <c r="AV86" s="41" t="str">
        <f>IF(Calculations!FM86&lt;&gt;"",NORMSINV(Calculations!FM86),"")</f>
        <v/>
      </c>
      <c r="AW86" s="51" t="str">
        <f t="shared" si="16"/>
        <v/>
      </c>
      <c r="BD86" s="122"/>
      <c r="BH86" s="122"/>
    </row>
    <row r="87" spans="4:60" x14ac:dyDescent="0.2">
      <c r="D87" s="71" t="str">
        <f t="shared" si="7"/>
        <v/>
      </c>
      <c r="E87" s="41" t="str">
        <f>IF(AND(Sufficient_data="Yes",Include_study?="Yes"),IF(Additional_effect_size_measure=Calculations!L$1,Hedges_g,Cohens_d),"")</f>
        <v/>
      </c>
      <c r="F87" s="23" t="str">
        <f>IF(AND(Sufficient_data="Yes",Include_study?="Yes"),IF(Additional_effect_size_measure=Calculations!L$1,SQRT(Variance_g),SQRT(Variance_d)),"")</f>
        <v/>
      </c>
      <c r="M87" s="122"/>
      <c r="T87" s="122"/>
      <c r="V87" s="41" t="str">
        <f t="shared" si="8"/>
        <v/>
      </c>
      <c r="W87" s="51" t="str">
        <f>IF(AND(Include_study?="Yes",Sufficient_data="Yes"),((E:E-I$29)*SQRT(Calculations!CT:CT))/SQRT(1-Calculations!CT:CT/SUM(Calculations!CT:CT)),"")</f>
        <v/>
      </c>
      <c r="AH87" s="122"/>
      <c r="AJ87" s="41" t="str">
        <f t="shared" si="9"/>
        <v/>
      </c>
      <c r="AK87" s="86" t="str">
        <f t="shared" si="14"/>
        <v/>
      </c>
      <c r="AL87" s="51" t="str">
        <f t="shared" si="15"/>
        <v/>
      </c>
      <c r="AS87" s="122"/>
      <c r="AU87" s="41" t="str">
        <f t="shared" si="12"/>
        <v/>
      </c>
      <c r="AV87" s="41" t="str">
        <f>IF(Calculations!FM87&lt;&gt;"",NORMSINV(Calculations!FM87),"")</f>
        <v/>
      </c>
      <c r="AW87" s="51" t="str">
        <f t="shared" si="16"/>
        <v/>
      </c>
      <c r="BD87" s="122"/>
      <c r="BH87" s="122"/>
    </row>
    <row r="88" spans="4:60" x14ac:dyDescent="0.2">
      <c r="D88" s="71" t="str">
        <f t="shared" si="7"/>
        <v/>
      </c>
      <c r="E88" s="41" t="str">
        <f>IF(AND(Sufficient_data="Yes",Include_study?="Yes"),IF(Additional_effect_size_measure=Calculations!L$1,Hedges_g,Cohens_d),"")</f>
        <v/>
      </c>
      <c r="F88" s="23" t="str">
        <f>IF(AND(Sufficient_data="Yes",Include_study?="Yes"),IF(Additional_effect_size_measure=Calculations!L$1,SQRT(Variance_g),SQRT(Variance_d)),"")</f>
        <v/>
      </c>
      <c r="M88" s="122"/>
      <c r="T88" s="122"/>
      <c r="V88" s="41" t="str">
        <f t="shared" si="8"/>
        <v/>
      </c>
      <c r="W88" s="51" t="str">
        <f>IF(AND(Include_study?="Yes",Sufficient_data="Yes"),((E:E-I$29)*SQRT(Calculations!CT:CT))/SQRT(1-Calculations!CT:CT/SUM(Calculations!CT:CT)),"")</f>
        <v/>
      </c>
      <c r="AH88" s="122"/>
      <c r="AJ88" s="41" t="str">
        <f t="shared" si="9"/>
        <v/>
      </c>
      <c r="AK88" s="86" t="str">
        <f t="shared" si="14"/>
        <v/>
      </c>
      <c r="AL88" s="51" t="str">
        <f t="shared" si="15"/>
        <v/>
      </c>
      <c r="AS88" s="122"/>
      <c r="AU88" s="41" t="str">
        <f t="shared" si="12"/>
        <v/>
      </c>
      <c r="AV88" s="41" t="str">
        <f>IF(Calculations!FM88&lt;&gt;"",NORMSINV(Calculations!FM88),"")</f>
        <v/>
      </c>
      <c r="AW88" s="51" t="str">
        <f t="shared" si="16"/>
        <v/>
      </c>
      <c r="BD88" s="122"/>
      <c r="BH88" s="122"/>
    </row>
    <row r="89" spans="4:60" x14ac:dyDescent="0.2">
      <c r="D89" s="71" t="str">
        <f t="shared" si="7"/>
        <v/>
      </c>
      <c r="E89" s="41" t="str">
        <f>IF(AND(Sufficient_data="Yes",Include_study?="Yes"),IF(Additional_effect_size_measure=Calculations!L$1,Hedges_g,Cohens_d),"")</f>
        <v/>
      </c>
      <c r="F89" s="23" t="str">
        <f>IF(AND(Sufficient_data="Yes",Include_study?="Yes"),IF(Additional_effect_size_measure=Calculations!L$1,SQRT(Variance_g),SQRT(Variance_d)),"")</f>
        <v/>
      </c>
      <c r="M89" s="122"/>
      <c r="T89" s="122"/>
      <c r="V89" s="41" t="str">
        <f t="shared" si="8"/>
        <v/>
      </c>
      <c r="W89" s="51" t="str">
        <f>IF(AND(Include_study?="Yes",Sufficient_data="Yes"),((E:E-I$29)*SQRT(Calculations!CT:CT))/SQRT(1-Calculations!CT:CT/SUM(Calculations!CT:CT)),"")</f>
        <v/>
      </c>
      <c r="AH89" s="122"/>
      <c r="AJ89" s="41" t="str">
        <f t="shared" si="9"/>
        <v/>
      </c>
      <c r="AK89" s="86" t="str">
        <f t="shared" si="14"/>
        <v/>
      </c>
      <c r="AL89" s="51" t="str">
        <f t="shared" si="15"/>
        <v/>
      </c>
      <c r="AS89" s="122"/>
      <c r="AU89" s="41" t="str">
        <f t="shared" si="12"/>
        <v/>
      </c>
      <c r="AV89" s="41" t="str">
        <f>IF(Calculations!FM89&lt;&gt;"",NORMSINV(Calculations!FM89),"")</f>
        <v/>
      </c>
      <c r="AW89" s="51" t="str">
        <f t="shared" si="16"/>
        <v/>
      </c>
      <c r="BD89" s="122"/>
      <c r="BH89" s="122"/>
    </row>
    <row r="90" spans="4:60" x14ac:dyDescent="0.2">
      <c r="D90" s="71" t="str">
        <f t="shared" si="7"/>
        <v/>
      </c>
      <c r="E90" s="41" t="str">
        <f>IF(AND(Sufficient_data="Yes",Include_study?="Yes"),IF(Additional_effect_size_measure=Calculations!L$1,Hedges_g,Cohens_d),"")</f>
        <v/>
      </c>
      <c r="F90" s="23" t="str">
        <f>IF(AND(Sufficient_data="Yes",Include_study?="Yes"),IF(Additional_effect_size_measure=Calculations!L$1,SQRT(Variance_g),SQRT(Variance_d)),"")</f>
        <v/>
      </c>
      <c r="M90" s="122"/>
      <c r="T90" s="122"/>
      <c r="V90" s="41" t="str">
        <f t="shared" si="8"/>
        <v/>
      </c>
      <c r="W90" s="51" t="str">
        <f>IF(AND(Include_study?="Yes",Sufficient_data="Yes"),((E:E-I$29)*SQRT(Calculations!CT:CT))/SQRT(1-Calculations!CT:CT/SUM(Calculations!CT:CT)),"")</f>
        <v/>
      </c>
      <c r="AH90" s="122"/>
      <c r="AJ90" s="41" t="str">
        <f t="shared" si="9"/>
        <v/>
      </c>
      <c r="AK90" s="86" t="str">
        <f t="shared" si="14"/>
        <v/>
      </c>
      <c r="AL90" s="51" t="str">
        <f t="shared" si="15"/>
        <v/>
      </c>
      <c r="AS90" s="122"/>
      <c r="AU90" s="41" t="str">
        <f t="shared" si="12"/>
        <v/>
      </c>
      <c r="AV90" s="41" t="str">
        <f>IF(Calculations!FM90&lt;&gt;"",NORMSINV(Calculations!FM90),"")</f>
        <v/>
      </c>
      <c r="AW90" s="51" t="str">
        <f t="shared" si="16"/>
        <v/>
      </c>
      <c r="BD90" s="122"/>
      <c r="BH90" s="122"/>
    </row>
    <row r="91" spans="4:60" x14ac:dyDescent="0.2">
      <c r="D91" s="71" t="str">
        <f t="shared" si="7"/>
        <v/>
      </c>
      <c r="E91" s="41" t="str">
        <f>IF(AND(Sufficient_data="Yes",Include_study?="Yes"),IF(Additional_effect_size_measure=Calculations!L$1,Hedges_g,Cohens_d),"")</f>
        <v/>
      </c>
      <c r="F91" s="23" t="str">
        <f>IF(AND(Sufficient_data="Yes",Include_study?="Yes"),IF(Additional_effect_size_measure=Calculations!L$1,SQRT(Variance_g),SQRT(Variance_d)),"")</f>
        <v/>
      </c>
      <c r="M91" s="122"/>
      <c r="T91" s="122"/>
      <c r="V91" s="41" t="str">
        <f t="shared" si="8"/>
        <v/>
      </c>
      <c r="W91" s="51" t="str">
        <f>IF(AND(Include_study?="Yes",Sufficient_data="Yes"),((E:E-I$29)*SQRT(Calculations!CT:CT))/SQRT(1-Calculations!CT:CT/SUM(Calculations!CT:CT)),"")</f>
        <v/>
      </c>
      <c r="AH91" s="122"/>
      <c r="AJ91" s="41" t="str">
        <f t="shared" si="9"/>
        <v/>
      </c>
      <c r="AK91" s="86" t="str">
        <f t="shared" si="14"/>
        <v/>
      </c>
      <c r="AL91" s="51" t="str">
        <f t="shared" si="15"/>
        <v/>
      </c>
      <c r="AS91" s="122"/>
      <c r="AU91" s="41" t="str">
        <f t="shared" si="12"/>
        <v/>
      </c>
      <c r="AV91" s="41" t="str">
        <f>IF(Calculations!FM91&lt;&gt;"",NORMSINV(Calculations!FM91),"")</f>
        <v/>
      </c>
      <c r="AW91" s="51" t="str">
        <f t="shared" si="16"/>
        <v/>
      </c>
      <c r="BD91" s="122"/>
      <c r="BH91" s="122"/>
    </row>
    <row r="92" spans="4:60" x14ac:dyDescent="0.2">
      <c r="D92" s="71" t="str">
        <f t="shared" si="7"/>
        <v/>
      </c>
      <c r="E92" s="41" t="str">
        <f>IF(AND(Sufficient_data="Yes",Include_study?="Yes"),IF(Additional_effect_size_measure=Calculations!L$1,Hedges_g,Cohens_d),"")</f>
        <v/>
      </c>
      <c r="F92" s="23" t="str">
        <f>IF(AND(Sufficient_data="Yes",Include_study?="Yes"),IF(Additional_effect_size_measure=Calculations!L$1,SQRT(Variance_g),SQRT(Variance_d)),"")</f>
        <v/>
      </c>
      <c r="M92" s="122"/>
      <c r="T92" s="122"/>
      <c r="V92" s="41" t="str">
        <f t="shared" si="8"/>
        <v/>
      </c>
      <c r="W92" s="51" t="str">
        <f>IF(AND(Include_study?="Yes",Sufficient_data="Yes"),((E:E-I$29)*SQRT(Calculations!CT:CT))/SQRT(1-Calculations!CT:CT/SUM(Calculations!CT:CT)),"")</f>
        <v/>
      </c>
      <c r="AH92" s="122"/>
      <c r="AJ92" s="41" t="str">
        <f t="shared" si="9"/>
        <v/>
      </c>
      <c r="AK92" s="86" t="str">
        <f t="shared" si="14"/>
        <v/>
      </c>
      <c r="AL92" s="51" t="str">
        <f t="shared" si="15"/>
        <v/>
      </c>
      <c r="AS92" s="122"/>
      <c r="AU92" s="41" t="str">
        <f t="shared" si="12"/>
        <v/>
      </c>
      <c r="AV92" s="41" t="str">
        <f>IF(Calculations!FM92&lt;&gt;"",NORMSINV(Calculations!FM92),"")</f>
        <v/>
      </c>
      <c r="AW92" s="51" t="str">
        <f t="shared" si="16"/>
        <v/>
      </c>
      <c r="BD92" s="122"/>
      <c r="BH92" s="122"/>
    </row>
    <row r="93" spans="4:60" x14ac:dyDescent="0.2">
      <c r="D93" s="71" t="str">
        <f t="shared" si="7"/>
        <v/>
      </c>
      <c r="E93" s="41" t="str">
        <f>IF(AND(Sufficient_data="Yes",Include_study?="Yes"),IF(Additional_effect_size_measure=Calculations!L$1,Hedges_g,Cohens_d),"")</f>
        <v/>
      </c>
      <c r="F93" s="23" t="str">
        <f>IF(AND(Sufficient_data="Yes",Include_study?="Yes"),IF(Additional_effect_size_measure=Calculations!L$1,SQRT(Variance_g),SQRT(Variance_d)),"")</f>
        <v/>
      </c>
      <c r="M93" s="122"/>
      <c r="T93" s="122"/>
      <c r="V93" s="41" t="str">
        <f t="shared" si="8"/>
        <v/>
      </c>
      <c r="W93" s="51" t="str">
        <f>IF(AND(Include_study?="Yes",Sufficient_data="Yes"),((E:E-I$29)*SQRT(Calculations!CT:CT))/SQRT(1-Calculations!CT:CT/SUM(Calculations!CT:CT)),"")</f>
        <v/>
      </c>
      <c r="AH93" s="122"/>
      <c r="AJ93" s="41" t="str">
        <f t="shared" si="9"/>
        <v/>
      </c>
      <c r="AK93" s="86" t="str">
        <f t="shared" si="14"/>
        <v/>
      </c>
      <c r="AL93" s="51" t="str">
        <f t="shared" si="15"/>
        <v/>
      </c>
      <c r="AS93" s="122"/>
      <c r="AU93" s="41" t="str">
        <f t="shared" si="12"/>
        <v/>
      </c>
      <c r="AV93" s="41" t="str">
        <f>IF(Calculations!FM93&lt;&gt;"",NORMSINV(Calculations!FM93),"")</f>
        <v/>
      </c>
      <c r="AW93" s="51" t="str">
        <f t="shared" si="16"/>
        <v/>
      </c>
      <c r="BD93" s="122"/>
      <c r="BH93" s="122"/>
    </row>
    <row r="94" spans="4:60" x14ac:dyDescent="0.2">
      <c r="D94" s="71" t="str">
        <f t="shared" si="7"/>
        <v/>
      </c>
      <c r="E94" s="41" t="str">
        <f>IF(AND(Sufficient_data="Yes",Include_study?="Yes"),IF(Additional_effect_size_measure=Calculations!L$1,Hedges_g,Cohens_d),"")</f>
        <v/>
      </c>
      <c r="F94" s="23" t="str">
        <f>IF(AND(Sufficient_data="Yes",Include_study?="Yes"),IF(Additional_effect_size_measure=Calculations!L$1,SQRT(Variance_g),SQRT(Variance_d)),"")</f>
        <v/>
      </c>
      <c r="M94" s="122"/>
      <c r="T94" s="122"/>
      <c r="V94" s="41" t="str">
        <f t="shared" si="8"/>
        <v/>
      </c>
      <c r="W94" s="51" t="str">
        <f>IF(AND(Include_study?="Yes",Sufficient_data="Yes"),((E:E-I$29)*SQRT(Calculations!CT:CT))/SQRT(1-Calculations!CT:CT/SUM(Calculations!CT:CT)),"")</f>
        <v/>
      </c>
      <c r="AH94" s="122"/>
      <c r="AJ94" s="41" t="str">
        <f t="shared" si="9"/>
        <v/>
      </c>
      <c r="AK94" s="86" t="str">
        <f t="shared" si="14"/>
        <v/>
      </c>
      <c r="AL94" s="51" t="str">
        <f t="shared" si="15"/>
        <v/>
      </c>
      <c r="AS94" s="122"/>
      <c r="AU94" s="41" t="str">
        <f t="shared" si="12"/>
        <v/>
      </c>
      <c r="AV94" s="41" t="str">
        <f>IF(Calculations!FM94&lt;&gt;"",NORMSINV(Calculations!FM94),"")</f>
        <v/>
      </c>
      <c r="AW94" s="51" t="str">
        <f t="shared" si="16"/>
        <v/>
      </c>
      <c r="BD94" s="122"/>
      <c r="BH94" s="122"/>
    </row>
    <row r="95" spans="4:60" x14ac:dyDescent="0.2">
      <c r="D95" s="71" t="str">
        <f t="shared" si="7"/>
        <v/>
      </c>
      <c r="E95" s="41" t="str">
        <f>IF(AND(Sufficient_data="Yes",Include_study?="Yes"),IF(Additional_effect_size_measure=Calculations!L$1,Hedges_g,Cohens_d),"")</f>
        <v/>
      </c>
      <c r="F95" s="23" t="str">
        <f>IF(AND(Sufficient_data="Yes",Include_study?="Yes"),IF(Additional_effect_size_measure=Calculations!L$1,SQRT(Variance_g),SQRT(Variance_d)),"")</f>
        <v/>
      </c>
      <c r="M95" s="122"/>
      <c r="T95" s="122"/>
      <c r="V95" s="41" t="str">
        <f t="shared" si="8"/>
        <v/>
      </c>
      <c r="W95" s="51" t="str">
        <f>IF(AND(Include_study?="Yes",Sufficient_data="Yes"),((E:E-I$29)*SQRT(Calculations!CT:CT))/SQRT(1-Calculations!CT:CT/SUM(Calculations!CT:CT)),"")</f>
        <v/>
      </c>
      <c r="AH95" s="122"/>
      <c r="AJ95" s="41" t="str">
        <f t="shared" si="9"/>
        <v/>
      </c>
      <c r="AK95" s="86" t="str">
        <f t="shared" si="14"/>
        <v/>
      </c>
      <c r="AL95" s="51" t="str">
        <f t="shared" si="15"/>
        <v/>
      </c>
      <c r="AS95" s="122"/>
      <c r="AU95" s="41" t="str">
        <f t="shared" si="12"/>
        <v/>
      </c>
      <c r="AV95" s="41" t="str">
        <f>IF(Calculations!FM95&lt;&gt;"",NORMSINV(Calculations!FM95),"")</f>
        <v/>
      </c>
      <c r="AW95" s="51" t="str">
        <f t="shared" si="16"/>
        <v/>
      </c>
      <c r="BD95" s="122"/>
      <c r="BH95" s="122"/>
    </row>
    <row r="96" spans="4:60" x14ac:dyDescent="0.2">
      <c r="D96" s="71" t="str">
        <f t="shared" si="7"/>
        <v/>
      </c>
      <c r="E96" s="41" t="str">
        <f>IF(AND(Sufficient_data="Yes",Include_study?="Yes"),IF(Additional_effect_size_measure=Calculations!L$1,Hedges_g,Cohens_d),"")</f>
        <v/>
      </c>
      <c r="F96" s="23" t="str">
        <f>IF(AND(Sufficient_data="Yes",Include_study?="Yes"),IF(Additional_effect_size_measure=Calculations!L$1,SQRT(Variance_g),SQRT(Variance_d)),"")</f>
        <v/>
      </c>
      <c r="M96" s="122"/>
      <c r="T96" s="122"/>
      <c r="V96" s="41" t="str">
        <f t="shared" si="8"/>
        <v/>
      </c>
      <c r="W96" s="51" t="str">
        <f>IF(AND(Include_study?="Yes",Sufficient_data="Yes"),((E:E-I$29)*SQRT(Calculations!CT:CT))/SQRT(1-Calculations!CT:CT/SUM(Calculations!CT:CT)),"")</f>
        <v/>
      </c>
      <c r="AH96" s="122"/>
      <c r="AJ96" s="41" t="str">
        <f t="shared" si="9"/>
        <v/>
      </c>
      <c r="AK96" s="86" t="str">
        <f t="shared" si="14"/>
        <v/>
      </c>
      <c r="AL96" s="51" t="str">
        <f t="shared" si="15"/>
        <v/>
      </c>
      <c r="AS96" s="122"/>
      <c r="AU96" s="41" t="str">
        <f t="shared" si="12"/>
        <v/>
      </c>
      <c r="AV96" s="41" t="str">
        <f>IF(Calculations!FM96&lt;&gt;"",NORMSINV(Calculations!FM96),"")</f>
        <v/>
      </c>
      <c r="AW96" s="51" t="str">
        <f t="shared" si="16"/>
        <v/>
      </c>
      <c r="BD96" s="122"/>
      <c r="BH96" s="122"/>
    </row>
    <row r="97" spans="4:60" x14ac:dyDescent="0.2">
      <c r="D97" s="71" t="str">
        <f t="shared" si="7"/>
        <v/>
      </c>
      <c r="E97" s="41" t="str">
        <f>IF(AND(Sufficient_data="Yes",Include_study?="Yes"),IF(Additional_effect_size_measure=Calculations!L$1,Hedges_g,Cohens_d),"")</f>
        <v/>
      </c>
      <c r="F97" s="23" t="str">
        <f>IF(AND(Sufficient_data="Yes",Include_study?="Yes"),IF(Additional_effect_size_measure=Calculations!L$1,SQRT(Variance_g),SQRT(Variance_d)),"")</f>
        <v/>
      </c>
      <c r="M97" s="122"/>
      <c r="T97" s="122"/>
      <c r="V97" s="41" t="str">
        <f t="shared" si="8"/>
        <v/>
      </c>
      <c r="W97" s="51" t="str">
        <f>IF(AND(Include_study?="Yes",Sufficient_data="Yes"),((E:E-I$29)*SQRT(Calculations!CT:CT))/SQRT(1-Calculations!CT:CT/SUM(Calculations!CT:CT)),"")</f>
        <v/>
      </c>
      <c r="AH97" s="122"/>
      <c r="AJ97" s="41" t="str">
        <f t="shared" si="9"/>
        <v/>
      </c>
      <c r="AK97" s="86" t="str">
        <f t="shared" si="14"/>
        <v/>
      </c>
      <c r="AL97" s="51" t="str">
        <f t="shared" si="15"/>
        <v/>
      </c>
      <c r="AS97" s="122"/>
      <c r="AU97" s="41" t="str">
        <f t="shared" si="12"/>
        <v/>
      </c>
      <c r="AV97" s="41" t="str">
        <f>IF(Calculations!FM97&lt;&gt;"",NORMSINV(Calculations!FM97),"")</f>
        <v/>
      </c>
      <c r="AW97" s="51" t="str">
        <f t="shared" si="16"/>
        <v/>
      </c>
      <c r="BD97" s="122"/>
      <c r="BH97" s="122"/>
    </row>
    <row r="98" spans="4:60" x14ac:dyDescent="0.2">
      <c r="D98" s="71" t="str">
        <f t="shared" ref="D98:D161" si="17">IF(AND(Sufficient_data="Yes",Include_study?="Yes"),Study_name,"")</f>
        <v/>
      </c>
      <c r="E98" s="41" t="str">
        <f>IF(AND(Sufficient_data="Yes",Include_study?="Yes"),IF(Additional_effect_size_measure=Calculations!L$1,Hedges_g,Cohens_d),"")</f>
        <v/>
      </c>
      <c r="F98" s="23" t="str">
        <f>IF(AND(Sufficient_data="Yes",Include_study?="Yes"),IF(Additional_effect_size_measure=Calculations!L$1,SQRT(Variance_g),SQRT(Variance_d)),"")</f>
        <v/>
      </c>
      <c r="M98" s="122"/>
      <c r="T98" s="122"/>
      <c r="V98" s="41" t="str">
        <f t="shared" ref="V98:V161" si="18">IF(AND(Sufficient_data="Yes",Include_study?="Yes"),Study_name,"")</f>
        <v/>
      </c>
      <c r="W98" s="51" t="str">
        <f>IF(AND(Include_study?="Yes",Sufficient_data="Yes"),((E:E-I$29)*SQRT(Calculations!CT:CT))/SQRT(1-Calculations!CT:CT/SUM(Calculations!CT:CT)),"")</f>
        <v/>
      </c>
      <c r="AH98" s="122"/>
      <c r="AJ98" s="41" t="str">
        <f t="shared" ref="AJ98:AJ161" si="19">IF(AND(Sufficient_data="Yes",Include_study?="Yes"),Study_name,"")</f>
        <v/>
      </c>
      <c r="AK98" s="86" t="str">
        <f t="shared" ref="AK98:AK129" si="20">IF(AND(Sufficient_data="Yes",Include_study?="Yes"),Inverse_standard_error,"")</f>
        <v/>
      </c>
      <c r="AL98" s="51" t="str">
        <f t="shared" ref="AL98:AL129" si="21">IF(AND(Sufficient_data="Yes",Include_study?="Yes"),Z_score,"")</f>
        <v/>
      </c>
      <c r="AS98" s="122"/>
      <c r="AU98" s="41" t="str">
        <f t="shared" ref="AU98:AU161" si="22">IF(AND(Sufficient_data="Yes",Include_study?="Yes"),Study_name,"")</f>
        <v/>
      </c>
      <c r="AV98" s="41" t="str">
        <f>IF(Calculations!FM98&lt;&gt;"",NORMSINV(Calculations!FM98),"")</f>
        <v/>
      </c>
      <c r="AW98" s="51" t="str">
        <f t="shared" ref="AW98:AW129" si="23">IF(AND(Include_study?="Yes",Sufficient_data="Yes"),IF(AZ$33="Standardized residuals",Standardized_residual,Z_score),"")</f>
        <v/>
      </c>
      <c r="BD98" s="122"/>
      <c r="BH98" s="122"/>
    </row>
    <row r="99" spans="4:60" x14ac:dyDescent="0.2">
      <c r="D99" s="71" t="str">
        <f t="shared" si="17"/>
        <v/>
      </c>
      <c r="E99" s="41" t="str">
        <f>IF(AND(Sufficient_data="Yes",Include_study?="Yes"),IF(Additional_effect_size_measure=Calculations!L$1,Hedges_g,Cohens_d),"")</f>
        <v/>
      </c>
      <c r="F99" s="23" t="str">
        <f>IF(AND(Sufficient_data="Yes",Include_study?="Yes"),IF(Additional_effect_size_measure=Calculations!L$1,SQRT(Variance_g),SQRT(Variance_d)),"")</f>
        <v/>
      </c>
      <c r="M99" s="122"/>
      <c r="T99" s="122"/>
      <c r="V99" s="41" t="str">
        <f t="shared" si="18"/>
        <v/>
      </c>
      <c r="W99" s="51" t="str">
        <f>IF(AND(Include_study?="Yes",Sufficient_data="Yes"),((E:E-I$29)*SQRT(Calculations!CT:CT))/SQRT(1-Calculations!CT:CT/SUM(Calculations!CT:CT)),"")</f>
        <v/>
      </c>
      <c r="AH99" s="122"/>
      <c r="AJ99" s="41" t="str">
        <f t="shared" si="19"/>
        <v/>
      </c>
      <c r="AK99" s="86" t="str">
        <f t="shared" si="20"/>
        <v/>
      </c>
      <c r="AL99" s="51" t="str">
        <f t="shared" si="21"/>
        <v/>
      </c>
      <c r="AS99" s="122"/>
      <c r="AU99" s="41" t="str">
        <f t="shared" si="22"/>
        <v/>
      </c>
      <c r="AV99" s="41" t="str">
        <f>IF(Calculations!FM99&lt;&gt;"",NORMSINV(Calculations!FM99),"")</f>
        <v/>
      </c>
      <c r="AW99" s="51" t="str">
        <f t="shared" si="23"/>
        <v/>
      </c>
      <c r="BD99" s="122"/>
      <c r="BH99" s="122"/>
    </row>
    <row r="100" spans="4:60" x14ac:dyDescent="0.2">
      <c r="D100" s="71" t="str">
        <f t="shared" si="17"/>
        <v/>
      </c>
      <c r="E100" s="41" t="str">
        <f>IF(AND(Sufficient_data="Yes",Include_study?="Yes"),IF(Additional_effect_size_measure=Calculations!L$1,Hedges_g,Cohens_d),"")</f>
        <v/>
      </c>
      <c r="F100" s="23" t="str">
        <f>IF(AND(Sufficient_data="Yes",Include_study?="Yes"),IF(Additional_effect_size_measure=Calculations!L$1,SQRT(Variance_g),SQRT(Variance_d)),"")</f>
        <v/>
      </c>
      <c r="M100" s="122"/>
      <c r="T100" s="122"/>
      <c r="V100" s="41" t="str">
        <f t="shared" si="18"/>
        <v/>
      </c>
      <c r="W100" s="51" t="str">
        <f>IF(AND(Include_study?="Yes",Sufficient_data="Yes"),((E:E-I$29)*SQRT(Calculations!CT:CT))/SQRT(1-Calculations!CT:CT/SUM(Calculations!CT:CT)),"")</f>
        <v/>
      </c>
      <c r="AH100" s="122"/>
      <c r="AJ100" s="41" t="str">
        <f t="shared" si="19"/>
        <v/>
      </c>
      <c r="AK100" s="86" t="str">
        <f t="shared" si="20"/>
        <v/>
      </c>
      <c r="AL100" s="51" t="str">
        <f t="shared" si="21"/>
        <v/>
      </c>
      <c r="AS100" s="122"/>
      <c r="AU100" s="41" t="str">
        <f t="shared" si="22"/>
        <v/>
      </c>
      <c r="AV100" s="41" t="str">
        <f>IF(Calculations!FM100&lt;&gt;"",NORMSINV(Calculations!FM100),"")</f>
        <v/>
      </c>
      <c r="AW100" s="51" t="str">
        <f t="shared" si="23"/>
        <v/>
      </c>
      <c r="BD100" s="122"/>
      <c r="BH100" s="122"/>
    </row>
    <row r="101" spans="4:60" x14ac:dyDescent="0.2">
      <c r="D101" s="71" t="str">
        <f t="shared" si="17"/>
        <v/>
      </c>
      <c r="E101" s="41" t="str">
        <f>IF(AND(Sufficient_data="Yes",Include_study?="Yes"),IF(Additional_effect_size_measure=Calculations!L$1,Hedges_g,Cohens_d),"")</f>
        <v/>
      </c>
      <c r="F101" s="23" t="str">
        <f>IF(AND(Sufficient_data="Yes",Include_study?="Yes"),IF(Additional_effect_size_measure=Calculations!L$1,SQRT(Variance_g),SQRT(Variance_d)),"")</f>
        <v/>
      </c>
      <c r="M101" s="122"/>
      <c r="T101" s="122"/>
      <c r="V101" s="41" t="str">
        <f t="shared" si="18"/>
        <v/>
      </c>
      <c r="W101" s="51" t="str">
        <f>IF(AND(Include_study?="Yes",Sufficient_data="Yes"),((E:E-I$29)*SQRT(Calculations!CT:CT))/SQRT(1-Calculations!CT:CT/SUM(Calculations!CT:CT)),"")</f>
        <v/>
      </c>
      <c r="AH101" s="122"/>
      <c r="AJ101" s="41" t="str">
        <f t="shared" si="19"/>
        <v/>
      </c>
      <c r="AK101" s="86" t="str">
        <f t="shared" si="20"/>
        <v/>
      </c>
      <c r="AL101" s="51" t="str">
        <f t="shared" si="21"/>
        <v/>
      </c>
      <c r="AS101" s="122"/>
      <c r="AU101" s="41" t="str">
        <f t="shared" si="22"/>
        <v/>
      </c>
      <c r="AV101" s="41" t="str">
        <f>IF(Calculations!FM101&lt;&gt;"",NORMSINV(Calculations!FM101),"")</f>
        <v/>
      </c>
      <c r="AW101" s="51" t="str">
        <f t="shared" si="23"/>
        <v/>
      </c>
      <c r="BD101" s="122"/>
      <c r="BH101" s="122"/>
    </row>
    <row r="102" spans="4:60" x14ac:dyDescent="0.2">
      <c r="D102" s="71" t="str">
        <f t="shared" si="17"/>
        <v/>
      </c>
      <c r="E102" s="41" t="str">
        <f>IF(AND(Sufficient_data="Yes",Include_study?="Yes"),IF(Additional_effect_size_measure=Calculations!L$1,Hedges_g,Cohens_d),"")</f>
        <v/>
      </c>
      <c r="F102" s="23" t="str">
        <f>IF(AND(Sufficient_data="Yes",Include_study?="Yes"),IF(Additional_effect_size_measure=Calculations!L$1,SQRT(Variance_g),SQRT(Variance_d)),"")</f>
        <v/>
      </c>
      <c r="M102" s="122"/>
      <c r="T102" s="122"/>
      <c r="V102" s="41" t="str">
        <f t="shared" si="18"/>
        <v/>
      </c>
      <c r="W102" s="51" t="str">
        <f>IF(AND(Include_study?="Yes",Sufficient_data="Yes"),((E:E-I$29)*SQRT(Calculations!CT:CT))/SQRT(1-Calculations!CT:CT/SUM(Calculations!CT:CT)),"")</f>
        <v/>
      </c>
      <c r="AH102" s="122"/>
      <c r="AJ102" s="41" t="str">
        <f t="shared" si="19"/>
        <v/>
      </c>
      <c r="AK102" s="86" t="str">
        <f t="shared" si="20"/>
        <v/>
      </c>
      <c r="AL102" s="51" t="str">
        <f t="shared" si="21"/>
        <v/>
      </c>
      <c r="AS102" s="122"/>
      <c r="AU102" s="41" t="str">
        <f t="shared" si="22"/>
        <v/>
      </c>
      <c r="AV102" s="41" t="str">
        <f>IF(Calculations!FM102&lt;&gt;"",NORMSINV(Calculations!FM102),"")</f>
        <v/>
      </c>
      <c r="AW102" s="51" t="str">
        <f t="shared" si="23"/>
        <v/>
      </c>
      <c r="BD102" s="122"/>
      <c r="BH102" s="122"/>
    </row>
    <row r="103" spans="4:60" x14ac:dyDescent="0.2">
      <c r="D103" s="71" t="str">
        <f t="shared" si="17"/>
        <v/>
      </c>
      <c r="E103" s="41" t="str">
        <f>IF(AND(Sufficient_data="Yes",Include_study?="Yes"),IF(Additional_effect_size_measure=Calculations!L$1,Hedges_g,Cohens_d),"")</f>
        <v/>
      </c>
      <c r="F103" s="23" t="str">
        <f>IF(AND(Sufficient_data="Yes",Include_study?="Yes"),IF(Additional_effect_size_measure=Calculations!L$1,SQRT(Variance_g),SQRT(Variance_d)),"")</f>
        <v/>
      </c>
      <c r="M103" s="122"/>
      <c r="T103" s="122"/>
      <c r="V103" s="41" t="str">
        <f t="shared" si="18"/>
        <v/>
      </c>
      <c r="W103" s="51" t="str">
        <f>IF(AND(Include_study?="Yes",Sufficient_data="Yes"),((E:E-I$29)*SQRT(Calculations!CT:CT))/SQRT(1-Calculations!CT:CT/SUM(Calculations!CT:CT)),"")</f>
        <v/>
      </c>
      <c r="AH103" s="122"/>
      <c r="AJ103" s="41" t="str">
        <f t="shared" si="19"/>
        <v/>
      </c>
      <c r="AK103" s="86" t="str">
        <f t="shared" si="20"/>
        <v/>
      </c>
      <c r="AL103" s="51" t="str">
        <f t="shared" si="21"/>
        <v/>
      </c>
      <c r="AS103" s="122"/>
      <c r="AU103" s="41" t="str">
        <f t="shared" si="22"/>
        <v/>
      </c>
      <c r="AV103" s="41" t="str">
        <f>IF(Calculations!FM103&lt;&gt;"",NORMSINV(Calculations!FM103),"")</f>
        <v/>
      </c>
      <c r="AW103" s="51" t="str">
        <f t="shared" si="23"/>
        <v/>
      </c>
      <c r="BD103" s="122"/>
      <c r="BH103" s="122"/>
    </row>
    <row r="104" spans="4:60" x14ac:dyDescent="0.2">
      <c r="D104" s="71" t="str">
        <f t="shared" si="17"/>
        <v/>
      </c>
      <c r="E104" s="41" t="str">
        <f>IF(AND(Sufficient_data="Yes",Include_study?="Yes"),IF(Additional_effect_size_measure=Calculations!L$1,Hedges_g,Cohens_d),"")</f>
        <v/>
      </c>
      <c r="F104" s="23" t="str">
        <f>IF(AND(Sufficient_data="Yes",Include_study?="Yes"),IF(Additional_effect_size_measure=Calculations!L$1,SQRT(Variance_g),SQRT(Variance_d)),"")</f>
        <v/>
      </c>
      <c r="M104" s="122"/>
      <c r="T104" s="122"/>
      <c r="V104" s="41" t="str">
        <f t="shared" si="18"/>
        <v/>
      </c>
      <c r="W104" s="51" t="str">
        <f>IF(AND(Include_study?="Yes",Sufficient_data="Yes"),((E:E-I$29)*SQRT(Calculations!CT:CT))/SQRT(1-Calculations!CT:CT/SUM(Calculations!CT:CT)),"")</f>
        <v/>
      </c>
      <c r="AH104" s="122"/>
      <c r="AJ104" s="41" t="str">
        <f t="shared" si="19"/>
        <v/>
      </c>
      <c r="AK104" s="86" t="str">
        <f t="shared" si="20"/>
        <v/>
      </c>
      <c r="AL104" s="51" t="str">
        <f t="shared" si="21"/>
        <v/>
      </c>
      <c r="AS104" s="122"/>
      <c r="AU104" s="41" t="str">
        <f t="shared" si="22"/>
        <v/>
      </c>
      <c r="AV104" s="41" t="str">
        <f>IF(Calculations!FM104&lt;&gt;"",NORMSINV(Calculations!FM104),"")</f>
        <v/>
      </c>
      <c r="AW104" s="51" t="str">
        <f t="shared" si="23"/>
        <v/>
      </c>
      <c r="BD104" s="122"/>
      <c r="BH104" s="122"/>
    </row>
    <row r="105" spans="4:60" x14ac:dyDescent="0.2">
      <c r="D105" s="71" t="str">
        <f t="shared" si="17"/>
        <v/>
      </c>
      <c r="E105" s="41" t="str">
        <f>IF(AND(Sufficient_data="Yes",Include_study?="Yes"),IF(Additional_effect_size_measure=Calculations!L$1,Hedges_g,Cohens_d),"")</f>
        <v/>
      </c>
      <c r="F105" s="23" t="str">
        <f>IF(AND(Sufficient_data="Yes",Include_study?="Yes"),IF(Additional_effect_size_measure=Calculations!L$1,SQRT(Variance_g),SQRT(Variance_d)),"")</f>
        <v/>
      </c>
      <c r="M105" s="122"/>
      <c r="T105" s="122"/>
      <c r="V105" s="41" t="str">
        <f t="shared" si="18"/>
        <v/>
      </c>
      <c r="W105" s="51" t="str">
        <f>IF(AND(Include_study?="Yes",Sufficient_data="Yes"),((E:E-I$29)*SQRT(Calculations!CT:CT))/SQRT(1-Calculations!CT:CT/SUM(Calculations!CT:CT)),"")</f>
        <v/>
      </c>
      <c r="AH105" s="122"/>
      <c r="AJ105" s="41" t="str">
        <f t="shared" si="19"/>
        <v/>
      </c>
      <c r="AK105" s="86" t="str">
        <f t="shared" si="20"/>
        <v/>
      </c>
      <c r="AL105" s="51" t="str">
        <f t="shared" si="21"/>
        <v/>
      </c>
      <c r="AS105" s="122"/>
      <c r="AU105" s="41" t="str">
        <f t="shared" si="22"/>
        <v/>
      </c>
      <c r="AV105" s="41" t="str">
        <f>IF(Calculations!FM105&lt;&gt;"",NORMSINV(Calculations!FM105),"")</f>
        <v/>
      </c>
      <c r="AW105" s="51" t="str">
        <f t="shared" si="23"/>
        <v/>
      </c>
      <c r="BD105" s="122"/>
      <c r="BH105" s="122"/>
    </row>
    <row r="106" spans="4:60" x14ac:dyDescent="0.2">
      <c r="D106" s="71" t="str">
        <f t="shared" si="17"/>
        <v/>
      </c>
      <c r="E106" s="41" t="str">
        <f>IF(AND(Sufficient_data="Yes",Include_study?="Yes"),IF(Additional_effect_size_measure=Calculations!L$1,Hedges_g,Cohens_d),"")</f>
        <v/>
      </c>
      <c r="F106" s="23" t="str">
        <f>IF(AND(Sufficient_data="Yes",Include_study?="Yes"),IF(Additional_effect_size_measure=Calculations!L$1,SQRT(Variance_g),SQRT(Variance_d)),"")</f>
        <v/>
      </c>
      <c r="M106" s="122"/>
      <c r="T106" s="122"/>
      <c r="V106" s="41" t="str">
        <f t="shared" si="18"/>
        <v/>
      </c>
      <c r="W106" s="51" t="str">
        <f>IF(AND(Include_study?="Yes",Sufficient_data="Yes"),((E:E-I$29)*SQRT(Calculations!CT:CT))/SQRT(1-Calculations!CT:CT/SUM(Calculations!CT:CT)),"")</f>
        <v/>
      </c>
      <c r="AH106" s="122"/>
      <c r="AJ106" s="41" t="str">
        <f t="shared" si="19"/>
        <v/>
      </c>
      <c r="AK106" s="86" t="str">
        <f t="shared" si="20"/>
        <v/>
      </c>
      <c r="AL106" s="51" t="str">
        <f t="shared" si="21"/>
        <v/>
      </c>
      <c r="AS106" s="122"/>
      <c r="AU106" s="41" t="str">
        <f t="shared" si="22"/>
        <v/>
      </c>
      <c r="AV106" s="41" t="str">
        <f>IF(Calculations!FM106&lt;&gt;"",NORMSINV(Calculations!FM106),"")</f>
        <v/>
      </c>
      <c r="AW106" s="51" t="str">
        <f t="shared" si="23"/>
        <v/>
      </c>
      <c r="BD106" s="122"/>
      <c r="BH106" s="122"/>
    </row>
    <row r="107" spans="4:60" x14ac:dyDescent="0.2">
      <c r="D107" s="71" t="str">
        <f t="shared" si="17"/>
        <v/>
      </c>
      <c r="E107" s="41" t="str">
        <f>IF(AND(Sufficient_data="Yes",Include_study?="Yes"),IF(Additional_effect_size_measure=Calculations!L$1,Hedges_g,Cohens_d),"")</f>
        <v/>
      </c>
      <c r="F107" s="23" t="str">
        <f>IF(AND(Sufficient_data="Yes",Include_study?="Yes"),IF(Additional_effect_size_measure=Calculations!L$1,SQRT(Variance_g),SQRT(Variance_d)),"")</f>
        <v/>
      </c>
      <c r="M107" s="122"/>
      <c r="T107" s="122"/>
      <c r="V107" s="41" t="str">
        <f t="shared" si="18"/>
        <v/>
      </c>
      <c r="W107" s="51" t="str">
        <f>IF(AND(Include_study?="Yes",Sufficient_data="Yes"),((E:E-I$29)*SQRT(Calculations!CT:CT))/SQRT(1-Calculations!CT:CT/SUM(Calculations!CT:CT)),"")</f>
        <v/>
      </c>
      <c r="AH107" s="122"/>
      <c r="AJ107" s="41" t="str">
        <f t="shared" si="19"/>
        <v/>
      </c>
      <c r="AK107" s="86" t="str">
        <f t="shared" si="20"/>
        <v/>
      </c>
      <c r="AL107" s="51" t="str">
        <f t="shared" si="21"/>
        <v/>
      </c>
      <c r="AS107" s="122"/>
      <c r="AU107" s="41" t="str">
        <f t="shared" si="22"/>
        <v/>
      </c>
      <c r="AV107" s="41" t="str">
        <f>IF(Calculations!FM107&lt;&gt;"",NORMSINV(Calculations!FM107),"")</f>
        <v/>
      </c>
      <c r="AW107" s="51" t="str">
        <f t="shared" si="23"/>
        <v/>
      </c>
      <c r="BD107" s="122"/>
      <c r="BH107" s="122"/>
    </row>
    <row r="108" spans="4:60" x14ac:dyDescent="0.2">
      <c r="D108" s="71" t="str">
        <f t="shared" si="17"/>
        <v/>
      </c>
      <c r="E108" s="41" t="str">
        <f>IF(AND(Sufficient_data="Yes",Include_study?="Yes"),IF(Additional_effect_size_measure=Calculations!L$1,Hedges_g,Cohens_d),"")</f>
        <v/>
      </c>
      <c r="F108" s="23" t="str">
        <f>IF(AND(Sufficient_data="Yes",Include_study?="Yes"),IF(Additional_effect_size_measure=Calculations!L$1,SQRT(Variance_g),SQRT(Variance_d)),"")</f>
        <v/>
      </c>
      <c r="M108" s="122"/>
      <c r="T108" s="122"/>
      <c r="V108" s="41" t="str">
        <f t="shared" si="18"/>
        <v/>
      </c>
      <c r="W108" s="51" t="str">
        <f>IF(AND(Include_study?="Yes",Sufficient_data="Yes"),((E:E-I$29)*SQRT(Calculations!CT:CT))/SQRT(1-Calculations!CT:CT/SUM(Calculations!CT:CT)),"")</f>
        <v/>
      </c>
      <c r="AH108" s="122"/>
      <c r="AJ108" s="41" t="str">
        <f t="shared" si="19"/>
        <v/>
      </c>
      <c r="AK108" s="86" t="str">
        <f t="shared" si="20"/>
        <v/>
      </c>
      <c r="AL108" s="51" t="str">
        <f t="shared" si="21"/>
        <v/>
      </c>
      <c r="AS108" s="122"/>
      <c r="AU108" s="41" t="str">
        <f t="shared" si="22"/>
        <v/>
      </c>
      <c r="AV108" s="41" t="str">
        <f>IF(Calculations!FM108&lt;&gt;"",NORMSINV(Calculations!FM108),"")</f>
        <v/>
      </c>
      <c r="AW108" s="51" t="str">
        <f t="shared" si="23"/>
        <v/>
      </c>
      <c r="BD108" s="122"/>
      <c r="BH108" s="122"/>
    </row>
    <row r="109" spans="4:60" x14ac:dyDescent="0.2">
      <c r="D109" s="71" t="str">
        <f t="shared" si="17"/>
        <v/>
      </c>
      <c r="E109" s="41" t="str">
        <f>IF(AND(Sufficient_data="Yes",Include_study?="Yes"),IF(Additional_effect_size_measure=Calculations!L$1,Hedges_g,Cohens_d),"")</f>
        <v/>
      </c>
      <c r="F109" s="23" t="str">
        <f>IF(AND(Sufficient_data="Yes",Include_study?="Yes"),IF(Additional_effect_size_measure=Calculations!L$1,SQRT(Variance_g),SQRT(Variance_d)),"")</f>
        <v/>
      </c>
      <c r="M109" s="122"/>
      <c r="T109" s="122"/>
      <c r="V109" s="41" t="str">
        <f t="shared" si="18"/>
        <v/>
      </c>
      <c r="W109" s="51" t="str">
        <f>IF(AND(Include_study?="Yes",Sufficient_data="Yes"),((E:E-I$29)*SQRT(Calculations!CT:CT))/SQRT(1-Calculations!CT:CT/SUM(Calculations!CT:CT)),"")</f>
        <v/>
      </c>
      <c r="AH109" s="122"/>
      <c r="AJ109" s="41" t="str">
        <f t="shared" si="19"/>
        <v/>
      </c>
      <c r="AK109" s="86" t="str">
        <f t="shared" si="20"/>
        <v/>
      </c>
      <c r="AL109" s="51" t="str">
        <f t="shared" si="21"/>
        <v/>
      </c>
      <c r="AS109" s="122"/>
      <c r="AU109" s="41" t="str">
        <f t="shared" si="22"/>
        <v/>
      </c>
      <c r="AV109" s="41" t="str">
        <f>IF(Calculations!FM109&lt;&gt;"",NORMSINV(Calculations!FM109),"")</f>
        <v/>
      </c>
      <c r="AW109" s="51" t="str">
        <f t="shared" si="23"/>
        <v/>
      </c>
      <c r="BD109" s="122"/>
      <c r="BH109" s="122"/>
    </row>
    <row r="110" spans="4:60" x14ac:dyDescent="0.2">
      <c r="D110" s="71" t="str">
        <f t="shared" si="17"/>
        <v/>
      </c>
      <c r="E110" s="41" t="str">
        <f>IF(AND(Sufficient_data="Yes",Include_study?="Yes"),IF(Additional_effect_size_measure=Calculations!L$1,Hedges_g,Cohens_d),"")</f>
        <v/>
      </c>
      <c r="F110" s="23" t="str">
        <f>IF(AND(Sufficient_data="Yes",Include_study?="Yes"),IF(Additional_effect_size_measure=Calculations!L$1,SQRT(Variance_g),SQRT(Variance_d)),"")</f>
        <v/>
      </c>
      <c r="M110" s="122"/>
      <c r="T110" s="122"/>
      <c r="V110" s="41" t="str">
        <f t="shared" si="18"/>
        <v/>
      </c>
      <c r="W110" s="51" t="str">
        <f>IF(AND(Include_study?="Yes",Sufficient_data="Yes"),((E:E-I$29)*SQRT(Calculations!CT:CT))/SQRT(1-Calculations!CT:CT/SUM(Calculations!CT:CT)),"")</f>
        <v/>
      </c>
      <c r="AH110" s="122"/>
      <c r="AJ110" s="41" t="str">
        <f t="shared" si="19"/>
        <v/>
      </c>
      <c r="AK110" s="86" t="str">
        <f t="shared" si="20"/>
        <v/>
      </c>
      <c r="AL110" s="51" t="str">
        <f t="shared" si="21"/>
        <v/>
      </c>
      <c r="AS110" s="122"/>
      <c r="AU110" s="41" t="str">
        <f t="shared" si="22"/>
        <v/>
      </c>
      <c r="AV110" s="41" t="str">
        <f>IF(Calculations!FM110&lt;&gt;"",NORMSINV(Calculations!FM110),"")</f>
        <v/>
      </c>
      <c r="AW110" s="51" t="str">
        <f t="shared" si="23"/>
        <v/>
      </c>
      <c r="BD110" s="122"/>
      <c r="BH110" s="122"/>
    </row>
    <row r="111" spans="4:60" x14ac:dyDescent="0.2">
      <c r="D111" s="71" t="str">
        <f t="shared" si="17"/>
        <v/>
      </c>
      <c r="E111" s="41" t="str">
        <f>IF(AND(Sufficient_data="Yes",Include_study?="Yes"),IF(Additional_effect_size_measure=Calculations!L$1,Hedges_g,Cohens_d),"")</f>
        <v/>
      </c>
      <c r="F111" s="23" t="str">
        <f>IF(AND(Sufficient_data="Yes",Include_study?="Yes"),IF(Additional_effect_size_measure=Calculations!L$1,SQRT(Variance_g),SQRT(Variance_d)),"")</f>
        <v/>
      </c>
      <c r="M111" s="122"/>
      <c r="T111" s="122"/>
      <c r="V111" s="41" t="str">
        <f t="shared" si="18"/>
        <v/>
      </c>
      <c r="W111" s="51" t="str">
        <f>IF(AND(Include_study?="Yes",Sufficient_data="Yes"),((E:E-I$29)*SQRT(Calculations!CT:CT))/SQRT(1-Calculations!CT:CT/SUM(Calculations!CT:CT)),"")</f>
        <v/>
      </c>
      <c r="AH111" s="122"/>
      <c r="AJ111" s="41" t="str">
        <f t="shared" si="19"/>
        <v/>
      </c>
      <c r="AK111" s="86" t="str">
        <f t="shared" si="20"/>
        <v/>
      </c>
      <c r="AL111" s="51" t="str">
        <f t="shared" si="21"/>
        <v/>
      </c>
      <c r="AS111" s="122"/>
      <c r="AU111" s="41" t="str">
        <f t="shared" si="22"/>
        <v/>
      </c>
      <c r="AV111" s="41" t="str">
        <f>IF(Calculations!FM111&lt;&gt;"",NORMSINV(Calculations!FM111),"")</f>
        <v/>
      </c>
      <c r="AW111" s="51" t="str">
        <f t="shared" si="23"/>
        <v/>
      </c>
      <c r="BD111" s="122"/>
      <c r="BH111" s="122"/>
    </row>
    <row r="112" spans="4:60" x14ac:dyDescent="0.2">
      <c r="D112" s="71" t="str">
        <f t="shared" si="17"/>
        <v/>
      </c>
      <c r="E112" s="41" t="str">
        <f>IF(AND(Sufficient_data="Yes",Include_study?="Yes"),IF(Additional_effect_size_measure=Calculations!L$1,Hedges_g,Cohens_d),"")</f>
        <v/>
      </c>
      <c r="F112" s="23" t="str">
        <f>IF(AND(Sufficient_data="Yes",Include_study?="Yes"),IF(Additional_effect_size_measure=Calculations!L$1,SQRT(Variance_g),SQRT(Variance_d)),"")</f>
        <v/>
      </c>
      <c r="M112" s="122"/>
      <c r="T112" s="122"/>
      <c r="V112" s="41" t="str">
        <f t="shared" si="18"/>
        <v/>
      </c>
      <c r="W112" s="51" t="str">
        <f>IF(AND(Include_study?="Yes",Sufficient_data="Yes"),((E:E-I$29)*SQRT(Calculations!CT:CT))/SQRT(1-Calculations!CT:CT/SUM(Calculations!CT:CT)),"")</f>
        <v/>
      </c>
      <c r="AH112" s="122"/>
      <c r="AJ112" s="41" t="str">
        <f t="shared" si="19"/>
        <v/>
      </c>
      <c r="AK112" s="86" t="str">
        <f t="shared" si="20"/>
        <v/>
      </c>
      <c r="AL112" s="51" t="str">
        <f t="shared" si="21"/>
        <v/>
      </c>
      <c r="AS112" s="122"/>
      <c r="AU112" s="41" t="str">
        <f t="shared" si="22"/>
        <v/>
      </c>
      <c r="AV112" s="41" t="str">
        <f>IF(Calculations!FM112&lt;&gt;"",NORMSINV(Calculations!FM112),"")</f>
        <v/>
      </c>
      <c r="AW112" s="51" t="str">
        <f t="shared" si="23"/>
        <v/>
      </c>
      <c r="BD112" s="122"/>
      <c r="BH112" s="122"/>
    </row>
    <row r="113" spans="4:60" x14ac:dyDescent="0.2">
      <c r="D113" s="71" t="str">
        <f t="shared" si="17"/>
        <v/>
      </c>
      <c r="E113" s="41" t="str">
        <f>IF(AND(Sufficient_data="Yes",Include_study?="Yes"),IF(Additional_effect_size_measure=Calculations!L$1,Hedges_g,Cohens_d),"")</f>
        <v/>
      </c>
      <c r="F113" s="23" t="str">
        <f>IF(AND(Sufficient_data="Yes",Include_study?="Yes"),IF(Additional_effect_size_measure=Calculations!L$1,SQRT(Variance_g),SQRT(Variance_d)),"")</f>
        <v/>
      </c>
      <c r="M113" s="122"/>
      <c r="T113" s="122"/>
      <c r="V113" s="41" t="str">
        <f t="shared" si="18"/>
        <v/>
      </c>
      <c r="W113" s="51" t="str">
        <f>IF(AND(Include_study?="Yes",Sufficient_data="Yes"),((E:E-I$29)*SQRT(Calculations!CT:CT))/SQRT(1-Calculations!CT:CT/SUM(Calculations!CT:CT)),"")</f>
        <v/>
      </c>
      <c r="AH113" s="122"/>
      <c r="AJ113" s="41" t="str">
        <f t="shared" si="19"/>
        <v/>
      </c>
      <c r="AK113" s="86" t="str">
        <f t="shared" si="20"/>
        <v/>
      </c>
      <c r="AL113" s="51" t="str">
        <f t="shared" si="21"/>
        <v/>
      </c>
      <c r="AS113" s="122"/>
      <c r="AU113" s="41" t="str">
        <f t="shared" si="22"/>
        <v/>
      </c>
      <c r="AV113" s="41" t="str">
        <f>IF(Calculations!FM113&lt;&gt;"",NORMSINV(Calculations!FM113),"")</f>
        <v/>
      </c>
      <c r="AW113" s="51" t="str">
        <f t="shared" si="23"/>
        <v/>
      </c>
      <c r="BD113" s="122"/>
      <c r="BH113" s="122"/>
    </row>
    <row r="114" spans="4:60" x14ac:dyDescent="0.2">
      <c r="D114" s="71" t="str">
        <f t="shared" si="17"/>
        <v/>
      </c>
      <c r="E114" s="41" t="str">
        <f>IF(AND(Sufficient_data="Yes",Include_study?="Yes"),IF(Additional_effect_size_measure=Calculations!L$1,Hedges_g,Cohens_d),"")</f>
        <v/>
      </c>
      <c r="F114" s="23" t="str">
        <f>IF(AND(Sufficient_data="Yes",Include_study?="Yes"),IF(Additional_effect_size_measure=Calculations!L$1,SQRT(Variance_g),SQRT(Variance_d)),"")</f>
        <v/>
      </c>
      <c r="M114" s="122"/>
      <c r="T114" s="122"/>
      <c r="V114" s="41" t="str">
        <f t="shared" si="18"/>
        <v/>
      </c>
      <c r="W114" s="51" t="str">
        <f>IF(AND(Include_study?="Yes",Sufficient_data="Yes"),((E:E-I$29)*SQRT(Calculations!CT:CT))/SQRT(1-Calculations!CT:CT/SUM(Calculations!CT:CT)),"")</f>
        <v/>
      </c>
      <c r="AH114" s="122"/>
      <c r="AJ114" s="41" t="str">
        <f t="shared" si="19"/>
        <v/>
      </c>
      <c r="AK114" s="86" t="str">
        <f t="shared" si="20"/>
        <v/>
      </c>
      <c r="AL114" s="51" t="str">
        <f t="shared" si="21"/>
        <v/>
      </c>
      <c r="AS114" s="122"/>
      <c r="AU114" s="41" t="str">
        <f t="shared" si="22"/>
        <v/>
      </c>
      <c r="AV114" s="41" t="str">
        <f>IF(Calculations!FM114&lt;&gt;"",NORMSINV(Calculations!FM114),"")</f>
        <v/>
      </c>
      <c r="AW114" s="51" t="str">
        <f t="shared" si="23"/>
        <v/>
      </c>
      <c r="BD114" s="122"/>
      <c r="BH114" s="122"/>
    </row>
    <row r="115" spans="4:60" x14ac:dyDescent="0.2">
      <c r="D115" s="71" t="str">
        <f t="shared" si="17"/>
        <v/>
      </c>
      <c r="E115" s="41" t="str">
        <f>IF(AND(Sufficient_data="Yes",Include_study?="Yes"),IF(Additional_effect_size_measure=Calculations!L$1,Hedges_g,Cohens_d),"")</f>
        <v/>
      </c>
      <c r="F115" s="23" t="str">
        <f>IF(AND(Sufficient_data="Yes",Include_study?="Yes"),IF(Additional_effect_size_measure=Calculations!L$1,SQRT(Variance_g),SQRT(Variance_d)),"")</f>
        <v/>
      </c>
      <c r="M115" s="122"/>
      <c r="T115" s="122"/>
      <c r="V115" s="41" t="str">
        <f t="shared" si="18"/>
        <v/>
      </c>
      <c r="W115" s="51" t="str">
        <f>IF(AND(Include_study?="Yes",Sufficient_data="Yes"),((E:E-I$29)*SQRT(Calculations!CT:CT))/SQRT(1-Calculations!CT:CT/SUM(Calculations!CT:CT)),"")</f>
        <v/>
      </c>
      <c r="AH115" s="122"/>
      <c r="AJ115" s="41" t="str">
        <f t="shared" si="19"/>
        <v/>
      </c>
      <c r="AK115" s="86" t="str">
        <f t="shared" si="20"/>
        <v/>
      </c>
      <c r="AL115" s="51" t="str">
        <f t="shared" si="21"/>
        <v/>
      </c>
      <c r="AS115" s="122"/>
      <c r="AU115" s="41" t="str">
        <f t="shared" si="22"/>
        <v/>
      </c>
      <c r="AV115" s="41" t="str">
        <f>IF(Calculations!FM115&lt;&gt;"",NORMSINV(Calculations!FM115),"")</f>
        <v/>
      </c>
      <c r="AW115" s="51" t="str">
        <f t="shared" si="23"/>
        <v/>
      </c>
      <c r="BD115" s="122"/>
      <c r="BH115" s="122"/>
    </row>
    <row r="116" spans="4:60" x14ac:dyDescent="0.2">
      <c r="D116" s="71" t="str">
        <f t="shared" si="17"/>
        <v/>
      </c>
      <c r="E116" s="41" t="str">
        <f>IF(AND(Sufficient_data="Yes",Include_study?="Yes"),IF(Additional_effect_size_measure=Calculations!L$1,Hedges_g,Cohens_d),"")</f>
        <v/>
      </c>
      <c r="F116" s="23" t="str">
        <f>IF(AND(Sufficient_data="Yes",Include_study?="Yes"),IF(Additional_effect_size_measure=Calculations!L$1,SQRT(Variance_g),SQRT(Variance_d)),"")</f>
        <v/>
      </c>
      <c r="M116" s="122"/>
      <c r="T116" s="122"/>
      <c r="V116" s="41" t="str">
        <f t="shared" si="18"/>
        <v/>
      </c>
      <c r="W116" s="51" t="str">
        <f>IF(AND(Include_study?="Yes",Sufficient_data="Yes"),((E:E-I$29)*SQRT(Calculations!CT:CT))/SQRT(1-Calculations!CT:CT/SUM(Calculations!CT:CT)),"")</f>
        <v/>
      </c>
      <c r="AH116" s="122"/>
      <c r="AJ116" s="41" t="str">
        <f t="shared" si="19"/>
        <v/>
      </c>
      <c r="AK116" s="86" t="str">
        <f t="shared" si="20"/>
        <v/>
      </c>
      <c r="AL116" s="51" t="str">
        <f t="shared" si="21"/>
        <v/>
      </c>
      <c r="AS116" s="122"/>
      <c r="AU116" s="41" t="str">
        <f t="shared" si="22"/>
        <v/>
      </c>
      <c r="AV116" s="41" t="str">
        <f>IF(Calculations!FM116&lt;&gt;"",NORMSINV(Calculations!FM116),"")</f>
        <v/>
      </c>
      <c r="AW116" s="51" t="str">
        <f t="shared" si="23"/>
        <v/>
      </c>
      <c r="BD116" s="122"/>
      <c r="BH116" s="122"/>
    </row>
    <row r="117" spans="4:60" x14ac:dyDescent="0.2">
      <c r="D117" s="71" t="str">
        <f t="shared" si="17"/>
        <v/>
      </c>
      <c r="E117" s="41" t="str">
        <f>IF(AND(Sufficient_data="Yes",Include_study?="Yes"),IF(Additional_effect_size_measure=Calculations!L$1,Hedges_g,Cohens_d),"")</f>
        <v/>
      </c>
      <c r="F117" s="23" t="str">
        <f>IF(AND(Sufficient_data="Yes",Include_study?="Yes"),IF(Additional_effect_size_measure=Calculations!L$1,SQRT(Variance_g),SQRT(Variance_d)),"")</f>
        <v/>
      </c>
      <c r="M117" s="122"/>
      <c r="T117" s="122"/>
      <c r="V117" s="41" t="str">
        <f t="shared" si="18"/>
        <v/>
      </c>
      <c r="W117" s="51" t="str">
        <f>IF(AND(Include_study?="Yes",Sufficient_data="Yes"),((E:E-I$29)*SQRT(Calculations!CT:CT))/SQRT(1-Calculations!CT:CT/SUM(Calculations!CT:CT)),"")</f>
        <v/>
      </c>
      <c r="AH117" s="122"/>
      <c r="AJ117" s="41" t="str">
        <f t="shared" si="19"/>
        <v/>
      </c>
      <c r="AK117" s="86" t="str">
        <f t="shared" si="20"/>
        <v/>
      </c>
      <c r="AL117" s="51" t="str">
        <f t="shared" si="21"/>
        <v/>
      </c>
      <c r="AS117" s="122"/>
      <c r="AU117" s="41" t="str">
        <f t="shared" si="22"/>
        <v/>
      </c>
      <c r="AV117" s="41" t="str">
        <f>IF(Calculations!FM117&lt;&gt;"",NORMSINV(Calculations!FM117),"")</f>
        <v/>
      </c>
      <c r="AW117" s="51" t="str">
        <f t="shared" si="23"/>
        <v/>
      </c>
      <c r="BD117" s="122"/>
      <c r="BH117" s="122"/>
    </row>
    <row r="118" spans="4:60" x14ac:dyDescent="0.2">
      <c r="D118" s="71" t="str">
        <f t="shared" si="17"/>
        <v/>
      </c>
      <c r="E118" s="41" t="str">
        <f>IF(AND(Sufficient_data="Yes",Include_study?="Yes"),IF(Additional_effect_size_measure=Calculations!L$1,Hedges_g,Cohens_d),"")</f>
        <v/>
      </c>
      <c r="F118" s="23" t="str">
        <f>IF(AND(Sufficient_data="Yes",Include_study?="Yes"),IF(Additional_effect_size_measure=Calculations!L$1,SQRT(Variance_g),SQRT(Variance_d)),"")</f>
        <v/>
      </c>
      <c r="M118" s="122"/>
      <c r="T118" s="122"/>
      <c r="V118" s="41" t="str">
        <f t="shared" si="18"/>
        <v/>
      </c>
      <c r="W118" s="51" t="str">
        <f>IF(AND(Include_study?="Yes",Sufficient_data="Yes"),((E:E-I$29)*SQRT(Calculations!CT:CT))/SQRT(1-Calculations!CT:CT/SUM(Calculations!CT:CT)),"")</f>
        <v/>
      </c>
      <c r="AH118" s="122"/>
      <c r="AJ118" s="41" t="str">
        <f t="shared" si="19"/>
        <v/>
      </c>
      <c r="AK118" s="86" t="str">
        <f t="shared" si="20"/>
        <v/>
      </c>
      <c r="AL118" s="51" t="str">
        <f t="shared" si="21"/>
        <v/>
      </c>
      <c r="AS118" s="122"/>
      <c r="AU118" s="41" t="str">
        <f t="shared" si="22"/>
        <v/>
      </c>
      <c r="AV118" s="41" t="str">
        <f>IF(Calculations!FM118&lt;&gt;"",NORMSINV(Calculations!FM118),"")</f>
        <v/>
      </c>
      <c r="AW118" s="51" t="str">
        <f t="shared" si="23"/>
        <v/>
      </c>
      <c r="BD118" s="122"/>
      <c r="BH118" s="122"/>
    </row>
    <row r="119" spans="4:60" x14ac:dyDescent="0.2">
      <c r="D119" s="71" t="str">
        <f t="shared" si="17"/>
        <v/>
      </c>
      <c r="E119" s="41" t="str">
        <f>IF(AND(Sufficient_data="Yes",Include_study?="Yes"),IF(Additional_effect_size_measure=Calculations!L$1,Hedges_g,Cohens_d),"")</f>
        <v/>
      </c>
      <c r="F119" s="23" t="str">
        <f>IF(AND(Sufficient_data="Yes",Include_study?="Yes"),IF(Additional_effect_size_measure=Calculations!L$1,SQRT(Variance_g),SQRT(Variance_d)),"")</f>
        <v/>
      </c>
      <c r="M119" s="122"/>
      <c r="T119" s="122"/>
      <c r="V119" s="41" t="str">
        <f t="shared" si="18"/>
        <v/>
      </c>
      <c r="W119" s="51" t="str">
        <f>IF(AND(Include_study?="Yes",Sufficient_data="Yes"),((E:E-I$29)*SQRT(Calculations!CT:CT))/SQRT(1-Calculations!CT:CT/SUM(Calculations!CT:CT)),"")</f>
        <v/>
      </c>
      <c r="AH119" s="122"/>
      <c r="AJ119" s="41" t="str">
        <f t="shared" si="19"/>
        <v/>
      </c>
      <c r="AK119" s="86" t="str">
        <f t="shared" si="20"/>
        <v/>
      </c>
      <c r="AL119" s="51" t="str">
        <f t="shared" si="21"/>
        <v/>
      </c>
      <c r="AS119" s="122"/>
      <c r="AU119" s="41" t="str">
        <f t="shared" si="22"/>
        <v/>
      </c>
      <c r="AV119" s="41" t="str">
        <f>IF(Calculations!FM119&lt;&gt;"",NORMSINV(Calculations!FM119),"")</f>
        <v/>
      </c>
      <c r="AW119" s="51" t="str">
        <f t="shared" si="23"/>
        <v/>
      </c>
      <c r="BD119" s="122"/>
      <c r="BH119" s="122"/>
    </row>
    <row r="120" spans="4:60" x14ac:dyDescent="0.2">
      <c r="D120" s="71" t="str">
        <f t="shared" si="17"/>
        <v/>
      </c>
      <c r="E120" s="41" t="str">
        <f>IF(AND(Sufficient_data="Yes",Include_study?="Yes"),IF(Additional_effect_size_measure=Calculations!L$1,Hedges_g,Cohens_d),"")</f>
        <v/>
      </c>
      <c r="F120" s="23" t="str">
        <f>IF(AND(Sufficient_data="Yes",Include_study?="Yes"),IF(Additional_effect_size_measure=Calculations!L$1,SQRT(Variance_g),SQRT(Variance_d)),"")</f>
        <v/>
      </c>
      <c r="M120" s="122"/>
      <c r="T120" s="122"/>
      <c r="V120" s="41" t="str">
        <f t="shared" si="18"/>
        <v/>
      </c>
      <c r="W120" s="51" t="str">
        <f>IF(AND(Include_study?="Yes",Sufficient_data="Yes"),((E:E-I$29)*SQRT(Calculations!CT:CT))/SQRT(1-Calculations!CT:CT/SUM(Calculations!CT:CT)),"")</f>
        <v/>
      </c>
      <c r="AH120" s="122"/>
      <c r="AJ120" s="41" t="str">
        <f t="shared" si="19"/>
        <v/>
      </c>
      <c r="AK120" s="86" t="str">
        <f t="shared" si="20"/>
        <v/>
      </c>
      <c r="AL120" s="51" t="str">
        <f t="shared" si="21"/>
        <v/>
      </c>
      <c r="AS120" s="122"/>
      <c r="AU120" s="41" t="str">
        <f t="shared" si="22"/>
        <v/>
      </c>
      <c r="AV120" s="41" t="str">
        <f>IF(Calculations!FM120&lt;&gt;"",NORMSINV(Calculations!FM120),"")</f>
        <v/>
      </c>
      <c r="AW120" s="51" t="str">
        <f t="shared" si="23"/>
        <v/>
      </c>
      <c r="BD120" s="122"/>
      <c r="BH120" s="122"/>
    </row>
    <row r="121" spans="4:60" x14ac:dyDescent="0.2">
      <c r="D121" s="71" t="str">
        <f t="shared" si="17"/>
        <v/>
      </c>
      <c r="E121" s="41" t="str">
        <f>IF(AND(Sufficient_data="Yes",Include_study?="Yes"),IF(Additional_effect_size_measure=Calculations!L$1,Hedges_g,Cohens_d),"")</f>
        <v/>
      </c>
      <c r="F121" s="23" t="str">
        <f>IF(AND(Sufficient_data="Yes",Include_study?="Yes"),IF(Additional_effect_size_measure=Calculations!L$1,SQRT(Variance_g),SQRT(Variance_d)),"")</f>
        <v/>
      </c>
      <c r="M121" s="122"/>
      <c r="T121" s="122"/>
      <c r="V121" s="41" t="str">
        <f t="shared" si="18"/>
        <v/>
      </c>
      <c r="W121" s="51" t="str">
        <f>IF(AND(Include_study?="Yes",Sufficient_data="Yes"),((E:E-I$29)*SQRT(Calculations!CT:CT))/SQRT(1-Calculations!CT:CT/SUM(Calculations!CT:CT)),"")</f>
        <v/>
      </c>
      <c r="AH121" s="122"/>
      <c r="AJ121" s="41" t="str">
        <f t="shared" si="19"/>
        <v/>
      </c>
      <c r="AK121" s="86" t="str">
        <f t="shared" si="20"/>
        <v/>
      </c>
      <c r="AL121" s="51" t="str">
        <f t="shared" si="21"/>
        <v/>
      </c>
      <c r="AS121" s="122"/>
      <c r="AU121" s="41" t="str">
        <f t="shared" si="22"/>
        <v/>
      </c>
      <c r="AV121" s="41" t="str">
        <f>IF(Calculations!FM121&lt;&gt;"",NORMSINV(Calculations!FM121),"")</f>
        <v/>
      </c>
      <c r="AW121" s="51" t="str">
        <f t="shared" si="23"/>
        <v/>
      </c>
      <c r="BD121" s="122"/>
      <c r="BH121" s="122"/>
    </row>
    <row r="122" spans="4:60" x14ac:dyDescent="0.2">
      <c r="D122" s="71" t="str">
        <f t="shared" si="17"/>
        <v/>
      </c>
      <c r="E122" s="41" t="str">
        <f>IF(AND(Sufficient_data="Yes",Include_study?="Yes"),IF(Additional_effect_size_measure=Calculations!L$1,Hedges_g,Cohens_d),"")</f>
        <v/>
      </c>
      <c r="F122" s="23" t="str">
        <f>IF(AND(Sufficient_data="Yes",Include_study?="Yes"),IF(Additional_effect_size_measure=Calculations!L$1,SQRT(Variance_g),SQRT(Variance_d)),"")</f>
        <v/>
      </c>
      <c r="M122" s="122"/>
      <c r="T122" s="122"/>
      <c r="V122" s="41" t="str">
        <f t="shared" si="18"/>
        <v/>
      </c>
      <c r="W122" s="51" t="str">
        <f>IF(AND(Include_study?="Yes",Sufficient_data="Yes"),((E:E-I$29)*SQRT(Calculations!CT:CT))/SQRT(1-Calculations!CT:CT/SUM(Calculations!CT:CT)),"")</f>
        <v/>
      </c>
      <c r="AH122" s="122"/>
      <c r="AJ122" s="41" t="str">
        <f t="shared" si="19"/>
        <v/>
      </c>
      <c r="AK122" s="86" t="str">
        <f t="shared" si="20"/>
        <v/>
      </c>
      <c r="AL122" s="51" t="str">
        <f t="shared" si="21"/>
        <v/>
      </c>
      <c r="AS122" s="122"/>
      <c r="AU122" s="41" t="str">
        <f t="shared" si="22"/>
        <v/>
      </c>
      <c r="AV122" s="41" t="str">
        <f>IF(Calculations!FM122&lt;&gt;"",NORMSINV(Calculations!FM122),"")</f>
        <v/>
      </c>
      <c r="AW122" s="51" t="str">
        <f t="shared" si="23"/>
        <v/>
      </c>
      <c r="BD122" s="122"/>
      <c r="BH122" s="122"/>
    </row>
    <row r="123" spans="4:60" x14ac:dyDescent="0.2">
      <c r="D123" s="71" t="str">
        <f t="shared" si="17"/>
        <v/>
      </c>
      <c r="E123" s="41" t="str">
        <f>IF(AND(Sufficient_data="Yes",Include_study?="Yes"),IF(Additional_effect_size_measure=Calculations!L$1,Hedges_g,Cohens_d),"")</f>
        <v/>
      </c>
      <c r="F123" s="23" t="str">
        <f>IF(AND(Sufficient_data="Yes",Include_study?="Yes"),IF(Additional_effect_size_measure=Calculations!L$1,SQRT(Variance_g),SQRT(Variance_d)),"")</f>
        <v/>
      </c>
      <c r="M123" s="122"/>
      <c r="T123" s="122"/>
      <c r="V123" s="41" t="str">
        <f t="shared" si="18"/>
        <v/>
      </c>
      <c r="W123" s="51" t="str">
        <f>IF(AND(Include_study?="Yes",Sufficient_data="Yes"),((E:E-I$29)*SQRT(Calculations!CT:CT))/SQRT(1-Calculations!CT:CT/SUM(Calculations!CT:CT)),"")</f>
        <v/>
      </c>
      <c r="AH123" s="122"/>
      <c r="AJ123" s="41" t="str">
        <f t="shared" si="19"/>
        <v/>
      </c>
      <c r="AK123" s="86" t="str">
        <f t="shared" si="20"/>
        <v/>
      </c>
      <c r="AL123" s="51" t="str">
        <f t="shared" si="21"/>
        <v/>
      </c>
      <c r="AS123" s="122"/>
      <c r="AU123" s="41" t="str">
        <f t="shared" si="22"/>
        <v/>
      </c>
      <c r="AV123" s="41" t="str">
        <f>IF(Calculations!FM123&lt;&gt;"",NORMSINV(Calculations!FM123),"")</f>
        <v/>
      </c>
      <c r="AW123" s="51" t="str">
        <f t="shared" si="23"/>
        <v/>
      </c>
      <c r="BD123" s="122"/>
      <c r="BH123" s="122"/>
    </row>
    <row r="124" spans="4:60" x14ac:dyDescent="0.2">
      <c r="D124" s="71" t="str">
        <f t="shared" si="17"/>
        <v/>
      </c>
      <c r="E124" s="41" t="str">
        <f>IF(AND(Sufficient_data="Yes",Include_study?="Yes"),IF(Additional_effect_size_measure=Calculations!L$1,Hedges_g,Cohens_d),"")</f>
        <v/>
      </c>
      <c r="F124" s="23" t="str">
        <f>IF(AND(Sufficient_data="Yes",Include_study?="Yes"),IF(Additional_effect_size_measure=Calculations!L$1,SQRT(Variance_g),SQRT(Variance_d)),"")</f>
        <v/>
      </c>
      <c r="M124" s="122"/>
      <c r="T124" s="122"/>
      <c r="V124" s="41" t="str">
        <f t="shared" si="18"/>
        <v/>
      </c>
      <c r="W124" s="51" t="str">
        <f>IF(AND(Include_study?="Yes",Sufficient_data="Yes"),((E:E-I$29)*SQRT(Calculations!CT:CT))/SQRT(1-Calculations!CT:CT/SUM(Calculations!CT:CT)),"")</f>
        <v/>
      </c>
      <c r="AH124" s="122"/>
      <c r="AJ124" s="41" t="str">
        <f t="shared" si="19"/>
        <v/>
      </c>
      <c r="AK124" s="86" t="str">
        <f t="shared" si="20"/>
        <v/>
      </c>
      <c r="AL124" s="51" t="str">
        <f t="shared" si="21"/>
        <v/>
      </c>
      <c r="AS124" s="122"/>
      <c r="AU124" s="41" t="str">
        <f t="shared" si="22"/>
        <v/>
      </c>
      <c r="AV124" s="41" t="str">
        <f>IF(Calculations!FM124&lt;&gt;"",NORMSINV(Calculations!FM124),"")</f>
        <v/>
      </c>
      <c r="AW124" s="51" t="str">
        <f t="shared" si="23"/>
        <v/>
      </c>
      <c r="BD124" s="122"/>
      <c r="BH124" s="122"/>
    </row>
    <row r="125" spans="4:60" x14ac:dyDescent="0.2">
      <c r="D125" s="71" t="str">
        <f t="shared" si="17"/>
        <v/>
      </c>
      <c r="E125" s="41" t="str">
        <f>IF(AND(Sufficient_data="Yes",Include_study?="Yes"),IF(Additional_effect_size_measure=Calculations!L$1,Hedges_g,Cohens_d),"")</f>
        <v/>
      </c>
      <c r="F125" s="23" t="str">
        <f>IF(AND(Sufficient_data="Yes",Include_study?="Yes"),IF(Additional_effect_size_measure=Calculations!L$1,SQRT(Variance_g),SQRT(Variance_d)),"")</f>
        <v/>
      </c>
      <c r="M125" s="122"/>
      <c r="T125" s="122"/>
      <c r="V125" s="41" t="str">
        <f t="shared" si="18"/>
        <v/>
      </c>
      <c r="W125" s="51" t="str">
        <f>IF(AND(Include_study?="Yes",Sufficient_data="Yes"),((E:E-I$29)*SQRT(Calculations!CT:CT))/SQRT(1-Calculations!CT:CT/SUM(Calculations!CT:CT)),"")</f>
        <v/>
      </c>
      <c r="AH125" s="122"/>
      <c r="AJ125" s="41" t="str">
        <f t="shared" si="19"/>
        <v/>
      </c>
      <c r="AK125" s="86" t="str">
        <f t="shared" si="20"/>
        <v/>
      </c>
      <c r="AL125" s="51" t="str">
        <f t="shared" si="21"/>
        <v/>
      </c>
      <c r="AS125" s="122"/>
      <c r="AU125" s="41" t="str">
        <f t="shared" si="22"/>
        <v/>
      </c>
      <c r="AV125" s="41" t="str">
        <f>IF(Calculations!FM125&lt;&gt;"",NORMSINV(Calculations!FM125),"")</f>
        <v/>
      </c>
      <c r="AW125" s="51" t="str">
        <f t="shared" si="23"/>
        <v/>
      </c>
      <c r="BD125" s="122"/>
      <c r="BH125" s="122"/>
    </row>
    <row r="126" spans="4:60" x14ac:dyDescent="0.2">
      <c r="D126" s="71" t="str">
        <f t="shared" si="17"/>
        <v/>
      </c>
      <c r="E126" s="41" t="str">
        <f>IF(AND(Sufficient_data="Yes",Include_study?="Yes"),IF(Additional_effect_size_measure=Calculations!L$1,Hedges_g,Cohens_d),"")</f>
        <v/>
      </c>
      <c r="F126" s="23" t="str">
        <f>IF(AND(Sufficient_data="Yes",Include_study?="Yes"),IF(Additional_effect_size_measure=Calculations!L$1,SQRT(Variance_g),SQRT(Variance_d)),"")</f>
        <v/>
      </c>
      <c r="M126" s="122"/>
      <c r="T126" s="122"/>
      <c r="V126" s="41" t="str">
        <f t="shared" si="18"/>
        <v/>
      </c>
      <c r="W126" s="51" t="str">
        <f>IF(AND(Include_study?="Yes",Sufficient_data="Yes"),((E:E-I$29)*SQRT(Calculations!CT:CT))/SQRT(1-Calculations!CT:CT/SUM(Calculations!CT:CT)),"")</f>
        <v/>
      </c>
      <c r="AH126" s="122"/>
      <c r="AJ126" s="41" t="str">
        <f t="shared" si="19"/>
        <v/>
      </c>
      <c r="AK126" s="86" t="str">
        <f t="shared" si="20"/>
        <v/>
      </c>
      <c r="AL126" s="51" t="str">
        <f t="shared" si="21"/>
        <v/>
      </c>
      <c r="AS126" s="122"/>
      <c r="AU126" s="41" t="str">
        <f t="shared" si="22"/>
        <v/>
      </c>
      <c r="AV126" s="41" t="str">
        <f>IF(Calculations!FM126&lt;&gt;"",NORMSINV(Calculations!FM126),"")</f>
        <v/>
      </c>
      <c r="AW126" s="51" t="str">
        <f t="shared" si="23"/>
        <v/>
      </c>
      <c r="BD126" s="122"/>
      <c r="BH126" s="122"/>
    </row>
    <row r="127" spans="4:60" x14ac:dyDescent="0.2">
      <c r="D127" s="71" t="str">
        <f t="shared" si="17"/>
        <v/>
      </c>
      <c r="E127" s="41" t="str">
        <f>IF(AND(Sufficient_data="Yes",Include_study?="Yes"),IF(Additional_effect_size_measure=Calculations!L$1,Hedges_g,Cohens_d),"")</f>
        <v/>
      </c>
      <c r="F127" s="23" t="str">
        <f>IF(AND(Sufficient_data="Yes",Include_study?="Yes"),IF(Additional_effect_size_measure=Calculations!L$1,SQRT(Variance_g),SQRT(Variance_d)),"")</f>
        <v/>
      </c>
      <c r="M127" s="122"/>
      <c r="T127" s="122"/>
      <c r="V127" s="41" t="str">
        <f t="shared" si="18"/>
        <v/>
      </c>
      <c r="W127" s="51" t="str">
        <f>IF(AND(Include_study?="Yes",Sufficient_data="Yes"),((E:E-I$29)*SQRT(Calculations!CT:CT))/SQRT(1-Calculations!CT:CT/SUM(Calculations!CT:CT)),"")</f>
        <v/>
      </c>
      <c r="AH127" s="122"/>
      <c r="AJ127" s="41" t="str">
        <f t="shared" si="19"/>
        <v/>
      </c>
      <c r="AK127" s="86" t="str">
        <f t="shared" si="20"/>
        <v/>
      </c>
      <c r="AL127" s="51" t="str">
        <f t="shared" si="21"/>
        <v/>
      </c>
      <c r="AS127" s="122"/>
      <c r="AU127" s="41" t="str">
        <f t="shared" si="22"/>
        <v/>
      </c>
      <c r="AV127" s="41" t="str">
        <f>IF(Calculations!FM127&lt;&gt;"",NORMSINV(Calculations!FM127),"")</f>
        <v/>
      </c>
      <c r="AW127" s="51" t="str">
        <f t="shared" si="23"/>
        <v/>
      </c>
      <c r="BD127" s="122"/>
      <c r="BH127" s="122"/>
    </row>
    <row r="128" spans="4:60" x14ac:dyDescent="0.2">
      <c r="D128" s="71" t="str">
        <f t="shared" si="17"/>
        <v/>
      </c>
      <c r="E128" s="41" t="str">
        <f>IF(AND(Sufficient_data="Yes",Include_study?="Yes"),IF(Additional_effect_size_measure=Calculations!L$1,Hedges_g,Cohens_d),"")</f>
        <v/>
      </c>
      <c r="F128" s="23" t="str">
        <f>IF(AND(Sufficient_data="Yes",Include_study?="Yes"),IF(Additional_effect_size_measure=Calculations!L$1,SQRT(Variance_g),SQRT(Variance_d)),"")</f>
        <v/>
      </c>
      <c r="M128" s="122"/>
      <c r="T128" s="122"/>
      <c r="V128" s="41" t="str">
        <f t="shared" si="18"/>
        <v/>
      </c>
      <c r="W128" s="51" t="str">
        <f>IF(AND(Include_study?="Yes",Sufficient_data="Yes"),((E:E-I$29)*SQRT(Calculations!CT:CT))/SQRT(1-Calculations!CT:CT/SUM(Calculations!CT:CT)),"")</f>
        <v/>
      </c>
      <c r="AH128" s="122"/>
      <c r="AJ128" s="41" t="str">
        <f t="shared" si="19"/>
        <v/>
      </c>
      <c r="AK128" s="86" t="str">
        <f t="shared" si="20"/>
        <v/>
      </c>
      <c r="AL128" s="51" t="str">
        <f t="shared" si="21"/>
        <v/>
      </c>
      <c r="AS128" s="122"/>
      <c r="AU128" s="41" t="str">
        <f t="shared" si="22"/>
        <v/>
      </c>
      <c r="AV128" s="41" t="str">
        <f>IF(Calculations!FM128&lt;&gt;"",NORMSINV(Calculations!FM128),"")</f>
        <v/>
      </c>
      <c r="AW128" s="51" t="str">
        <f t="shared" si="23"/>
        <v/>
      </c>
      <c r="BD128" s="122"/>
      <c r="BH128" s="122"/>
    </row>
    <row r="129" spans="4:60" x14ac:dyDescent="0.2">
      <c r="D129" s="71" t="str">
        <f t="shared" si="17"/>
        <v/>
      </c>
      <c r="E129" s="41" t="str">
        <f>IF(AND(Sufficient_data="Yes",Include_study?="Yes"),IF(Additional_effect_size_measure=Calculations!L$1,Hedges_g,Cohens_d),"")</f>
        <v/>
      </c>
      <c r="F129" s="23" t="str">
        <f>IF(AND(Sufficient_data="Yes",Include_study?="Yes"),IF(Additional_effect_size_measure=Calculations!L$1,SQRT(Variance_g),SQRT(Variance_d)),"")</f>
        <v/>
      </c>
      <c r="M129" s="122"/>
      <c r="T129" s="122"/>
      <c r="V129" s="41" t="str">
        <f t="shared" si="18"/>
        <v/>
      </c>
      <c r="W129" s="51" t="str">
        <f>IF(AND(Include_study?="Yes",Sufficient_data="Yes"),((E:E-I$29)*SQRT(Calculations!CT:CT))/SQRT(1-Calculations!CT:CT/SUM(Calculations!CT:CT)),"")</f>
        <v/>
      </c>
      <c r="AH129" s="122"/>
      <c r="AJ129" s="41" t="str">
        <f t="shared" si="19"/>
        <v/>
      </c>
      <c r="AK129" s="86" t="str">
        <f t="shared" si="20"/>
        <v/>
      </c>
      <c r="AL129" s="51" t="str">
        <f t="shared" si="21"/>
        <v/>
      </c>
      <c r="AS129" s="122"/>
      <c r="AU129" s="41" t="str">
        <f t="shared" si="22"/>
        <v/>
      </c>
      <c r="AV129" s="41" t="str">
        <f>IF(Calculations!FM129&lt;&gt;"",NORMSINV(Calculations!FM129),"")</f>
        <v/>
      </c>
      <c r="AW129" s="51" t="str">
        <f t="shared" si="23"/>
        <v/>
      </c>
      <c r="BD129" s="122"/>
      <c r="BH129" s="122"/>
    </row>
    <row r="130" spans="4:60" x14ac:dyDescent="0.2">
      <c r="D130" s="71" t="str">
        <f t="shared" si="17"/>
        <v/>
      </c>
      <c r="E130" s="41" t="str">
        <f>IF(AND(Sufficient_data="Yes",Include_study?="Yes"),IF(Additional_effect_size_measure=Calculations!L$1,Hedges_g,Cohens_d),"")</f>
        <v/>
      </c>
      <c r="F130" s="23" t="str">
        <f>IF(AND(Sufficient_data="Yes",Include_study?="Yes"),IF(Additional_effect_size_measure=Calculations!L$1,SQRT(Variance_g),SQRT(Variance_d)),"")</f>
        <v/>
      </c>
      <c r="M130" s="122"/>
      <c r="T130" s="122"/>
      <c r="V130" s="41" t="str">
        <f t="shared" si="18"/>
        <v/>
      </c>
      <c r="W130" s="51" t="str">
        <f>IF(AND(Include_study?="Yes",Sufficient_data="Yes"),((E:E-I$29)*SQRT(Calculations!CT:CT))/SQRT(1-Calculations!CT:CT/SUM(Calculations!CT:CT)),"")</f>
        <v/>
      </c>
      <c r="AH130" s="122"/>
      <c r="AJ130" s="41" t="str">
        <f t="shared" si="19"/>
        <v/>
      </c>
      <c r="AK130" s="86" t="str">
        <f t="shared" ref="AK130:AK161" si="24">IF(AND(Sufficient_data="Yes",Include_study?="Yes"),Inverse_standard_error,"")</f>
        <v/>
      </c>
      <c r="AL130" s="51" t="str">
        <f t="shared" ref="AL130:AL161" si="25">IF(AND(Sufficient_data="Yes",Include_study?="Yes"),Z_score,"")</f>
        <v/>
      </c>
      <c r="AS130" s="122"/>
      <c r="AU130" s="41" t="str">
        <f t="shared" si="22"/>
        <v/>
      </c>
      <c r="AV130" s="41" t="str">
        <f>IF(Calculations!FM130&lt;&gt;"",NORMSINV(Calculations!FM130),"")</f>
        <v/>
      </c>
      <c r="AW130" s="51" t="str">
        <f t="shared" ref="AW130:AW161" si="26">IF(AND(Include_study?="Yes",Sufficient_data="Yes"),IF(AZ$33="Standardized residuals",Standardized_residual,Z_score),"")</f>
        <v/>
      </c>
      <c r="BD130" s="122"/>
      <c r="BH130" s="122"/>
    </row>
    <row r="131" spans="4:60" x14ac:dyDescent="0.2">
      <c r="D131" s="71" t="str">
        <f t="shared" si="17"/>
        <v/>
      </c>
      <c r="E131" s="41" t="str">
        <f>IF(AND(Sufficient_data="Yes",Include_study?="Yes"),IF(Additional_effect_size_measure=Calculations!L$1,Hedges_g,Cohens_d),"")</f>
        <v/>
      </c>
      <c r="F131" s="23" t="str">
        <f>IF(AND(Sufficient_data="Yes",Include_study?="Yes"),IF(Additional_effect_size_measure=Calculations!L$1,SQRT(Variance_g),SQRT(Variance_d)),"")</f>
        <v/>
      </c>
      <c r="M131" s="122"/>
      <c r="T131" s="122"/>
      <c r="V131" s="41" t="str">
        <f t="shared" si="18"/>
        <v/>
      </c>
      <c r="W131" s="51" t="str">
        <f>IF(AND(Include_study?="Yes",Sufficient_data="Yes"),((E:E-I$29)*SQRT(Calculations!CT:CT))/SQRT(1-Calculations!CT:CT/SUM(Calculations!CT:CT)),"")</f>
        <v/>
      </c>
      <c r="AH131" s="122"/>
      <c r="AJ131" s="41" t="str">
        <f t="shared" si="19"/>
        <v/>
      </c>
      <c r="AK131" s="86" t="str">
        <f t="shared" si="24"/>
        <v/>
      </c>
      <c r="AL131" s="51" t="str">
        <f t="shared" si="25"/>
        <v/>
      </c>
      <c r="AS131" s="122"/>
      <c r="AU131" s="41" t="str">
        <f t="shared" si="22"/>
        <v/>
      </c>
      <c r="AV131" s="41" t="str">
        <f>IF(Calculations!FM131&lt;&gt;"",NORMSINV(Calculations!FM131),"")</f>
        <v/>
      </c>
      <c r="AW131" s="51" t="str">
        <f t="shared" si="26"/>
        <v/>
      </c>
      <c r="BD131" s="122"/>
      <c r="BH131" s="122"/>
    </row>
    <row r="132" spans="4:60" x14ac:dyDescent="0.2">
      <c r="D132" s="71" t="str">
        <f t="shared" si="17"/>
        <v/>
      </c>
      <c r="E132" s="41" t="str">
        <f>IF(AND(Sufficient_data="Yes",Include_study?="Yes"),IF(Additional_effect_size_measure=Calculations!L$1,Hedges_g,Cohens_d),"")</f>
        <v/>
      </c>
      <c r="F132" s="23" t="str">
        <f>IF(AND(Sufficient_data="Yes",Include_study?="Yes"),IF(Additional_effect_size_measure=Calculations!L$1,SQRT(Variance_g),SQRT(Variance_d)),"")</f>
        <v/>
      </c>
      <c r="M132" s="122"/>
      <c r="T132" s="122"/>
      <c r="V132" s="41" t="str">
        <f t="shared" si="18"/>
        <v/>
      </c>
      <c r="W132" s="51" t="str">
        <f>IF(AND(Include_study?="Yes",Sufficient_data="Yes"),((E:E-I$29)*SQRT(Calculations!CT:CT))/SQRT(1-Calculations!CT:CT/SUM(Calculations!CT:CT)),"")</f>
        <v/>
      </c>
      <c r="AH132" s="122"/>
      <c r="AJ132" s="41" t="str">
        <f t="shared" si="19"/>
        <v/>
      </c>
      <c r="AK132" s="86" t="str">
        <f t="shared" si="24"/>
        <v/>
      </c>
      <c r="AL132" s="51" t="str">
        <f t="shared" si="25"/>
        <v/>
      </c>
      <c r="AS132" s="122"/>
      <c r="AU132" s="41" t="str">
        <f t="shared" si="22"/>
        <v/>
      </c>
      <c r="AV132" s="41" t="str">
        <f>IF(Calculations!FM132&lt;&gt;"",NORMSINV(Calculations!FM132),"")</f>
        <v/>
      </c>
      <c r="AW132" s="51" t="str">
        <f t="shared" si="26"/>
        <v/>
      </c>
      <c r="BD132" s="122"/>
      <c r="BH132" s="122"/>
    </row>
    <row r="133" spans="4:60" x14ac:dyDescent="0.2">
      <c r="D133" s="71" t="str">
        <f t="shared" si="17"/>
        <v/>
      </c>
      <c r="E133" s="41" t="str">
        <f>IF(AND(Sufficient_data="Yes",Include_study?="Yes"),IF(Additional_effect_size_measure=Calculations!L$1,Hedges_g,Cohens_d),"")</f>
        <v/>
      </c>
      <c r="F133" s="23" t="str">
        <f>IF(AND(Sufficient_data="Yes",Include_study?="Yes"),IF(Additional_effect_size_measure=Calculations!L$1,SQRT(Variance_g),SQRT(Variance_d)),"")</f>
        <v/>
      </c>
      <c r="M133" s="122"/>
      <c r="T133" s="122"/>
      <c r="V133" s="41" t="str">
        <f t="shared" si="18"/>
        <v/>
      </c>
      <c r="W133" s="51" t="str">
        <f>IF(AND(Include_study?="Yes",Sufficient_data="Yes"),((E:E-I$29)*SQRT(Calculations!CT:CT))/SQRT(1-Calculations!CT:CT/SUM(Calculations!CT:CT)),"")</f>
        <v/>
      </c>
      <c r="AH133" s="122"/>
      <c r="AJ133" s="41" t="str">
        <f t="shared" si="19"/>
        <v/>
      </c>
      <c r="AK133" s="86" t="str">
        <f t="shared" si="24"/>
        <v/>
      </c>
      <c r="AL133" s="51" t="str">
        <f t="shared" si="25"/>
        <v/>
      </c>
      <c r="AS133" s="122"/>
      <c r="AU133" s="41" t="str">
        <f t="shared" si="22"/>
        <v/>
      </c>
      <c r="AV133" s="41" t="str">
        <f>IF(Calculations!FM133&lt;&gt;"",NORMSINV(Calculations!FM133),"")</f>
        <v/>
      </c>
      <c r="AW133" s="51" t="str">
        <f t="shared" si="26"/>
        <v/>
      </c>
      <c r="BD133" s="122"/>
      <c r="BH133" s="122"/>
    </row>
    <row r="134" spans="4:60" x14ac:dyDescent="0.2">
      <c r="D134" s="71" t="str">
        <f t="shared" si="17"/>
        <v/>
      </c>
      <c r="E134" s="41" t="str">
        <f>IF(AND(Sufficient_data="Yes",Include_study?="Yes"),IF(Additional_effect_size_measure=Calculations!L$1,Hedges_g,Cohens_d),"")</f>
        <v/>
      </c>
      <c r="F134" s="23" t="str">
        <f>IF(AND(Sufficient_data="Yes",Include_study?="Yes"),IF(Additional_effect_size_measure=Calculations!L$1,SQRT(Variance_g),SQRT(Variance_d)),"")</f>
        <v/>
      </c>
      <c r="M134" s="122"/>
      <c r="T134" s="122"/>
      <c r="V134" s="41" t="str">
        <f t="shared" si="18"/>
        <v/>
      </c>
      <c r="W134" s="51" t="str">
        <f>IF(AND(Include_study?="Yes",Sufficient_data="Yes"),((E:E-I$29)*SQRT(Calculations!CT:CT))/SQRT(1-Calculations!CT:CT/SUM(Calculations!CT:CT)),"")</f>
        <v/>
      </c>
      <c r="AH134" s="122"/>
      <c r="AJ134" s="41" t="str">
        <f t="shared" si="19"/>
        <v/>
      </c>
      <c r="AK134" s="86" t="str">
        <f t="shared" si="24"/>
        <v/>
      </c>
      <c r="AL134" s="51" t="str">
        <f t="shared" si="25"/>
        <v/>
      </c>
      <c r="AS134" s="122"/>
      <c r="AU134" s="41" t="str">
        <f t="shared" si="22"/>
        <v/>
      </c>
      <c r="AV134" s="41" t="str">
        <f>IF(Calculations!FM134&lt;&gt;"",NORMSINV(Calculations!FM134),"")</f>
        <v/>
      </c>
      <c r="AW134" s="51" t="str">
        <f t="shared" si="26"/>
        <v/>
      </c>
      <c r="BD134" s="122"/>
      <c r="BH134" s="122"/>
    </row>
    <row r="135" spans="4:60" x14ac:dyDescent="0.2">
      <c r="D135" s="71" t="str">
        <f t="shared" si="17"/>
        <v/>
      </c>
      <c r="E135" s="41" t="str">
        <f>IF(AND(Sufficient_data="Yes",Include_study?="Yes"),IF(Additional_effect_size_measure=Calculations!L$1,Hedges_g,Cohens_d),"")</f>
        <v/>
      </c>
      <c r="F135" s="23" t="str">
        <f>IF(AND(Sufficient_data="Yes",Include_study?="Yes"),IF(Additional_effect_size_measure=Calculations!L$1,SQRT(Variance_g),SQRT(Variance_d)),"")</f>
        <v/>
      </c>
      <c r="M135" s="122"/>
      <c r="T135" s="122"/>
      <c r="V135" s="41" t="str">
        <f t="shared" si="18"/>
        <v/>
      </c>
      <c r="W135" s="51" t="str">
        <f>IF(AND(Include_study?="Yes",Sufficient_data="Yes"),((E:E-I$29)*SQRT(Calculations!CT:CT))/SQRT(1-Calculations!CT:CT/SUM(Calculations!CT:CT)),"")</f>
        <v/>
      </c>
      <c r="AH135" s="122"/>
      <c r="AJ135" s="41" t="str">
        <f t="shared" si="19"/>
        <v/>
      </c>
      <c r="AK135" s="86" t="str">
        <f t="shared" si="24"/>
        <v/>
      </c>
      <c r="AL135" s="51" t="str">
        <f t="shared" si="25"/>
        <v/>
      </c>
      <c r="AS135" s="122"/>
      <c r="AU135" s="41" t="str">
        <f t="shared" si="22"/>
        <v/>
      </c>
      <c r="AV135" s="41" t="str">
        <f>IF(Calculations!FM135&lt;&gt;"",NORMSINV(Calculations!FM135),"")</f>
        <v/>
      </c>
      <c r="AW135" s="51" t="str">
        <f t="shared" si="26"/>
        <v/>
      </c>
      <c r="BD135" s="122"/>
      <c r="BH135" s="122"/>
    </row>
    <row r="136" spans="4:60" x14ac:dyDescent="0.2">
      <c r="D136" s="71" t="str">
        <f t="shared" si="17"/>
        <v/>
      </c>
      <c r="E136" s="41" t="str">
        <f>IF(AND(Sufficient_data="Yes",Include_study?="Yes"),IF(Additional_effect_size_measure=Calculations!L$1,Hedges_g,Cohens_d),"")</f>
        <v/>
      </c>
      <c r="F136" s="23" t="str">
        <f>IF(AND(Sufficient_data="Yes",Include_study?="Yes"),IF(Additional_effect_size_measure=Calculations!L$1,SQRT(Variance_g),SQRT(Variance_d)),"")</f>
        <v/>
      </c>
      <c r="M136" s="122"/>
      <c r="T136" s="122"/>
      <c r="V136" s="41" t="str">
        <f t="shared" si="18"/>
        <v/>
      </c>
      <c r="W136" s="51" t="str">
        <f>IF(AND(Include_study?="Yes",Sufficient_data="Yes"),((E:E-I$29)*SQRT(Calculations!CT:CT))/SQRT(1-Calculations!CT:CT/SUM(Calculations!CT:CT)),"")</f>
        <v/>
      </c>
      <c r="AH136" s="122"/>
      <c r="AJ136" s="41" t="str">
        <f t="shared" si="19"/>
        <v/>
      </c>
      <c r="AK136" s="86" t="str">
        <f t="shared" si="24"/>
        <v/>
      </c>
      <c r="AL136" s="51" t="str">
        <f t="shared" si="25"/>
        <v/>
      </c>
      <c r="AS136" s="122"/>
      <c r="AU136" s="41" t="str">
        <f t="shared" si="22"/>
        <v/>
      </c>
      <c r="AV136" s="41" t="str">
        <f>IF(Calculations!FM136&lt;&gt;"",NORMSINV(Calculations!FM136),"")</f>
        <v/>
      </c>
      <c r="AW136" s="51" t="str">
        <f t="shared" si="26"/>
        <v/>
      </c>
      <c r="BD136" s="122"/>
      <c r="BH136" s="122"/>
    </row>
    <row r="137" spans="4:60" x14ac:dyDescent="0.2">
      <c r="D137" s="71" t="str">
        <f t="shared" si="17"/>
        <v/>
      </c>
      <c r="E137" s="41" t="str">
        <f>IF(AND(Sufficient_data="Yes",Include_study?="Yes"),IF(Additional_effect_size_measure=Calculations!L$1,Hedges_g,Cohens_d),"")</f>
        <v/>
      </c>
      <c r="F137" s="23" t="str">
        <f>IF(AND(Sufficient_data="Yes",Include_study?="Yes"),IF(Additional_effect_size_measure=Calculations!L$1,SQRT(Variance_g),SQRT(Variance_d)),"")</f>
        <v/>
      </c>
      <c r="M137" s="122"/>
      <c r="T137" s="122"/>
      <c r="V137" s="41" t="str">
        <f t="shared" si="18"/>
        <v/>
      </c>
      <c r="W137" s="51" t="str">
        <f>IF(AND(Include_study?="Yes",Sufficient_data="Yes"),((E:E-I$29)*SQRT(Calculations!CT:CT))/SQRT(1-Calculations!CT:CT/SUM(Calculations!CT:CT)),"")</f>
        <v/>
      </c>
      <c r="AH137" s="122"/>
      <c r="AJ137" s="41" t="str">
        <f t="shared" si="19"/>
        <v/>
      </c>
      <c r="AK137" s="86" t="str">
        <f t="shared" si="24"/>
        <v/>
      </c>
      <c r="AL137" s="51" t="str">
        <f t="shared" si="25"/>
        <v/>
      </c>
      <c r="AS137" s="122"/>
      <c r="AU137" s="41" t="str">
        <f t="shared" si="22"/>
        <v/>
      </c>
      <c r="AV137" s="41" t="str">
        <f>IF(Calculations!FM137&lt;&gt;"",NORMSINV(Calculations!FM137),"")</f>
        <v/>
      </c>
      <c r="AW137" s="51" t="str">
        <f t="shared" si="26"/>
        <v/>
      </c>
      <c r="BD137" s="122"/>
      <c r="BH137" s="122"/>
    </row>
    <row r="138" spans="4:60" x14ac:dyDescent="0.2">
      <c r="D138" s="71" t="str">
        <f t="shared" si="17"/>
        <v/>
      </c>
      <c r="E138" s="41" t="str">
        <f>IF(AND(Sufficient_data="Yes",Include_study?="Yes"),IF(Additional_effect_size_measure=Calculations!L$1,Hedges_g,Cohens_d),"")</f>
        <v/>
      </c>
      <c r="F138" s="23" t="str">
        <f>IF(AND(Sufficient_data="Yes",Include_study?="Yes"),IF(Additional_effect_size_measure=Calculations!L$1,SQRT(Variance_g),SQRT(Variance_d)),"")</f>
        <v/>
      </c>
      <c r="M138" s="122"/>
      <c r="T138" s="122"/>
      <c r="V138" s="41" t="str">
        <f t="shared" si="18"/>
        <v/>
      </c>
      <c r="W138" s="51" t="str">
        <f>IF(AND(Include_study?="Yes",Sufficient_data="Yes"),((E:E-I$29)*SQRT(Calculations!CT:CT))/SQRT(1-Calculations!CT:CT/SUM(Calculations!CT:CT)),"")</f>
        <v/>
      </c>
      <c r="AH138" s="122"/>
      <c r="AJ138" s="41" t="str">
        <f t="shared" si="19"/>
        <v/>
      </c>
      <c r="AK138" s="86" t="str">
        <f t="shared" si="24"/>
        <v/>
      </c>
      <c r="AL138" s="51" t="str">
        <f t="shared" si="25"/>
        <v/>
      </c>
      <c r="AS138" s="122"/>
      <c r="AU138" s="41" t="str">
        <f t="shared" si="22"/>
        <v/>
      </c>
      <c r="AV138" s="41" t="str">
        <f>IF(Calculations!FM138&lt;&gt;"",NORMSINV(Calculations!FM138),"")</f>
        <v/>
      </c>
      <c r="AW138" s="51" t="str">
        <f t="shared" si="26"/>
        <v/>
      </c>
      <c r="BD138" s="122"/>
      <c r="BH138" s="122"/>
    </row>
    <row r="139" spans="4:60" x14ac:dyDescent="0.2">
      <c r="D139" s="71" t="str">
        <f t="shared" si="17"/>
        <v/>
      </c>
      <c r="E139" s="41" t="str">
        <f>IF(AND(Sufficient_data="Yes",Include_study?="Yes"),IF(Additional_effect_size_measure=Calculations!L$1,Hedges_g,Cohens_d),"")</f>
        <v/>
      </c>
      <c r="F139" s="23" t="str">
        <f>IF(AND(Sufficient_data="Yes",Include_study?="Yes"),IF(Additional_effect_size_measure=Calculations!L$1,SQRT(Variance_g),SQRT(Variance_d)),"")</f>
        <v/>
      </c>
      <c r="M139" s="122"/>
      <c r="T139" s="122"/>
      <c r="V139" s="41" t="str">
        <f t="shared" si="18"/>
        <v/>
      </c>
      <c r="W139" s="51" t="str">
        <f>IF(AND(Include_study?="Yes",Sufficient_data="Yes"),((E:E-I$29)*SQRT(Calculations!CT:CT))/SQRT(1-Calculations!CT:CT/SUM(Calculations!CT:CT)),"")</f>
        <v/>
      </c>
      <c r="AH139" s="122"/>
      <c r="AJ139" s="41" t="str">
        <f t="shared" si="19"/>
        <v/>
      </c>
      <c r="AK139" s="86" t="str">
        <f t="shared" si="24"/>
        <v/>
      </c>
      <c r="AL139" s="51" t="str">
        <f t="shared" si="25"/>
        <v/>
      </c>
      <c r="AS139" s="122"/>
      <c r="AU139" s="41" t="str">
        <f t="shared" si="22"/>
        <v/>
      </c>
      <c r="AV139" s="41" t="str">
        <f>IF(Calculations!FM139&lt;&gt;"",NORMSINV(Calculations!FM139),"")</f>
        <v/>
      </c>
      <c r="AW139" s="51" t="str">
        <f t="shared" si="26"/>
        <v/>
      </c>
      <c r="BD139" s="122"/>
      <c r="BH139" s="122"/>
    </row>
    <row r="140" spans="4:60" x14ac:dyDescent="0.2">
      <c r="D140" s="71" t="str">
        <f t="shared" si="17"/>
        <v/>
      </c>
      <c r="E140" s="41" t="str">
        <f>IF(AND(Sufficient_data="Yes",Include_study?="Yes"),IF(Additional_effect_size_measure=Calculations!L$1,Hedges_g,Cohens_d),"")</f>
        <v/>
      </c>
      <c r="F140" s="23" t="str">
        <f>IF(AND(Sufficient_data="Yes",Include_study?="Yes"),IF(Additional_effect_size_measure=Calculations!L$1,SQRT(Variance_g),SQRT(Variance_d)),"")</f>
        <v/>
      </c>
      <c r="M140" s="122"/>
      <c r="T140" s="122"/>
      <c r="V140" s="41" t="str">
        <f t="shared" si="18"/>
        <v/>
      </c>
      <c r="W140" s="51" t="str">
        <f>IF(AND(Include_study?="Yes",Sufficient_data="Yes"),((E:E-I$29)*SQRT(Calculations!CT:CT))/SQRT(1-Calculations!CT:CT/SUM(Calculations!CT:CT)),"")</f>
        <v/>
      </c>
      <c r="AH140" s="122"/>
      <c r="AJ140" s="41" t="str">
        <f t="shared" si="19"/>
        <v/>
      </c>
      <c r="AK140" s="86" t="str">
        <f t="shared" si="24"/>
        <v/>
      </c>
      <c r="AL140" s="51" t="str">
        <f t="shared" si="25"/>
        <v/>
      </c>
      <c r="AS140" s="122"/>
      <c r="AU140" s="41" t="str">
        <f t="shared" si="22"/>
        <v/>
      </c>
      <c r="AV140" s="41" t="str">
        <f>IF(Calculations!FM140&lt;&gt;"",NORMSINV(Calculations!FM140),"")</f>
        <v/>
      </c>
      <c r="AW140" s="51" t="str">
        <f t="shared" si="26"/>
        <v/>
      </c>
      <c r="BD140" s="122"/>
      <c r="BH140" s="122"/>
    </row>
    <row r="141" spans="4:60" x14ac:dyDescent="0.2">
      <c r="D141" s="71" t="str">
        <f t="shared" si="17"/>
        <v/>
      </c>
      <c r="E141" s="41" t="str">
        <f>IF(AND(Sufficient_data="Yes",Include_study?="Yes"),IF(Additional_effect_size_measure=Calculations!L$1,Hedges_g,Cohens_d),"")</f>
        <v/>
      </c>
      <c r="F141" s="23" t="str">
        <f>IF(AND(Sufficient_data="Yes",Include_study?="Yes"),IF(Additional_effect_size_measure=Calculations!L$1,SQRT(Variance_g),SQRT(Variance_d)),"")</f>
        <v/>
      </c>
      <c r="M141" s="122"/>
      <c r="T141" s="122"/>
      <c r="V141" s="41" t="str">
        <f t="shared" si="18"/>
        <v/>
      </c>
      <c r="W141" s="51" t="str">
        <f>IF(AND(Include_study?="Yes",Sufficient_data="Yes"),((E:E-I$29)*SQRT(Calculations!CT:CT))/SQRT(1-Calculations!CT:CT/SUM(Calculations!CT:CT)),"")</f>
        <v/>
      </c>
      <c r="AH141" s="122"/>
      <c r="AJ141" s="41" t="str">
        <f t="shared" si="19"/>
        <v/>
      </c>
      <c r="AK141" s="86" t="str">
        <f t="shared" si="24"/>
        <v/>
      </c>
      <c r="AL141" s="51" t="str">
        <f t="shared" si="25"/>
        <v/>
      </c>
      <c r="AS141" s="122"/>
      <c r="AU141" s="41" t="str">
        <f t="shared" si="22"/>
        <v/>
      </c>
      <c r="AV141" s="41" t="str">
        <f>IF(Calculations!FM141&lt;&gt;"",NORMSINV(Calculations!FM141),"")</f>
        <v/>
      </c>
      <c r="AW141" s="51" t="str">
        <f t="shared" si="26"/>
        <v/>
      </c>
      <c r="BD141" s="122"/>
      <c r="BH141" s="122"/>
    </row>
    <row r="142" spans="4:60" x14ac:dyDescent="0.2">
      <c r="D142" s="71" t="str">
        <f t="shared" si="17"/>
        <v/>
      </c>
      <c r="E142" s="41" t="str">
        <f>IF(AND(Sufficient_data="Yes",Include_study?="Yes"),IF(Additional_effect_size_measure=Calculations!L$1,Hedges_g,Cohens_d),"")</f>
        <v/>
      </c>
      <c r="F142" s="23" t="str">
        <f>IF(AND(Sufficient_data="Yes",Include_study?="Yes"),IF(Additional_effect_size_measure=Calculations!L$1,SQRT(Variance_g),SQRT(Variance_d)),"")</f>
        <v/>
      </c>
      <c r="M142" s="122"/>
      <c r="T142" s="122"/>
      <c r="V142" s="41" t="str">
        <f t="shared" si="18"/>
        <v/>
      </c>
      <c r="W142" s="51" t="str">
        <f>IF(AND(Include_study?="Yes",Sufficient_data="Yes"),((E:E-I$29)*SQRT(Calculations!CT:CT))/SQRT(1-Calculations!CT:CT/SUM(Calculations!CT:CT)),"")</f>
        <v/>
      </c>
      <c r="AH142" s="122"/>
      <c r="AJ142" s="41" t="str">
        <f t="shared" si="19"/>
        <v/>
      </c>
      <c r="AK142" s="86" t="str">
        <f t="shared" si="24"/>
        <v/>
      </c>
      <c r="AL142" s="51" t="str">
        <f t="shared" si="25"/>
        <v/>
      </c>
      <c r="AS142" s="122"/>
      <c r="AU142" s="41" t="str">
        <f t="shared" si="22"/>
        <v/>
      </c>
      <c r="AV142" s="41" t="str">
        <f>IF(Calculations!FM142&lt;&gt;"",NORMSINV(Calculations!FM142),"")</f>
        <v/>
      </c>
      <c r="AW142" s="51" t="str">
        <f t="shared" si="26"/>
        <v/>
      </c>
      <c r="BD142" s="122"/>
      <c r="BH142" s="122"/>
    </row>
    <row r="143" spans="4:60" x14ac:dyDescent="0.2">
      <c r="D143" s="71" t="str">
        <f t="shared" si="17"/>
        <v/>
      </c>
      <c r="E143" s="41" t="str">
        <f>IF(AND(Sufficient_data="Yes",Include_study?="Yes"),IF(Additional_effect_size_measure=Calculations!L$1,Hedges_g,Cohens_d),"")</f>
        <v/>
      </c>
      <c r="F143" s="23" t="str">
        <f>IF(AND(Sufficient_data="Yes",Include_study?="Yes"),IF(Additional_effect_size_measure=Calculations!L$1,SQRT(Variance_g),SQRT(Variance_d)),"")</f>
        <v/>
      </c>
      <c r="M143" s="122"/>
      <c r="T143" s="122"/>
      <c r="V143" s="41" t="str">
        <f t="shared" si="18"/>
        <v/>
      </c>
      <c r="W143" s="51" t="str">
        <f>IF(AND(Include_study?="Yes",Sufficient_data="Yes"),((E:E-I$29)*SQRT(Calculations!CT:CT))/SQRT(1-Calculations!CT:CT/SUM(Calculations!CT:CT)),"")</f>
        <v/>
      </c>
      <c r="AH143" s="122"/>
      <c r="AJ143" s="41" t="str">
        <f t="shared" si="19"/>
        <v/>
      </c>
      <c r="AK143" s="86" t="str">
        <f t="shared" si="24"/>
        <v/>
      </c>
      <c r="AL143" s="51" t="str">
        <f t="shared" si="25"/>
        <v/>
      </c>
      <c r="AS143" s="122"/>
      <c r="AU143" s="41" t="str">
        <f t="shared" si="22"/>
        <v/>
      </c>
      <c r="AV143" s="41" t="str">
        <f>IF(Calculations!FM143&lt;&gt;"",NORMSINV(Calculations!FM143),"")</f>
        <v/>
      </c>
      <c r="AW143" s="51" t="str">
        <f t="shared" si="26"/>
        <v/>
      </c>
      <c r="BD143" s="122"/>
      <c r="BH143" s="122"/>
    </row>
    <row r="144" spans="4:60" x14ac:dyDescent="0.2">
      <c r="D144" s="71" t="str">
        <f t="shared" si="17"/>
        <v/>
      </c>
      <c r="E144" s="41" t="str">
        <f>IF(AND(Sufficient_data="Yes",Include_study?="Yes"),IF(Additional_effect_size_measure=Calculations!L$1,Hedges_g,Cohens_d),"")</f>
        <v/>
      </c>
      <c r="F144" s="23" t="str">
        <f>IF(AND(Sufficient_data="Yes",Include_study?="Yes"),IF(Additional_effect_size_measure=Calculations!L$1,SQRT(Variance_g),SQRT(Variance_d)),"")</f>
        <v/>
      </c>
      <c r="M144" s="122"/>
      <c r="T144" s="122"/>
      <c r="V144" s="41" t="str">
        <f t="shared" si="18"/>
        <v/>
      </c>
      <c r="W144" s="51" t="str">
        <f>IF(AND(Include_study?="Yes",Sufficient_data="Yes"),((E:E-I$29)*SQRT(Calculations!CT:CT))/SQRT(1-Calculations!CT:CT/SUM(Calculations!CT:CT)),"")</f>
        <v/>
      </c>
      <c r="AH144" s="122"/>
      <c r="AJ144" s="41" t="str">
        <f t="shared" si="19"/>
        <v/>
      </c>
      <c r="AK144" s="86" t="str">
        <f t="shared" si="24"/>
        <v/>
      </c>
      <c r="AL144" s="51" t="str">
        <f t="shared" si="25"/>
        <v/>
      </c>
      <c r="AS144" s="122"/>
      <c r="AU144" s="41" t="str">
        <f t="shared" si="22"/>
        <v/>
      </c>
      <c r="AV144" s="41" t="str">
        <f>IF(Calculations!FM144&lt;&gt;"",NORMSINV(Calculations!FM144),"")</f>
        <v/>
      </c>
      <c r="AW144" s="51" t="str">
        <f t="shared" si="26"/>
        <v/>
      </c>
      <c r="BD144" s="122"/>
      <c r="BH144" s="122"/>
    </row>
    <row r="145" spans="4:60" x14ac:dyDescent="0.2">
      <c r="D145" s="71" t="str">
        <f t="shared" si="17"/>
        <v/>
      </c>
      <c r="E145" s="41" t="str">
        <f>IF(AND(Sufficient_data="Yes",Include_study?="Yes"),IF(Additional_effect_size_measure=Calculations!L$1,Hedges_g,Cohens_d),"")</f>
        <v/>
      </c>
      <c r="F145" s="23" t="str">
        <f>IF(AND(Sufficient_data="Yes",Include_study?="Yes"),IF(Additional_effect_size_measure=Calculations!L$1,SQRT(Variance_g),SQRT(Variance_d)),"")</f>
        <v/>
      </c>
      <c r="M145" s="122"/>
      <c r="T145" s="122"/>
      <c r="V145" s="41" t="str">
        <f t="shared" si="18"/>
        <v/>
      </c>
      <c r="W145" s="51" t="str">
        <f>IF(AND(Include_study?="Yes",Sufficient_data="Yes"),((E:E-I$29)*SQRT(Calculations!CT:CT))/SQRT(1-Calculations!CT:CT/SUM(Calculations!CT:CT)),"")</f>
        <v/>
      </c>
      <c r="AH145" s="122"/>
      <c r="AJ145" s="41" t="str">
        <f t="shared" si="19"/>
        <v/>
      </c>
      <c r="AK145" s="86" t="str">
        <f t="shared" si="24"/>
        <v/>
      </c>
      <c r="AL145" s="51" t="str">
        <f t="shared" si="25"/>
        <v/>
      </c>
      <c r="AS145" s="122"/>
      <c r="AU145" s="41" t="str">
        <f t="shared" si="22"/>
        <v/>
      </c>
      <c r="AV145" s="41" t="str">
        <f>IF(Calculations!FM145&lt;&gt;"",NORMSINV(Calculations!FM145),"")</f>
        <v/>
      </c>
      <c r="AW145" s="51" t="str">
        <f t="shared" si="26"/>
        <v/>
      </c>
      <c r="BD145" s="122"/>
      <c r="BH145" s="122"/>
    </row>
    <row r="146" spans="4:60" x14ac:dyDescent="0.2">
      <c r="D146" s="71" t="str">
        <f t="shared" si="17"/>
        <v/>
      </c>
      <c r="E146" s="41" t="str">
        <f>IF(AND(Sufficient_data="Yes",Include_study?="Yes"),IF(Additional_effect_size_measure=Calculations!L$1,Hedges_g,Cohens_d),"")</f>
        <v/>
      </c>
      <c r="F146" s="23" t="str">
        <f>IF(AND(Sufficient_data="Yes",Include_study?="Yes"),IF(Additional_effect_size_measure=Calculations!L$1,SQRT(Variance_g),SQRT(Variance_d)),"")</f>
        <v/>
      </c>
      <c r="M146" s="122"/>
      <c r="T146" s="122"/>
      <c r="V146" s="41" t="str">
        <f t="shared" si="18"/>
        <v/>
      </c>
      <c r="W146" s="51" t="str">
        <f>IF(AND(Include_study?="Yes",Sufficient_data="Yes"),((E:E-I$29)*SQRT(Calculations!CT:CT))/SQRT(1-Calculations!CT:CT/SUM(Calculations!CT:CT)),"")</f>
        <v/>
      </c>
      <c r="AH146" s="122"/>
      <c r="AJ146" s="41" t="str">
        <f t="shared" si="19"/>
        <v/>
      </c>
      <c r="AK146" s="86" t="str">
        <f t="shared" si="24"/>
        <v/>
      </c>
      <c r="AL146" s="51" t="str">
        <f t="shared" si="25"/>
        <v/>
      </c>
      <c r="AS146" s="122"/>
      <c r="AU146" s="41" t="str">
        <f t="shared" si="22"/>
        <v/>
      </c>
      <c r="AV146" s="41" t="str">
        <f>IF(Calculations!FM146&lt;&gt;"",NORMSINV(Calculations!FM146),"")</f>
        <v/>
      </c>
      <c r="AW146" s="51" t="str">
        <f t="shared" si="26"/>
        <v/>
      </c>
      <c r="BD146" s="122"/>
      <c r="BH146" s="122"/>
    </row>
    <row r="147" spans="4:60" x14ac:dyDescent="0.2">
      <c r="D147" s="71" t="str">
        <f t="shared" si="17"/>
        <v/>
      </c>
      <c r="E147" s="41" t="str">
        <f>IF(AND(Sufficient_data="Yes",Include_study?="Yes"),IF(Additional_effect_size_measure=Calculations!L$1,Hedges_g,Cohens_d),"")</f>
        <v/>
      </c>
      <c r="F147" s="23" t="str">
        <f>IF(AND(Sufficient_data="Yes",Include_study?="Yes"),IF(Additional_effect_size_measure=Calculations!L$1,SQRT(Variance_g),SQRT(Variance_d)),"")</f>
        <v/>
      </c>
      <c r="M147" s="122"/>
      <c r="T147" s="122"/>
      <c r="V147" s="41" t="str">
        <f t="shared" si="18"/>
        <v/>
      </c>
      <c r="W147" s="51" t="str">
        <f>IF(AND(Include_study?="Yes",Sufficient_data="Yes"),((E:E-I$29)*SQRT(Calculations!CT:CT))/SQRT(1-Calculations!CT:CT/SUM(Calculations!CT:CT)),"")</f>
        <v/>
      </c>
      <c r="AH147" s="122"/>
      <c r="AJ147" s="41" t="str">
        <f t="shared" si="19"/>
        <v/>
      </c>
      <c r="AK147" s="86" t="str">
        <f t="shared" si="24"/>
        <v/>
      </c>
      <c r="AL147" s="51" t="str">
        <f t="shared" si="25"/>
        <v/>
      </c>
      <c r="AS147" s="122"/>
      <c r="AU147" s="41" t="str">
        <f t="shared" si="22"/>
        <v/>
      </c>
      <c r="AV147" s="41" t="str">
        <f>IF(Calculations!FM147&lt;&gt;"",NORMSINV(Calculations!FM147),"")</f>
        <v/>
      </c>
      <c r="AW147" s="51" t="str">
        <f t="shared" si="26"/>
        <v/>
      </c>
      <c r="BD147" s="122"/>
      <c r="BH147" s="122"/>
    </row>
    <row r="148" spans="4:60" x14ac:dyDescent="0.2">
      <c r="D148" s="71" t="str">
        <f t="shared" si="17"/>
        <v/>
      </c>
      <c r="E148" s="41" t="str">
        <f>IF(AND(Sufficient_data="Yes",Include_study?="Yes"),IF(Additional_effect_size_measure=Calculations!L$1,Hedges_g,Cohens_d),"")</f>
        <v/>
      </c>
      <c r="F148" s="23" t="str">
        <f>IF(AND(Sufficient_data="Yes",Include_study?="Yes"),IF(Additional_effect_size_measure=Calculations!L$1,SQRT(Variance_g),SQRT(Variance_d)),"")</f>
        <v/>
      </c>
      <c r="M148" s="122"/>
      <c r="T148" s="122"/>
      <c r="V148" s="41" t="str">
        <f t="shared" si="18"/>
        <v/>
      </c>
      <c r="W148" s="51" t="str">
        <f>IF(AND(Include_study?="Yes",Sufficient_data="Yes"),((E:E-I$29)*SQRT(Calculations!CT:CT))/SQRT(1-Calculations!CT:CT/SUM(Calculations!CT:CT)),"")</f>
        <v/>
      </c>
      <c r="AH148" s="122"/>
      <c r="AJ148" s="41" t="str">
        <f t="shared" si="19"/>
        <v/>
      </c>
      <c r="AK148" s="86" t="str">
        <f t="shared" si="24"/>
        <v/>
      </c>
      <c r="AL148" s="51" t="str">
        <f t="shared" si="25"/>
        <v/>
      </c>
      <c r="AS148" s="122"/>
      <c r="AU148" s="41" t="str">
        <f t="shared" si="22"/>
        <v/>
      </c>
      <c r="AV148" s="41" t="str">
        <f>IF(Calculations!FM148&lt;&gt;"",NORMSINV(Calculations!FM148),"")</f>
        <v/>
      </c>
      <c r="AW148" s="51" t="str">
        <f t="shared" si="26"/>
        <v/>
      </c>
      <c r="BD148" s="122"/>
      <c r="BH148" s="122"/>
    </row>
    <row r="149" spans="4:60" x14ac:dyDescent="0.2">
      <c r="D149" s="71" t="str">
        <f t="shared" si="17"/>
        <v/>
      </c>
      <c r="E149" s="41" t="str">
        <f>IF(AND(Sufficient_data="Yes",Include_study?="Yes"),IF(Additional_effect_size_measure=Calculations!L$1,Hedges_g,Cohens_d),"")</f>
        <v/>
      </c>
      <c r="F149" s="23" t="str">
        <f>IF(AND(Sufficient_data="Yes",Include_study?="Yes"),IF(Additional_effect_size_measure=Calculations!L$1,SQRT(Variance_g),SQRT(Variance_d)),"")</f>
        <v/>
      </c>
      <c r="M149" s="122"/>
      <c r="T149" s="122"/>
      <c r="V149" s="41" t="str">
        <f t="shared" si="18"/>
        <v/>
      </c>
      <c r="W149" s="51" t="str">
        <f>IF(AND(Include_study?="Yes",Sufficient_data="Yes"),((E:E-I$29)*SQRT(Calculations!CT:CT))/SQRT(1-Calculations!CT:CT/SUM(Calculations!CT:CT)),"")</f>
        <v/>
      </c>
      <c r="AH149" s="122"/>
      <c r="AJ149" s="41" t="str">
        <f t="shared" si="19"/>
        <v/>
      </c>
      <c r="AK149" s="86" t="str">
        <f t="shared" si="24"/>
        <v/>
      </c>
      <c r="AL149" s="51" t="str">
        <f t="shared" si="25"/>
        <v/>
      </c>
      <c r="AS149" s="122"/>
      <c r="AU149" s="41" t="str">
        <f t="shared" si="22"/>
        <v/>
      </c>
      <c r="AV149" s="41" t="str">
        <f>IF(Calculations!FM149&lt;&gt;"",NORMSINV(Calculations!FM149),"")</f>
        <v/>
      </c>
      <c r="AW149" s="51" t="str">
        <f t="shared" si="26"/>
        <v/>
      </c>
      <c r="BD149" s="122"/>
      <c r="BH149" s="122"/>
    </row>
    <row r="150" spans="4:60" x14ac:dyDescent="0.2">
      <c r="D150" s="71" t="str">
        <f t="shared" si="17"/>
        <v/>
      </c>
      <c r="E150" s="41" t="str">
        <f>IF(AND(Sufficient_data="Yes",Include_study?="Yes"),IF(Additional_effect_size_measure=Calculations!L$1,Hedges_g,Cohens_d),"")</f>
        <v/>
      </c>
      <c r="F150" s="23" t="str">
        <f>IF(AND(Sufficient_data="Yes",Include_study?="Yes"),IF(Additional_effect_size_measure=Calculations!L$1,SQRT(Variance_g),SQRT(Variance_d)),"")</f>
        <v/>
      </c>
      <c r="M150" s="122"/>
      <c r="T150" s="122"/>
      <c r="V150" s="41" t="str">
        <f t="shared" si="18"/>
        <v/>
      </c>
      <c r="W150" s="51" t="str">
        <f>IF(AND(Include_study?="Yes",Sufficient_data="Yes"),((E:E-I$29)*SQRT(Calculations!CT:CT))/SQRT(1-Calculations!CT:CT/SUM(Calculations!CT:CT)),"")</f>
        <v/>
      </c>
      <c r="AH150" s="122"/>
      <c r="AJ150" s="41" t="str">
        <f t="shared" si="19"/>
        <v/>
      </c>
      <c r="AK150" s="86" t="str">
        <f t="shared" si="24"/>
        <v/>
      </c>
      <c r="AL150" s="51" t="str">
        <f t="shared" si="25"/>
        <v/>
      </c>
      <c r="AS150" s="122"/>
      <c r="AU150" s="41" t="str">
        <f t="shared" si="22"/>
        <v/>
      </c>
      <c r="AV150" s="41" t="str">
        <f>IF(Calculations!FM150&lt;&gt;"",NORMSINV(Calculations!FM150),"")</f>
        <v/>
      </c>
      <c r="AW150" s="51" t="str">
        <f t="shared" si="26"/>
        <v/>
      </c>
      <c r="BD150" s="122"/>
      <c r="BH150" s="122"/>
    </row>
    <row r="151" spans="4:60" x14ac:dyDescent="0.2">
      <c r="D151" s="71" t="str">
        <f t="shared" si="17"/>
        <v/>
      </c>
      <c r="E151" s="41" t="str">
        <f>IF(AND(Sufficient_data="Yes",Include_study?="Yes"),IF(Additional_effect_size_measure=Calculations!L$1,Hedges_g,Cohens_d),"")</f>
        <v/>
      </c>
      <c r="F151" s="23" t="str">
        <f>IF(AND(Sufficient_data="Yes",Include_study?="Yes"),IF(Additional_effect_size_measure=Calculations!L$1,SQRT(Variance_g),SQRT(Variance_d)),"")</f>
        <v/>
      </c>
      <c r="M151" s="122"/>
      <c r="T151" s="122"/>
      <c r="V151" s="41" t="str">
        <f t="shared" si="18"/>
        <v/>
      </c>
      <c r="W151" s="51" t="str">
        <f>IF(AND(Include_study?="Yes",Sufficient_data="Yes"),((E:E-I$29)*SQRT(Calculations!CT:CT))/SQRT(1-Calculations!CT:CT/SUM(Calculations!CT:CT)),"")</f>
        <v/>
      </c>
      <c r="AH151" s="122"/>
      <c r="AJ151" s="41" t="str">
        <f t="shared" si="19"/>
        <v/>
      </c>
      <c r="AK151" s="86" t="str">
        <f t="shared" si="24"/>
        <v/>
      </c>
      <c r="AL151" s="51" t="str">
        <f t="shared" si="25"/>
        <v/>
      </c>
      <c r="AS151" s="122"/>
      <c r="AU151" s="41" t="str">
        <f t="shared" si="22"/>
        <v/>
      </c>
      <c r="AV151" s="41" t="str">
        <f>IF(Calculations!FM151&lt;&gt;"",NORMSINV(Calculations!FM151),"")</f>
        <v/>
      </c>
      <c r="AW151" s="51" t="str">
        <f t="shared" si="26"/>
        <v/>
      </c>
      <c r="BD151" s="122"/>
      <c r="BH151" s="122"/>
    </row>
    <row r="152" spans="4:60" x14ac:dyDescent="0.2">
      <c r="D152" s="71" t="str">
        <f t="shared" si="17"/>
        <v/>
      </c>
      <c r="E152" s="41" t="str">
        <f>IF(AND(Sufficient_data="Yes",Include_study?="Yes"),IF(Additional_effect_size_measure=Calculations!L$1,Hedges_g,Cohens_d),"")</f>
        <v/>
      </c>
      <c r="F152" s="23" t="str">
        <f>IF(AND(Sufficient_data="Yes",Include_study?="Yes"),IF(Additional_effect_size_measure=Calculations!L$1,SQRT(Variance_g),SQRT(Variance_d)),"")</f>
        <v/>
      </c>
      <c r="M152" s="122"/>
      <c r="T152" s="122"/>
      <c r="V152" s="41" t="str">
        <f t="shared" si="18"/>
        <v/>
      </c>
      <c r="W152" s="51" t="str">
        <f>IF(AND(Include_study?="Yes",Sufficient_data="Yes"),((E:E-I$29)*SQRT(Calculations!CT:CT))/SQRT(1-Calculations!CT:CT/SUM(Calculations!CT:CT)),"")</f>
        <v/>
      </c>
      <c r="AH152" s="122"/>
      <c r="AJ152" s="41" t="str">
        <f t="shared" si="19"/>
        <v/>
      </c>
      <c r="AK152" s="86" t="str">
        <f t="shared" si="24"/>
        <v/>
      </c>
      <c r="AL152" s="51" t="str">
        <f t="shared" si="25"/>
        <v/>
      </c>
      <c r="AS152" s="122"/>
      <c r="AU152" s="41" t="str">
        <f t="shared" si="22"/>
        <v/>
      </c>
      <c r="AV152" s="41" t="str">
        <f>IF(Calculations!FM152&lt;&gt;"",NORMSINV(Calculations!FM152),"")</f>
        <v/>
      </c>
      <c r="AW152" s="51" t="str">
        <f t="shared" si="26"/>
        <v/>
      </c>
      <c r="BD152" s="122"/>
      <c r="BH152" s="122"/>
    </row>
    <row r="153" spans="4:60" x14ac:dyDescent="0.2">
      <c r="D153" s="71" t="str">
        <f t="shared" si="17"/>
        <v/>
      </c>
      <c r="E153" s="41" t="str">
        <f>IF(AND(Sufficient_data="Yes",Include_study?="Yes"),IF(Additional_effect_size_measure=Calculations!L$1,Hedges_g,Cohens_d),"")</f>
        <v/>
      </c>
      <c r="F153" s="23" t="str">
        <f>IF(AND(Sufficient_data="Yes",Include_study?="Yes"),IF(Additional_effect_size_measure=Calculations!L$1,SQRT(Variance_g),SQRT(Variance_d)),"")</f>
        <v/>
      </c>
      <c r="M153" s="122"/>
      <c r="T153" s="122"/>
      <c r="V153" s="41" t="str">
        <f t="shared" si="18"/>
        <v/>
      </c>
      <c r="W153" s="51" t="str">
        <f>IF(AND(Include_study?="Yes",Sufficient_data="Yes"),((E:E-I$29)*SQRT(Calculations!CT:CT))/SQRT(1-Calculations!CT:CT/SUM(Calculations!CT:CT)),"")</f>
        <v/>
      </c>
      <c r="AH153" s="122"/>
      <c r="AJ153" s="41" t="str">
        <f t="shared" si="19"/>
        <v/>
      </c>
      <c r="AK153" s="86" t="str">
        <f t="shared" si="24"/>
        <v/>
      </c>
      <c r="AL153" s="51" t="str">
        <f t="shared" si="25"/>
        <v/>
      </c>
      <c r="AS153" s="122"/>
      <c r="AU153" s="41" t="str">
        <f t="shared" si="22"/>
        <v/>
      </c>
      <c r="AV153" s="41" t="str">
        <f>IF(Calculations!FM153&lt;&gt;"",NORMSINV(Calculations!FM153),"")</f>
        <v/>
      </c>
      <c r="AW153" s="51" t="str">
        <f t="shared" si="26"/>
        <v/>
      </c>
      <c r="BD153" s="122"/>
      <c r="BH153" s="122"/>
    </row>
    <row r="154" spans="4:60" x14ac:dyDescent="0.2">
      <c r="D154" s="71" t="str">
        <f t="shared" si="17"/>
        <v/>
      </c>
      <c r="E154" s="41" t="str">
        <f>IF(AND(Sufficient_data="Yes",Include_study?="Yes"),IF(Additional_effect_size_measure=Calculations!L$1,Hedges_g,Cohens_d),"")</f>
        <v/>
      </c>
      <c r="F154" s="23" t="str">
        <f>IF(AND(Sufficient_data="Yes",Include_study?="Yes"),IF(Additional_effect_size_measure=Calculations!L$1,SQRT(Variance_g),SQRT(Variance_d)),"")</f>
        <v/>
      </c>
      <c r="M154" s="122"/>
      <c r="T154" s="122"/>
      <c r="V154" s="41" t="str">
        <f t="shared" si="18"/>
        <v/>
      </c>
      <c r="W154" s="51" t="str">
        <f>IF(AND(Include_study?="Yes",Sufficient_data="Yes"),((E:E-I$29)*SQRT(Calculations!CT:CT))/SQRT(1-Calculations!CT:CT/SUM(Calculations!CT:CT)),"")</f>
        <v/>
      </c>
      <c r="AH154" s="122"/>
      <c r="AJ154" s="41" t="str">
        <f t="shared" si="19"/>
        <v/>
      </c>
      <c r="AK154" s="86" t="str">
        <f t="shared" si="24"/>
        <v/>
      </c>
      <c r="AL154" s="51" t="str">
        <f t="shared" si="25"/>
        <v/>
      </c>
      <c r="AS154" s="122"/>
      <c r="AU154" s="41" t="str">
        <f t="shared" si="22"/>
        <v/>
      </c>
      <c r="AV154" s="41" t="str">
        <f>IF(Calculations!FM154&lt;&gt;"",NORMSINV(Calculations!FM154),"")</f>
        <v/>
      </c>
      <c r="AW154" s="51" t="str">
        <f t="shared" si="26"/>
        <v/>
      </c>
      <c r="BD154" s="122"/>
      <c r="BH154" s="122"/>
    </row>
    <row r="155" spans="4:60" x14ac:dyDescent="0.2">
      <c r="D155" s="71" t="str">
        <f t="shared" si="17"/>
        <v/>
      </c>
      <c r="E155" s="41" t="str">
        <f>IF(AND(Sufficient_data="Yes",Include_study?="Yes"),IF(Additional_effect_size_measure=Calculations!L$1,Hedges_g,Cohens_d),"")</f>
        <v/>
      </c>
      <c r="F155" s="23" t="str">
        <f>IF(AND(Sufficient_data="Yes",Include_study?="Yes"),IF(Additional_effect_size_measure=Calculations!L$1,SQRT(Variance_g),SQRT(Variance_d)),"")</f>
        <v/>
      </c>
      <c r="M155" s="122"/>
      <c r="T155" s="122"/>
      <c r="V155" s="41" t="str">
        <f t="shared" si="18"/>
        <v/>
      </c>
      <c r="W155" s="51" t="str">
        <f>IF(AND(Include_study?="Yes",Sufficient_data="Yes"),((E:E-I$29)*SQRT(Calculations!CT:CT))/SQRT(1-Calculations!CT:CT/SUM(Calculations!CT:CT)),"")</f>
        <v/>
      </c>
      <c r="AH155" s="122"/>
      <c r="AJ155" s="41" t="str">
        <f t="shared" si="19"/>
        <v/>
      </c>
      <c r="AK155" s="86" t="str">
        <f t="shared" si="24"/>
        <v/>
      </c>
      <c r="AL155" s="51" t="str">
        <f t="shared" si="25"/>
        <v/>
      </c>
      <c r="AS155" s="122"/>
      <c r="AU155" s="41" t="str">
        <f t="shared" si="22"/>
        <v/>
      </c>
      <c r="AV155" s="41" t="str">
        <f>IF(Calculations!FM155&lt;&gt;"",NORMSINV(Calculations!FM155),"")</f>
        <v/>
      </c>
      <c r="AW155" s="51" t="str">
        <f t="shared" si="26"/>
        <v/>
      </c>
      <c r="BD155" s="122"/>
      <c r="BH155" s="122"/>
    </row>
    <row r="156" spans="4:60" x14ac:dyDescent="0.2">
      <c r="D156" s="71" t="str">
        <f t="shared" si="17"/>
        <v/>
      </c>
      <c r="E156" s="41" t="str">
        <f>IF(AND(Sufficient_data="Yes",Include_study?="Yes"),IF(Additional_effect_size_measure=Calculations!L$1,Hedges_g,Cohens_d),"")</f>
        <v/>
      </c>
      <c r="F156" s="23" t="str">
        <f>IF(AND(Sufficient_data="Yes",Include_study?="Yes"),IF(Additional_effect_size_measure=Calculations!L$1,SQRT(Variance_g),SQRT(Variance_d)),"")</f>
        <v/>
      </c>
      <c r="M156" s="122"/>
      <c r="T156" s="122"/>
      <c r="V156" s="41" t="str">
        <f t="shared" si="18"/>
        <v/>
      </c>
      <c r="W156" s="51" t="str">
        <f>IF(AND(Include_study?="Yes",Sufficient_data="Yes"),((E:E-I$29)*SQRT(Calculations!CT:CT))/SQRT(1-Calculations!CT:CT/SUM(Calculations!CT:CT)),"")</f>
        <v/>
      </c>
      <c r="AH156" s="122"/>
      <c r="AJ156" s="41" t="str">
        <f t="shared" si="19"/>
        <v/>
      </c>
      <c r="AK156" s="86" t="str">
        <f t="shared" si="24"/>
        <v/>
      </c>
      <c r="AL156" s="51" t="str">
        <f t="shared" si="25"/>
        <v/>
      </c>
      <c r="AS156" s="122"/>
      <c r="AU156" s="41" t="str">
        <f t="shared" si="22"/>
        <v/>
      </c>
      <c r="AV156" s="41" t="str">
        <f>IF(Calculations!FM156&lt;&gt;"",NORMSINV(Calculations!FM156),"")</f>
        <v/>
      </c>
      <c r="AW156" s="51" t="str">
        <f t="shared" si="26"/>
        <v/>
      </c>
      <c r="BD156" s="122"/>
      <c r="BH156" s="122"/>
    </row>
    <row r="157" spans="4:60" x14ac:dyDescent="0.2">
      <c r="D157" s="71" t="str">
        <f t="shared" si="17"/>
        <v/>
      </c>
      <c r="E157" s="41" t="str">
        <f>IF(AND(Sufficient_data="Yes",Include_study?="Yes"),IF(Additional_effect_size_measure=Calculations!L$1,Hedges_g,Cohens_d),"")</f>
        <v/>
      </c>
      <c r="F157" s="23" t="str">
        <f>IF(AND(Sufficient_data="Yes",Include_study?="Yes"),IF(Additional_effect_size_measure=Calculations!L$1,SQRT(Variance_g),SQRT(Variance_d)),"")</f>
        <v/>
      </c>
      <c r="M157" s="122"/>
      <c r="T157" s="122"/>
      <c r="V157" s="41" t="str">
        <f t="shared" si="18"/>
        <v/>
      </c>
      <c r="W157" s="51" t="str">
        <f>IF(AND(Include_study?="Yes",Sufficient_data="Yes"),((E:E-I$29)*SQRT(Calculations!CT:CT))/SQRT(1-Calculations!CT:CT/SUM(Calculations!CT:CT)),"")</f>
        <v/>
      </c>
      <c r="AH157" s="122"/>
      <c r="AJ157" s="41" t="str">
        <f t="shared" si="19"/>
        <v/>
      </c>
      <c r="AK157" s="86" t="str">
        <f t="shared" si="24"/>
        <v/>
      </c>
      <c r="AL157" s="51" t="str">
        <f t="shared" si="25"/>
        <v/>
      </c>
      <c r="AS157" s="122"/>
      <c r="AU157" s="41" t="str">
        <f t="shared" si="22"/>
        <v/>
      </c>
      <c r="AV157" s="41" t="str">
        <f>IF(Calculations!FM157&lt;&gt;"",NORMSINV(Calculations!FM157),"")</f>
        <v/>
      </c>
      <c r="AW157" s="51" t="str">
        <f t="shared" si="26"/>
        <v/>
      </c>
      <c r="BD157" s="122"/>
      <c r="BH157" s="122"/>
    </row>
    <row r="158" spans="4:60" x14ac:dyDescent="0.2">
      <c r="D158" s="71" t="str">
        <f t="shared" si="17"/>
        <v/>
      </c>
      <c r="E158" s="41" t="str">
        <f>IF(AND(Sufficient_data="Yes",Include_study?="Yes"),IF(Additional_effect_size_measure=Calculations!L$1,Hedges_g,Cohens_d),"")</f>
        <v/>
      </c>
      <c r="F158" s="23" t="str">
        <f>IF(AND(Sufficient_data="Yes",Include_study?="Yes"),IF(Additional_effect_size_measure=Calculations!L$1,SQRT(Variance_g),SQRT(Variance_d)),"")</f>
        <v/>
      </c>
      <c r="M158" s="122"/>
      <c r="T158" s="122"/>
      <c r="V158" s="41" t="str">
        <f t="shared" si="18"/>
        <v/>
      </c>
      <c r="W158" s="51" t="str">
        <f>IF(AND(Include_study?="Yes",Sufficient_data="Yes"),((E:E-I$29)*SQRT(Calculations!CT:CT))/SQRT(1-Calculations!CT:CT/SUM(Calculations!CT:CT)),"")</f>
        <v/>
      </c>
      <c r="AH158" s="122"/>
      <c r="AJ158" s="41" t="str">
        <f t="shared" si="19"/>
        <v/>
      </c>
      <c r="AK158" s="86" t="str">
        <f t="shared" si="24"/>
        <v/>
      </c>
      <c r="AL158" s="51" t="str">
        <f t="shared" si="25"/>
        <v/>
      </c>
      <c r="AS158" s="122"/>
      <c r="AU158" s="41" t="str">
        <f t="shared" si="22"/>
        <v/>
      </c>
      <c r="AV158" s="41" t="str">
        <f>IF(Calculations!FM158&lt;&gt;"",NORMSINV(Calculations!FM158),"")</f>
        <v/>
      </c>
      <c r="AW158" s="51" t="str">
        <f t="shared" si="26"/>
        <v/>
      </c>
      <c r="BD158" s="122"/>
      <c r="BH158" s="122"/>
    </row>
    <row r="159" spans="4:60" x14ac:dyDescent="0.2">
      <c r="D159" s="71" t="str">
        <f t="shared" si="17"/>
        <v/>
      </c>
      <c r="E159" s="41" t="str">
        <f>IF(AND(Sufficient_data="Yes",Include_study?="Yes"),IF(Additional_effect_size_measure=Calculations!L$1,Hedges_g,Cohens_d),"")</f>
        <v/>
      </c>
      <c r="F159" s="23" t="str">
        <f>IF(AND(Sufficient_data="Yes",Include_study?="Yes"),IF(Additional_effect_size_measure=Calculations!L$1,SQRT(Variance_g),SQRT(Variance_d)),"")</f>
        <v/>
      </c>
      <c r="M159" s="122"/>
      <c r="T159" s="122"/>
      <c r="V159" s="41" t="str">
        <f t="shared" si="18"/>
        <v/>
      </c>
      <c r="W159" s="51" t="str">
        <f>IF(AND(Include_study?="Yes",Sufficient_data="Yes"),((E:E-I$29)*SQRT(Calculations!CT:CT))/SQRT(1-Calculations!CT:CT/SUM(Calculations!CT:CT)),"")</f>
        <v/>
      </c>
      <c r="AH159" s="122"/>
      <c r="AJ159" s="41" t="str">
        <f t="shared" si="19"/>
        <v/>
      </c>
      <c r="AK159" s="86" t="str">
        <f t="shared" si="24"/>
        <v/>
      </c>
      <c r="AL159" s="51" t="str">
        <f t="shared" si="25"/>
        <v/>
      </c>
      <c r="AS159" s="122"/>
      <c r="AU159" s="41" t="str">
        <f t="shared" si="22"/>
        <v/>
      </c>
      <c r="AV159" s="41" t="str">
        <f>IF(Calculations!FM159&lt;&gt;"",NORMSINV(Calculations!FM159),"")</f>
        <v/>
      </c>
      <c r="AW159" s="51" t="str">
        <f t="shared" si="26"/>
        <v/>
      </c>
      <c r="BD159" s="122"/>
      <c r="BH159" s="122"/>
    </row>
    <row r="160" spans="4:60" x14ac:dyDescent="0.2">
      <c r="D160" s="71" t="str">
        <f t="shared" si="17"/>
        <v/>
      </c>
      <c r="E160" s="41" t="str">
        <f>IF(AND(Sufficient_data="Yes",Include_study?="Yes"),IF(Additional_effect_size_measure=Calculations!L$1,Hedges_g,Cohens_d),"")</f>
        <v/>
      </c>
      <c r="F160" s="23" t="str">
        <f>IF(AND(Sufficient_data="Yes",Include_study?="Yes"),IF(Additional_effect_size_measure=Calculations!L$1,SQRT(Variance_g),SQRT(Variance_d)),"")</f>
        <v/>
      </c>
      <c r="M160" s="122"/>
      <c r="T160" s="122"/>
      <c r="V160" s="41" t="str">
        <f t="shared" si="18"/>
        <v/>
      </c>
      <c r="W160" s="51" t="str">
        <f>IF(AND(Include_study?="Yes",Sufficient_data="Yes"),((E:E-I$29)*SQRT(Calculations!CT:CT))/SQRT(1-Calculations!CT:CT/SUM(Calculations!CT:CT)),"")</f>
        <v/>
      </c>
      <c r="AH160" s="122"/>
      <c r="AJ160" s="41" t="str">
        <f t="shared" si="19"/>
        <v/>
      </c>
      <c r="AK160" s="86" t="str">
        <f t="shared" si="24"/>
        <v/>
      </c>
      <c r="AL160" s="51" t="str">
        <f t="shared" si="25"/>
        <v/>
      </c>
      <c r="AS160" s="122"/>
      <c r="AU160" s="41" t="str">
        <f t="shared" si="22"/>
        <v/>
      </c>
      <c r="AV160" s="41" t="str">
        <f>IF(Calculations!FM160&lt;&gt;"",NORMSINV(Calculations!FM160),"")</f>
        <v/>
      </c>
      <c r="AW160" s="51" t="str">
        <f t="shared" si="26"/>
        <v/>
      </c>
      <c r="BD160" s="122"/>
      <c r="BH160" s="122"/>
    </row>
    <row r="161" spans="4:60" x14ac:dyDescent="0.2">
      <c r="D161" s="71" t="str">
        <f t="shared" si="17"/>
        <v/>
      </c>
      <c r="E161" s="41" t="str">
        <f>IF(AND(Sufficient_data="Yes",Include_study?="Yes"),IF(Additional_effect_size_measure=Calculations!L$1,Hedges_g,Cohens_d),"")</f>
        <v/>
      </c>
      <c r="F161" s="23" t="str">
        <f>IF(AND(Sufficient_data="Yes",Include_study?="Yes"),IF(Additional_effect_size_measure=Calculations!L$1,SQRT(Variance_g),SQRT(Variance_d)),"")</f>
        <v/>
      </c>
      <c r="M161" s="122"/>
      <c r="T161" s="122"/>
      <c r="V161" s="41" t="str">
        <f t="shared" si="18"/>
        <v/>
      </c>
      <c r="W161" s="51" t="str">
        <f>IF(AND(Include_study?="Yes",Sufficient_data="Yes"),((E:E-I$29)*SQRT(Calculations!CT:CT))/SQRT(1-Calculations!CT:CT/SUM(Calculations!CT:CT)),"")</f>
        <v/>
      </c>
      <c r="AH161" s="122"/>
      <c r="AJ161" s="41" t="str">
        <f t="shared" si="19"/>
        <v/>
      </c>
      <c r="AK161" s="86" t="str">
        <f t="shared" si="24"/>
        <v/>
      </c>
      <c r="AL161" s="51" t="str">
        <f t="shared" si="25"/>
        <v/>
      </c>
      <c r="AS161" s="122"/>
      <c r="AU161" s="41" t="str">
        <f t="shared" si="22"/>
        <v/>
      </c>
      <c r="AV161" s="41" t="str">
        <f>IF(Calculations!FM161&lt;&gt;"",NORMSINV(Calculations!FM161),"")</f>
        <v/>
      </c>
      <c r="AW161" s="51" t="str">
        <f t="shared" si="26"/>
        <v/>
      </c>
      <c r="BD161" s="122"/>
      <c r="BH161" s="122"/>
    </row>
    <row r="162" spans="4:60" x14ac:dyDescent="0.2">
      <c r="D162" s="71" t="str">
        <f t="shared" ref="D162:D201" si="27">IF(AND(Sufficient_data="Yes",Include_study?="Yes"),Study_name,"")</f>
        <v/>
      </c>
      <c r="E162" s="41" t="str">
        <f>IF(AND(Sufficient_data="Yes",Include_study?="Yes"),IF(Additional_effect_size_measure=Calculations!L$1,Hedges_g,Cohens_d),"")</f>
        <v/>
      </c>
      <c r="F162" s="23" t="str">
        <f>IF(AND(Sufficient_data="Yes",Include_study?="Yes"),IF(Additional_effect_size_measure=Calculations!L$1,SQRT(Variance_g),SQRT(Variance_d)),"")</f>
        <v/>
      </c>
      <c r="M162" s="122"/>
      <c r="T162" s="122"/>
      <c r="V162" s="41" t="str">
        <f t="shared" ref="V162:V201" si="28">IF(AND(Sufficient_data="Yes",Include_study?="Yes"),Study_name,"")</f>
        <v/>
      </c>
      <c r="W162" s="51" t="str">
        <f>IF(AND(Include_study?="Yes",Sufficient_data="Yes"),((E:E-I$29)*SQRT(Calculations!CT:CT))/SQRT(1-Calculations!CT:CT/SUM(Calculations!CT:CT)),"")</f>
        <v/>
      </c>
      <c r="AH162" s="122"/>
      <c r="AJ162" s="41" t="str">
        <f t="shared" ref="AJ162:AJ201" si="29">IF(AND(Sufficient_data="Yes",Include_study?="Yes"),Study_name,"")</f>
        <v/>
      </c>
      <c r="AK162" s="86" t="str">
        <f t="shared" ref="AK162:AK193" si="30">IF(AND(Sufficient_data="Yes",Include_study?="Yes"),Inverse_standard_error,"")</f>
        <v/>
      </c>
      <c r="AL162" s="51" t="str">
        <f t="shared" ref="AL162:AL193" si="31">IF(AND(Sufficient_data="Yes",Include_study?="Yes"),Z_score,"")</f>
        <v/>
      </c>
      <c r="AS162" s="122"/>
      <c r="AU162" s="41" t="str">
        <f t="shared" ref="AU162:AU201" si="32">IF(AND(Sufficient_data="Yes",Include_study?="Yes"),Study_name,"")</f>
        <v/>
      </c>
      <c r="AV162" s="41" t="str">
        <f>IF(Calculations!FM162&lt;&gt;"",NORMSINV(Calculations!FM162),"")</f>
        <v/>
      </c>
      <c r="AW162" s="51" t="str">
        <f t="shared" ref="AW162:AW193" si="33">IF(AND(Include_study?="Yes",Sufficient_data="Yes"),IF(AZ$33="Standardized residuals",Standardized_residual,Z_score),"")</f>
        <v/>
      </c>
      <c r="BD162" s="122"/>
      <c r="BH162" s="122"/>
    </row>
    <row r="163" spans="4:60" x14ac:dyDescent="0.2">
      <c r="D163" s="71" t="str">
        <f t="shared" si="27"/>
        <v/>
      </c>
      <c r="E163" s="41" t="str">
        <f>IF(AND(Sufficient_data="Yes",Include_study?="Yes"),IF(Additional_effect_size_measure=Calculations!L$1,Hedges_g,Cohens_d),"")</f>
        <v/>
      </c>
      <c r="F163" s="23" t="str">
        <f>IF(AND(Sufficient_data="Yes",Include_study?="Yes"),IF(Additional_effect_size_measure=Calculations!L$1,SQRT(Variance_g),SQRT(Variance_d)),"")</f>
        <v/>
      </c>
      <c r="M163" s="122"/>
      <c r="T163" s="122"/>
      <c r="V163" s="41" t="str">
        <f t="shared" si="28"/>
        <v/>
      </c>
      <c r="W163" s="51" t="str">
        <f>IF(AND(Include_study?="Yes",Sufficient_data="Yes"),((E:E-I$29)*SQRT(Calculations!CT:CT))/SQRT(1-Calculations!CT:CT/SUM(Calculations!CT:CT)),"")</f>
        <v/>
      </c>
      <c r="AH163" s="122"/>
      <c r="AJ163" s="41" t="str">
        <f t="shared" si="29"/>
        <v/>
      </c>
      <c r="AK163" s="86" t="str">
        <f t="shared" si="30"/>
        <v/>
      </c>
      <c r="AL163" s="51" t="str">
        <f t="shared" si="31"/>
        <v/>
      </c>
      <c r="AS163" s="122"/>
      <c r="AU163" s="41" t="str">
        <f t="shared" si="32"/>
        <v/>
      </c>
      <c r="AV163" s="41" t="str">
        <f>IF(Calculations!FM163&lt;&gt;"",NORMSINV(Calculations!FM163),"")</f>
        <v/>
      </c>
      <c r="AW163" s="51" t="str">
        <f t="shared" si="33"/>
        <v/>
      </c>
      <c r="BD163" s="122"/>
      <c r="BH163" s="122"/>
    </row>
    <row r="164" spans="4:60" x14ac:dyDescent="0.2">
      <c r="D164" s="71" t="str">
        <f t="shared" si="27"/>
        <v/>
      </c>
      <c r="E164" s="41" t="str">
        <f>IF(AND(Sufficient_data="Yes",Include_study?="Yes"),IF(Additional_effect_size_measure=Calculations!L$1,Hedges_g,Cohens_d),"")</f>
        <v/>
      </c>
      <c r="F164" s="23" t="str">
        <f>IF(AND(Sufficient_data="Yes",Include_study?="Yes"),IF(Additional_effect_size_measure=Calculations!L$1,SQRT(Variance_g),SQRT(Variance_d)),"")</f>
        <v/>
      </c>
      <c r="M164" s="122"/>
      <c r="T164" s="122"/>
      <c r="V164" s="41" t="str">
        <f t="shared" si="28"/>
        <v/>
      </c>
      <c r="W164" s="51" t="str">
        <f>IF(AND(Include_study?="Yes",Sufficient_data="Yes"),((E:E-I$29)*SQRT(Calculations!CT:CT))/SQRT(1-Calculations!CT:CT/SUM(Calculations!CT:CT)),"")</f>
        <v/>
      </c>
      <c r="AH164" s="122"/>
      <c r="AJ164" s="41" t="str">
        <f t="shared" si="29"/>
        <v/>
      </c>
      <c r="AK164" s="86" t="str">
        <f t="shared" si="30"/>
        <v/>
      </c>
      <c r="AL164" s="51" t="str">
        <f t="shared" si="31"/>
        <v/>
      </c>
      <c r="AS164" s="122"/>
      <c r="AU164" s="41" t="str">
        <f t="shared" si="32"/>
        <v/>
      </c>
      <c r="AV164" s="41" t="str">
        <f>IF(Calculations!FM164&lt;&gt;"",NORMSINV(Calculations!FM164),"")</f>
        <v/>
      </c>
      <c r="AW164" s="51" t="str">
        <f t="shared" si="33"/>
        <v/>
      </c>
      <c r="BD164" s="122"/>
      <c r="BH164" s="122"/>
    </row>
    <row r="165" spans="4:60" x14ac:dyDescent="0.2">
      <c r="D165" s="71" t="str">
        <f t="shared" si="27"/>
        <v/>
      </c>
      <c r="E165" s="41" t="str">
        <f>IF(AND(Sufficient_data="Yes",Include_study?="Yes"),IF(Additional_effect_size_measure=Calculations!L$1,Hedges_g,Cohens_d),"")</f>
        <v/>
      </c>
      <c r="F165" s="23" t="str">
        <f>IF(AND(Sufficient_data="Yes",Include_study?="Yes"),IF(Additional_effect_size_measure=Calculations!L$1,SQRT(Variance_g),SQRT(Variance_d)),"")</f>
        <v/>
      </c>
      <c r="M165" s="122"/>
      <c r="T165" s="122"/>
      <c r="V165" s="41" t="str">
        <f t="shared" si="28"/>
        <v/>
      </c>
      <c r="W165" s="51" t="str">
        <f>IF(AND(Include_study?="Yes",Sufficient_data="Yes"),((E:E-I$29)*SQRT(Calculations!CT:CT))/SQRT(1-Calculations!CT:CT/SUM(Calculations!CT:CT)),"")</f>
        <v/>
      </c>
      <c r="AH165" s="122"/>
      <c r="AJ165" s="41" t="str">
        <f t="shared" si="29"/>
        <v/>
      </c>
      <c r="AK165" s="86" t="str">
        <f t="shared" si="30"/>
        <v/>
      </c>
      <c r="AL165" s="51" t="str">
        <f t="shared" si="31"/>
        <v/>
      </c>
      <c r="AS165" s="122"/>
      <c r="AU165" s="41" t="str">
        <f t="shared" si="32"/>
        <v/>
      </c>
      <c r="AV165" s="41" t="str">
        <f>IF(Calculations!FM165&lt;&gt;"",NORMSINV(Calculations!FM165),"")</f>
        <v/>
      </c>
      <c r="AW165" s="51" t="str">
        <f t="shared" si="33"/>
        <v/>
      </c>
      <c r="BD165" s="122"/>
      <c r="BH165" s="122"/>
    </row>
    <row r="166" spans="4:60" x14ac:dyDescent="0.2">
      <c r="D166" s="71" t="str">
        <f t="shared" si="27"/>
        <v/>
      </c>
      <c r="E166" s="41" t="str">
        <f>IF(AND(Sufficient_data="Yes",Include_study?="Yes"),IF(Additional_effect_size_measure=Calculations!L$1,Hedges_g,Cohens_d),"")</f>
        <v/>
      </c>
      <c r="F166" s="23" t="str">
        <f>IF(AND(Sufficient_data="Yes",Include_study?="Yes"),IF(Additional_effect_size_measure=Calculations!L$1,SQRT(Variance_g),SQRT(Variance_d)),"")</f>
        <v/>
      </c>
      <c r="M166" s="122"/>
      <c r="T166" s="122"/>
      <c r="V166" s="41" t="str">
        <f t="shared" si="28"/>
        <v/>
      </c>
      <c r="W166" s="51" t="str">
        <f>IF(AND(Include_study?="Yes",Sufficient_data="Yes"),((E:E-I$29)*SQRT(Calculations!CT:CT))/SQRT(1-Calculations!CT:CT/SUM(Calculations!CT:CT)),"")</f>
        <v/>
      </c>
      <c r="AH166" s="122"/>
      <c r="AJ166" s="41" t="str">
        <f t="shared" si="29"/>
        <v/>
      </c>
      <c r="AK166" s="86" t="str">
        <f t="shared" si="30"/>
        <v/>
      </c>
      <c r="AL166" s="51" t="str">
        <f t="shared" si="31"/>
        <v/>
      </c>
      <c r="AS166" s="122"/>
      <c r="AU166" s="41" t="str">
        <f t="shared" si="32"/>
        <v/>
      </c>
      <c r="AV166" s="41" t="str">
        <f>IF(Calculations!FM166&lt;&gt;"",NORMSINV(Calculations!FM166),"")</f>
        <v/>
      </c>
      <c r="AW166" s="51" t="str">
        <f t="shared" si="33"/>
        <v/>
      </c>
      <c r="BD166" s="122"/>
      <c r="BH166" s="122"/>
    </row>
    <row r="167" spans="4:60" x14ac:dyDescent="0.2">
      <c r="D167" s="71" t="str">
        <f t="shared" si="27"/>
        <v/>
      </c>
      <c r="E167" s="41" t="str">
        <f>IF(AND(Sufficient_data="Yes",Include_study?="Yes"),IF(Additional_effect_size_measure=Calculations!L$1,Hedges_g,Cohens_d),"")</f>
        <v/>
      </c>
      <c r="F167" s="23" t="str">
        <f>IF(AND(Sufficient_data="Yes",Include_study?="Yes"),IF(Additional_effect_size_measure=Calculations!L$1,SQRT(Variance_g),SQRT(Variance_d)),"")</f>
        <v/>
      </c>
      <c r="M167" s="122"/>
      <c r="T167" s="122"/>
      <c r="V167" s="41" t="str">
        <f t="shared" si="28"/>
        <v/>
      </c>
      <c r="W167" s="51" t="str">
        <f>IF(AND(Include_study?="Yes",Sufficient_data="Yes"),((E:E-I$29)*SQRT(Calculations!CT:CT))/SQRT(1-Calculations!CT:CT/SUM(Calculations!CT:CT)),"")</f>
        <v/>
      </c>
      <c r="AH167" s="122"/>
      <c r="AJ167" s="41" t="str">
        <f t="shared" si="29"/>
        <v/>
      </c>
      <c r="AK167" s="86" t="str">
        <f t="shared" si="30"/>
        <v/>
      </c>
      <c r="AL167" s="51" t="str">
        <f t="shared" si="31"/>
        <v/>
      </c>
      <c r="AS167" s="122"/>
      <c r="AU167" s="41" t="str">
        <f t="shared" si="32"/>
        <v/>
      </c>
      <c r="AV167" s="41" t="str">
        <f>IF(Calculations!FM167&lt;&gt;"",NORMSINV(Calculations!FM167),"")</f>
        <v/>
      </c>
      <c r="AW167" s="51" t="str">
        <f t="shared" si="33"/>
        <v/>
      </c>
      <c r="BD167" s="122"/>
      <c r="BH167" s="122"/>
    </row>
    <row r="168" spans="4:60" x14ac:dyDescent="0.2">
      <c r="D168" s="71" t="str">
        <f t="shared" si="27"/>
        <v/>
      </c>
      <c r="E168" s="41" t="str">
        <f>IF(AND(Sufficient_data="Yes",Include_study?="Yes"),IF(Additional_effect_size_measure=Calculations!L$1,Hedges_g,Cohens_d),"")</f>
        <v/>
      </c>
      <c r="F168" s="23" t="str">
        <f>IF(AND(Sufficient_data="Yes",Include_study?="Yes"),IF(Additional_effect_size_measure=Calculations!L$1,SQRT(Variance_g),SQRT(Variance_d)),"")</f>
        <v/>
      </c>
      <c r="M168" s="122"/>
      <c r="T168" s="122"/>
      <c r="V168" s="41" t="str">
        <f t="shared" si="28"/>
        <v/>
      </c>
      <c r="W168" s="51" t="str">
        <f>IF(AND(Include_study?="Yes",Sufficient_data="Yes"),((E:E-I$29)*SQRT(Calculations!CT:CT))/SQRT(1-Calculations!CT:CT/SUM(Calculations!CT:CT)),"")</f>
        <v/>
      </c>
      <c r="AH168" s="122"/>
      <c r="AJ168" s="41" t="str">
        <f t="shared" si="29"/>
        <v/>
      </c>
      <c r="AK168" s="86" t="str">
        <f t="shared" si="30"/>
        <v/>
      </c>
      <c r="AL168" s="51" t="str">
        <f t="shared" si="31"/>
        <v/>
      </c>
      <c r="AS168" s="122"/>
      <c r="AU168" s="41" t="str">
        <f t="shared" si="32"/>
        <v/>
      </c>
      <c r="AV168" s="41" t="str">
        <f>IF(Calculations!FM168&lt;&gt;"",NORMSINV(Calculations!FM168),"")</f>
        <v/>
      </c>
      <c r="AW168" s="51" t="str">
        <f t="shared" si="33"/>
        <v/>
      </c>
      <c r="BD168" s="122"/>
      <c r="BH168" s="122"/>
    </row>
    <row r="169" spans="4:60" x14ac:dyDescent="0.2">
      <c r="D169" s="71" t="str">
        <f t="shared" si="27"/>
        <v/>
      </c>
      <c r="E169" s="41" t="str">
        <f>IF(AND(Sufficient_data="Yes",Include_study?="Yes"),IF(Additional_effect_size_measure=Calculations!L$1,Hedges_g,Cohens_d),"")</f>
        <v/>
      </c>
      <c r="F169" s="23" t="str">
        <f>IF(AND(Sufficient_data="Yes",Include_study?="Yes"),IF(Additional_effect_size_measure=Calculations!L$1,SQRT(Variance_g),SQRT(Variance_d)),"")</f>
        <v/>
      </c>
      <c r="M169" s="122"/>
      <c r="T169" s="122"/>
      <c r="V169" s="41" t="str">
        <f t="shared" si="28"/>
        <v/>
      </c>
      <c r="W169" s="51" t="str">
        <f>IF(AND(Include_study?="Yes",Sufficient_data="Yes"),((E:E-I$29)*SQRT(Calculations!CT:CT))/SQRT(1-Calculations!CT:CT/SUM(Calculations!CT:CT)),"")</f>
        <v/>
      </c>
      <c r="AH169" s="122"/>
      <c r="AJ169" s="41" t="str">
        <f t="shared" si="29"/>
        <v/>
      </c>
      <c r="AK169" s="86" t="str">
        <f t="shared" si="30"/>
        <v/>
      </c>
      <c r="AL169" s="51" t="str">
        <f t="shared" si="31"/>
        <v/>
      </c>
      <c r="AS169" s="122"/>
      <c r="AU169" s="41" t="str">
        <f t="shared" si="32"/>
        <v/>
      </c>
      <c r="AV169" s="41" t="str">
        <f>IF(Calculations!FM169&lt;&gt;"",NORMSINV(Calculations!FM169),"")</f>
        <v/>
      </c>
      <c r="AW169" s="51" t="str">
        <f t="shared" si="33"/>
        <v/>
      </c>
      <c r="BD169" s="122"/>
      <c r="BH169" s="122"/>
    </row>
    <row r="170" spans="4:60" x14ac:dyDescent="0.2">
      <c r="D170" s="71" t="str">
        <f t="shared" si="27"/>
        <v/>
      </c>
      <c r="E170" s="41" t="str">
        <f>IF(AND(Sufficient_data="Yes",Include_study?="Yes"),IF(Additional_effect_size_measure=Calculations!L$1,Hedges_g,Cohens_d),"")</f>
        <v/>
      </c>
      <c r="F170" s="23" t="str">
        <f>IF(AND(Sufficient_data="Yes",Include_study?="Yes"),IF(Additional_effect_size_measure=Calculations!L$1,SQRT(Variance_g),SQRT(Variance_d)),"")</f>
        <v/>
      </c>
      <c r="M170" s="122"/>
      <c r="T170" s="122"/>
      <c r="V170" s="41" t="str">
        <f t="shared" si="28"/>
        <v/>
      </c>
      <c r="W170" s="51" t="str">
        <f>IF(AND(Include_study?="Yes",Sufficient_data="Yes"),((E:E-I$29)*SQRT(Calculations!CT:CT))/SQRT(1-Calculations!CT:CT/SUM(Calculations!CT:CT)),"")</f>
        <v/>
      </c>
      <c r="AH170" s="122"/>
      <c r="AJ170" s="41" t="str">
        <f t="shared" si="29"/>
        <v/>
      </c>
      <c r="AK170" s="86" t="str">
        <f t="shared" si="30"/>
        <v/>
      </c>
      <c r="AL170" s="51" t="str">
        <f t="shared" si="31"/>
        <v/>
      </c>
      <c r="AS170" s="122"/>
      <c r="AU170" s="41" t="str">
        <f t="shared" si="32"/>
        <v/>
      </c>
      <c r="AV170" s="41" t="str">
        <f>IF(Calculations!FM170&lt;&gt;"",NORMSINV(Calculations!FM170),"")</f>
        <v/>
      </c>
      <c r="AW170" s="51" t="str">
        <f t="shared" si="33"/>
        <v/>
      </c>
      <c r="BD170" s="122"/>
      <c r="BH170" s="122"/>
    </row>
    <row r="171" spans="4:60" x14ac:dyDescent="0.2">
      <c r="D171" s="71" t="str">
        <f t="shared" si="27"/>
        <v/>
      </c>
      <c r="E171" s="41" t="str">
        <f>IF(AND(Sufficient_data="Yes",Include_study?="Yes"),IF(Additional_effect_size_measure=Calculations!L$1,Hedges_g,Cohens_d),"")</f>
        <v/>
      </c>
      <c r="F171" s="23" t="str">
        <f>IF(AND(Sufficient_data="Yes",Include_study?="Yes"),IF(Additional_effect_size_measure=Calculations!L$1,SQRT(Variance_g),SQRT(Variance_d)),"")</f>
        <v/>
      </c>
      <c r="M171" s="122"/>
      <c r="T171" s="122"/>
      <c r="V171" s="41" t="str">
        <f t="shared" si="28"/>
        <v/>
      </c>
      <c r="W171" s="51" t="str">
        <f>IF(AND(Include_study?="Yes",Sufficient_data="Yes"),((E:E-I$29)*SQRT(Calculations!CT:CT))/SQRT(1-Calculations!CT:CT/SUM(Calculations!CT:CT)),"")</f>
        <v/>
      </c>
      <c r="AH171" s="122"/>
      <c r="AJ171" s="41" t="str">
        <f t="shared" si="29"/>
        <v/>
      </c>
      <c r="AK171" s="86" t="str">
        <f t="shared" si="30"/>
        <v/>
      </c>
      <c r="AL171" s="51" t="str">
        <f t="shared" si="31"/>
        <v/>
      </c>
      <c r="AS171" s="122"/>
      <c r="AU171" s="41" t="str">
        <f t="shared" si="32"/>
        <v/>
      </c>
      <c r="AV171" s="41" t="str">
        <f>IF(Calculations!FM171&lt;&gt;"",NORMSINV(Calculations!FM171),"")</f>
        <v/>
      </c>
      <c r="AW171" s="51" t="str">
        <f t="shared" si="33"/>
        <v/>
      </c>
      <c r="BD171" s="122"/>
      <c r="BH171" s="122"/>
    </row>
    <row r="172" spans="4:60" x14ac:dyDescent="0.2">
      <c r="D172" s="71" t="str">
        <f t="shared" si="27"/>
        <v/>
      </c>
      <c r="E172" s="41" t="str">
        <f>IF(AND(Sufficient_data="Yes",Include_study?="Yes"),IF(Additional_effect_size_measure=Calculations!L$1,Hedges_g,Cohens_d),"")</f>
        <v/>
      </c>
      <c r="F172" s="23" t="str">
        <f>IF(AND(Sufficient_data="Yes",Include_study?="Yes"),IF(Additional_effect_size_measure=Calculations!L$1,SQRT(Variance_g),SQRT(Variance_d)),"")</f>
        <v/>
      </c>
      <c r="M172" s="122"/>
      <c r="T172" s="122"/>
      <c r="V172" s="41" t="str">
        <f t="shared" si="28"/>
        <v/>
      </c>
      <c r="W172" s="51" t="str">
        <f>IF(AND(Include_study?="Yes",Sufficient_data="Yes"),((E:E-I$29)*SQRT(Calculations!CT:CT))/SQRT(1-Calculations!CT:CT/SUM(Calculations!CT:CT)),"")</f>
        <v/>
      </c>
      <c r="AH172" s="122"/>
      <c r="AJ172" s="41" t="str">
        <f t="shared" si="29"/>
        <v/>
      </c>
      <c r="AK172" s="86" t="str">
        <f t="shared" si="30"/>
        <v/>
      </c>
      <c r="AL172" s="51" t="str">
        <f t="shared" si="31"/>
        <v/>
      </c>
      <c r="AS172" s="122"/>
      <c r="AU172" s="41" t="str">
        <f t="shared" si="32"/>
        <v/>
      </c>
      <c r="AV172" s="41" t="str">
        <f>IF(Calculations!FM172&lt;&gt;"",NORMSINV(Calculations!FM172),"")</f>
        <v/>
      </c>
      <c r="AW172" s="51" t="str">
        <f t="shared" si="33"/>
        <v/>
      </c>
      <c r="BD172" s="122"/>
      <c r="BH172" s="122"/>
    </row>
    <row r="173" spans="4:60" x14ac:dyDescent="0.2">
      <c r="D173" s="71" t="str">
        <f t="shared" si="27"/>
        <v/>
      </c>
      <c r="E173" s="41" t="str">
        <f>IF(AND(Sufficient_data="Yes",Include_study?="Yes"),IF(Additional_effect_size_measure=Calculations!L$1,Hedges_g,Cohens_d),"")</f>
        <v/>
      </c>
      <c r="F173" s="23" t="str">
        <f>IF(AND(Sufficient_data="Yes",Include_study?="Yes"),IF(Additional_effect_size_measure=Calculations!L$1,SQRT(Variance_g),SQRT(Variance_d)),"")</f>
        <v/>
      </c>
      <c r="M173" s="122"/>
      <c r="T173" s="122"/>
      <c r="V173" s="41" t="str">
        <f t="shared" si="28"/>
        <v/>
      </c>
      <c r="W173" s="51" t="str">
        <f>IF(AND(Include_study?="Yes",Sufficient_data="Yes"),((E:E-I$29)*SQRT(Calculations!CT:CT))/SQRT(1-Calculations!CT:CT/SUM(Calculations!CT:CT)),"")</f>
        <v/>
      </c>
      <c r="AH173" s="122"/>
      <c r="AJ173" s="41" t="str">
        <f t="shared" si="29"/>
        <v/>
      </c>
      <c r="AK173" s="86" t="str">
        <f t="shared" si="30"/>
        <v/>
      </c>
      <c r="AL173" s="51" t="str">
        <f t="shared" si="31"/>
        <v/>
      </c>
      <c r="AS173" s="122"/>
      <c r="AU173" s="41" t="str">
        <f t="shared" si="32"/>
        <v/>
      </c>
      <c r="AV173" s="41" t="str">
        <f>IF(Calculations!FM173&lt;&gt;"",NORMSINV(Calculations!FM173),"")</f>
        <v/>
      </c>
      <c r="AW173" s="51" t="str">
        <f t="shared" si="33"/>
        <v/>
      </c>
      <c r="BD173" s="122"/>
      <c r="BH173" s="122"/>
    </row>
    <row r="174" spans="4:60" x14ac:dyDescent="0.2">
      <c r="D174" s="71" t="str">
        <f t="shared" si="27"/>
        <v/>
      </c>
      <c r="E174" s="41" t="str">
        <f>IF(AND(Sufficient_data="Yes",Include_study?="Yes"),IF(Additional_effect_size_measure=Calculations!L$1,Hedges_g,Cohens_d),"")</f>
        <v/>
      </c>
      <c r="F174" s="23" t="str">
        <f>IF(AND(Sufficient_data="Yes",Include_study?="Yes"),IF(Additional_effect_size_measure=Calculations!L$1,SQRT(Variance_g),SQRT(Variance_d)),"")</f>
        <v/>
      </c>
      <c r="M174" s="122"/>
      <c r="T174" s="122"/>
      <c r="V174" s="41" t="str">
        <f t="shared" si="28"/>
        <v/>
      </c>
      <c r="W174" s="51" t="str">
        <f>IF(AND(Include_study?="Yes",Sufficient_data="Yes"),((E:E-I$29)*SQRT(Calculations!CT:CT))/SQRT(1-Calculations!CT:CT/SUM(Calculations!CT:CT)),"")</f>
        <v/>
      </c>
      <c r="AH174" s="122"/>
      <c r="AJ174" s="41" t="str">
        <f t="shared" si="29"/>
        <v/>
      </c>
      <c r="AK174" s="86" t="str">
        <f t="shared" si="30"/>
        <v/>
      </c>
      <c r="AL174" s="51" t="str">
        <f t="shared" si="31"/>
        <v/>
      </c>
      <c r="AS174" s="122"/>
      <c r="AU174" s="41" t="str">
        <f t="shared" si="32"/>
        <v/>
      </c>
      <c r="AV174" s="41" t="str">
        <f>IF(Calculations!FM174&lt;&gt;"",NORMSINV(Calculations!FM174),"")</f>
        <v/>
      </c>
      <c r="AW174" s="51" t="str">
        <f t="shared" si="33"/>
        <v/>
      </c>
      <c r="BD174" s="122"/>
      <c r="BH174" s="122"/>
    </row>
    <row r="175" spans="4:60" x14ac:dyDescent="0.2">
      <c r="D175" s="71" t="str">
        <f t="shared" si="27"/>
        <v/>
      </c>
      <c r="E175" s="41" t="str">
        <f>IF(AND(Sufficient_data="Yes",Include_study?="Yes"),IF(Additional_effect_size_measure=Calculations!L$1,Hedges_g,Cohens_d),"")</f>
        <v/>
      </c>
      <c r="F175" s="23" t="str">
        <f>IF(AND(Sufficient_data="Yes",Include_study?="Yes"),IF(Additional_effect_size_measure=Calculations!L$1,SQRT(Variance_g),SQRT(Variance_d)),"")</f>
        <v/>
      </c>
      <c r="M175" s="122"/>
      <c r="T175" s="122"/>
      <c r="V175" s="41" t="str">
        <f t="shared" si="28"/>
        <v/>
      </c>
      <c r="W175" s="51" t="str">
        <f>IF(AND(Include_study?="Yes",Sufficient_data="Yes"),((E:E-I$29)*SQRT(Calculations!CT:CT))/SQRT(1-Calculations!CT:CT/SUM(Calculations!CT:CT)),"")</f>
        <v/>
      </c>
      <c r="AH175" s="122"/>
      <c r="AJ175" s="41" t="str">
        <f t="shared" si="29"/>
        <v/>
      </c>
      <c r="AK175" s="86" t="str">
        <f t="shared" si="30"/>
        <v/>
      </c>
      <c r="AL175" s="51" t="str">
        <f t="shared" si="31"/>
        <v/>
      </c>
      <c r="AS175" s="122"/>
      <c r="AU175" s="41" t="str">
        <f t="shared" si="32"/>
        <v/>
      </c>
      <c r="AV175" s="41" t="str">
        <f>IF(Calculations!FM175&lt;&gt;"",NORMSINV(Calculations!FM175),"")</f>
        <v/>
      </c>
      <c r="AW175" s="51" t="str">
        <f t="shared" si="33"/>
        <v/>
      </c>
      <c r="BD175" s="122"/>
      <c r="BH175" s="122"/>
    </row>
    <row r="176" spans="4:60" x14ac:dyDescent="0.2">
      <c r="D176" s="71" t="str">
        <f t="shared" si="27"/>
        <v/>
      </c>
      <c r="E176" s="41" t="str">
        <f>IF(AND(Sufficient_data="Yes",Include_study?="Yes"),IF(Additional_effect_size_measure=Calculations!L$1,Hedges_g,Cohens_d),"")</f>
        <v/>
      </c>
      <c r="F176" s="23" t="str">
        <f>IF(AND(Sufficient_data="Yes",Include_study?="Yes"),IF(Additional_effect_size_measure=Calculations!L$1,SQRT(Variance_g),SQRT(Variance_d)),"")</f>
        <v/>
      </c>
      <c r="M176" s="122"/>
      <c r="T176" s="122"/>
      <c r="V176" s="41" t="str">
        <f t="shared" si="28"/>
        <v/>
      </c>
      <c r="W176" s="51" t="str">
        <f>IF(AND(Include_study?="Yes",Sufficient_data="Yes"),((E:E-I$29)*SQRT(Calculations!CT:CT))/SQRT(1-Calculations!CT:CT/SUM(Calculations!CT:CT)),"")</f>
        <v/>
      </c>
      <c r="AH176" s="122"/>
      <c r="AJ176" s="41" t="str">
        <f t="shared" si="29"/>
        <v/>
      </c>
      <c r="AK176" s="86" t="str">
        <f t="shared" si="30"/>
        <v/>
      </c>
      <c r="AL176" s="51" t="str">
        <f t="shared" si="31"/>
        <v/>
      </c>
      <c r="AS176" s="122"/>
      <c r="AU176" s="41" t="str">
        <f t="shared" si="32"/>
        <v/>
      </c>
      <c r="AV176" s="41" t="str">
        <f>IF(Calculations!FM176&lt;&gt;"",NORMSINV(Calculations!FM176),"")</f>
        <v/>
      </c>
      <c r="AW176" s="51" t="str">
        <f t="shared" si="33"/>
        <v/>
      </c>
      <c r="BD176" s="122"/>
      <c r="BH176" s="122"/>
    </row>
    <row r="177" spans="4:60" x14ac:dyDescent="0.2">
      <c r="D177" s="71" t="str">
        <f t="shared" si="27"/>
        <v/>
      </c>
      <c r="E177" s="41" t="str">
        <f>IF(AND(Sufficient_data="Yes",Include_study?="Yes"),IF(Additional_effect_size_measure=Calculations!L$1,Hedges_g,Cohens_d),"")</f>
        <v/>
      </c>
      <c r="F177" s="23" t="str">
        <f>IF(AND(Sufficient_data="Yes",Include_study?="Yes"),IF(Additional_effect_size_measure=Calculations!L$1,SQRT(Variance_g),SQRT(Variance_d)),"")</f>
        <v/>
      </c>
      <c r="M177" s="122"/>
      <c r="T177" s="122"/>
      <c r="V177" s="41" t="str">
        <f t="shared" si="28"/>
        <v/>
      </c>
      <c r="W177" s="51" t="str">
        <f>IF(AND(Include_study?="Yes",Sufficient_data="Yes"),((E:E-I$29)*SQRT(Calculations!CT:CT))/SQRT(1-Calculations!CT:CT/SUM(Calculations!CT:CT)),"")</f>
        <v/>
      </c>
      <c r="AH177" s="122"/>
      <c r="AJ177" s="41" t="str">
        <f t="shared" si="29"/>
        <v/>
      </c>
      <c r="AK177" s="86" t="str">
        <f t="shared" si="30"/>
        <v/>
      </c>
      <c r="AL177" s="51" t="str">
        <f t="shared" si="31"/>
        <v/>
      </c>
      <c r="AS177" s="122"/>
      <c r="AU177" s="41" t="str">
        <f t="shared" si="32"/>
        <v/>
      </c>
      <c r="AV177" s="41" t="str">
        <f>IF(Calculations!FM177&lt;&gt;"",NORMSINV(Calculations!FM177),"")</f>
        <v/>
      </c>
      <c r="AW177" s="51" t="str">
        <f t="shared" si="33"/>
        <v/>
      </c>
      <c r="BD177" s="122"/>
      <c r="BH177" s="122"/>
    </row>
    <row r="178" spans="4:60" x14ac:dyDescent="0.2">
      <c r="D178" s="71" t="str">
        <f t="shared" si="27"/>
        <v/>
      </c>
      <c r="E178" s="41" t="str">
        <f>IF(AND(Sufficient_data="Yes",Include_study?="Yes"),IF(Additional_effect_size_measure=Calculations!L$1,Hedges_g,Cohens_d),"")</f>
        <v/>
      </c>
      <c r="F178" s="23" t="str">
        <f>IF(AND(Sufficient_data="Yes",Include_study?="Yes"),IF(Additional_effect_size_measure=Calculations!L$1,SQRT(Variance_g),SQRT(Variance_d)),"")</f>
        <v/>
      </c>
      <c r="M178" s="122"/>
      <c r="T178" s="122"/>
      <c r="V178" s="41" t="str">
        <f t="shared" si="28"/>
        <v/>
      </c>
      <c r="W178" s="51" t="str">
        <f>IF(AND(Include_study?="Yes",Sufficient_data="Yes"),((E:E-I$29)*SQRT(Calculations!CT:CT))/SQRT(1-Calculations!CT:CT/SUM(Calculations!CT:CT)),"")</f>
        <v/>
      </c>
      <c r="AH178" s="122"/>
      <c r="AJ178" s="41" t="str">
        <f t="shared" si="29"/>
        <v/>
      </c>
      <c r="AK178" s="86" t="str">
        <f t="shared" si="30"/>
        <v/>
      </c>
      <c r="AL178" s="51" t="str">
        <f t="shared" si="31"/>
        <v/>
      </c>
      <c r="AS178" s="122"/>
      <c r="AU178" s="41" t="str">
        <f t="shared" si="32"/>
        <v/>
      </c>
      <c r="AV178" s="41" t="str">
        <f>IF(Calculations!FM178&lt;&gt;"",NORMSINV(Calculations!FM178),"")</f>
        <v/>
      </c>
      <c r="AW178" s="51" t="str">
        <f t="shared" si="33"/>
        <v/>
      </c>
      <c r="BD178" s="122"/>
      <c r="BH178" s="122"/>
    </row>
    <row r="179" spans="4:60" x14ac:dyDescent="0.2">
      <c r="D179" s="71" t="str">
        <f t="shared" si="27"/>
        <v/>
      </c>
      <c r="E179" s="41" t="str">
        <f>IF(AND(Sufficient_data="Yes",Include_study?="Yes"),IF(Additional_effect_size_measure=Calculations!L$1,Hedges_g,Cohens_d),"")</f>
        <v/>
      </c>
      <c r="F179" s="23" t="str">
        <f>IF(AND(Sufficient_data="Yes",Include_study?="Yes"),IF(Additional_effect_size_measure=Calculations!L$1,SQRT(Variance_g),SQRT(Variance_d)),"")</f>
        <v/>
      </c>
      <c r="M179" s="122"/>
      <c r="T179" s="122"/>
      <c r="V179" s="41" t="str">
        <f t="shared" si="28"/>
        <v/>
      </c>
      <c r="W179" s="51" t="str">
        <f>IF(AND(Include_study?="Yes",Sufficient_data="Yes"),((E:E-I$29)*SQRT(Calculations!CT:CT))/SQRT(1-Calculations!CT:CT/SUM(Calculations!CT:CT)),"")</f>
        <v/>
      </c>
      <c r="AH179" s="122"/>
      <c r="AJ179" s="41" t="str">
        <f t="shared" si="29"/>
        <v/>
      </c>
      <c r="AK179" s="86" t="str">
        <f t="shared" si="30"/>
        <v/>
      </c>
      <c r="AL179" s="51" t="str">
        <f t="shared" si="31"/>
        <v/>
      </c>
      <c r="AS179" s="122"/>
      <c r="AU179" s="41" t="str">
        <f t="shared" si="32"/>
        <v/>
      </c>
      <c r="AV179" s="41" t="str">
        <f>IF(Calculations!FM179&lt;&gt;"",NORMSINV(Calculations!FM179),"")</f>
        <v/>
      </c>
      <c r="AW179" s="51" t="str">
        <f t="shared" si="33"/>
        <v/>
      </c>
      <c r="BD179" s="122"/>
      <c r="BH179" s="122"/>
    </row>
    <row r="180" spans="4:60" x14ac:dyDescent="0.2">
      <c r="D180" s="71" t="str">
        <f t="shared" si="27"/>
        <v/>
      </c>
      <c r="E180" s="41" t="str">
        <f>IF(AND(Sufficient_data="Yes",Include_study?="Yes"),IF(Additional_effect_size_measure=Calculations!L$1,Hedges_g,Cohens_d),"")</f>
        <v/>
      </c>
      <c r="F180" s="23" t="str">
        <f>IF(AND(Sufficient_data="Yes",Include_study?="Yes"),IF(Additional_effect_size_measure=Calculations!L$1,SQRT(Variance_g),SQRT(Variance_d)),"")</f>
        <v/>
      </c>
      <c r="M180" s="122"/>
      <c r="T180" s="122"/>
      <c r="V180" s="41" t="str">
        <f t="shared" si="28"/>
        <v/>
      </c>
      <c r="W180" s="51" t="str">
        <f>IF(AND(Include_study?="Yes",Sufficient_data="Yes"),((E:E-I$29)*SQRT(Calculations!CT:CT))/SQRT(1-Calculations!CT:CT/SUM(Calculations!CT:CT)),"")</f>
        <v/>
      </c>
      <c r="AH180" s="122"/>
      <c r="AJ180" s="41" t="str">
        <f t="shared" si="29"/>
        <v/>
      </c>
      <c r="AK180" s="86" t="str">
        <f t="shared" si="30"/>
        <v/>
      </c>
      <c r="AL180" s="51" t="str">
        <f t="shared" si="31"/>
        <v/>
      </c>
      <c r="AS180" s="122"/>
      <c r="AU180" s="41" t="str">
        <f t="shared" si="32"/>
        <v/>
      </c>
      <c r="AV180" s="41" t="str">
        <f>IF(Calculations!FM180&lt;&gt;"",NORMSINV(Calculations!FM180),"")</f>
        <v/>
      </c>
      <c r="AW180" s="51" t="str">
        <f t="shared" si="33"/>
        <v/>
      </c>
      <c r="BD180" s="122"/>
      <c r="BH180" s="122"/>
    </row>
    <row r="181" spans="4:60" x14ac:dyDescent="0.2">
      <c r="D181" s="71" t="str">
        <f t="shared" si="27"/>
        <v/>
      </c>
      <c r="E181" s="41" t="str">
        <f>IF(AND(Sufficient_data="Yes",Include_study?="Yes"),IF(Additional_effect_size_measure=Calculations!L$1,Hedges_g,Cohens_d),"")</f>
        <v/>
      </c>
      <c r="F181" s="23" t="str">
        <f>IF(AND(Sufficient_data="Yes",Include_study?="Yes"),IF(Additional_effect_size_measure=Calculations!L$1,SQRT(Variance_g),SQRT(Variance_d)),"")</f>
        <v/>
      </c>
      <c r="M181" s="122"/>
      <c r="T181" s="122"/>
      <c r="V181" s="41" t="str">
        <f t="shared" si="28"/>
        <v/>
      </c>
      <c r="W181" s="51" t="str">
        <f>IF(AND(Include_study?="Yes",Sufficient_data="Yes"),((E:E-I$29)*SQRT(Calculations!CT:CT))/SQRT(1-Calculations!CT:CT/SUM(Calculations!CT:CT)),"")</f>
        <v/>
      </c>
      <c r="AH181" s="122"/>
      <c r="AJ181" s="41" t="str">
        <f t="shared" si="29"/>
        <v/>
      </c>
      <c r="AK181" s="86" t="str">
        <f t="shared" si="30"/>
        <v/>
      </c>
      <c r="AL181" s="51" t="str">
        <f t="shared" si="31"/>
        <v/>
      </c>
      <c r="AS181" s="122"/>
      <c r="AU181" s="41" t="str">
        <f t="shared" si="32"/>
        <v/>
      </c>
      <c r="AV181" s="41" t="str">
        <f>IF(Calculations!FM181&lt;&gt;"",NORMSINV(Calculations!FM181),"")</f>
        <v/>
      </c>
      <c r="AW181" s="51" t="str">
        <f t="shared" si="33"/>
        <v/>
      </c>
      <c r="BD181" s="122"/>
      <c r="BH181" s="122"/>
    </row>
    <row r="182" spans="4:60" x14ac:dyDescent="0.2">
      <c r="D182" s="71" t="str">
        <f t="shared" si="27"/>
        <v/>
      </c>
      <c r="E182" s="41" t="str">
        <f>IF(AND(Sufficient_data="Yes",Include_study?="Yes"),IF(Additional_effect_size_measure=Calculations!L$1,Hedges_g,Cohens_d),"")</f>
        <v/>
      </c>
      <c r="F182" s="23" t="str">
        <f>IF(AND(Sufficient_data="Yes",Include_study?="Yes"),IF(Additional_effect_size_measure=Calculations!L$1,SQRT(Variance_g),SQRT(Variance_d)),"")</f>
        <v/>
      </c>
      <c r="M182" s="122"/>
      <c r="T182" s="122"/>
      <c r="V182" s="41" t="str">
        <f t="shared" si="28"/>
        <v/>
      </c>
      <c r="W182" s="51" t="str">
        <f>IF(AND(Include_study?="Yes",Sufficient_data="Yes"),((E:E-I$29)*SQRT(Calculations!CT:CT))/SQRT(1-Calculations!CT:CT/SUM(Calculations!CT:CT)),"")</f>
        <v/>
      </c>
      <c r="AH182" s="122"/>
      <c r="AJ182" s="41" t="str">
        <f t="shared" si="29"/>
        <v/>
      </c>
      <c r="AK182" s="86" t="str">
        <f t="shared" si="30"/>
        <v/>
      </c>
      <c r="AL182" s="51" t="str">
        <f t="shared" si="31"/>
        <v/>
      </c>
      <c r="AS182" s="122"/>
      <c r="AU182" s="41" t="str">
        <f t="shared" si="32"/>
        <v/>
      </c>
      <c r="AV182" s="41" t="str">
        <f>IF(Calculations!FM182&lt;&gt;"",NORMSINV(Calculations!FM182),"")</f>
        <v/>
      </c>
      <c r="AW182" s="51" t="str">
        <f t="shared" si="33"/>
        <v/>
      </c>
      <c r="BD182" s="122"/>
      <c r="BH182" s="122"/>
    </row>
    <row r="183" spans="4:60" x14ac:dyDescent="0.2">
      <c r="D183" s="71" t="str">
        <f t="shared" si="27"/>
        <v/>
      </c>
      <c r="E183" s="41" t="str">
        <f>IF(AND(Sufficient_data="Yes",Include_study?="Yes"),IF(Additional_effect_size_measure=Calculations!L$1,Hedges_g,Cohens_d),"")</f>
        <v/>
      </c>
      <c r="F183" s="23" t="str">
        <f>IF(AND(Sufficient_data="Yes",Include_study?="Yes"),IF(Additional_effect_size_measure=Calculations!L$1,SQRT(Variance_g),SQRT(Variance_d)),"")</f>
        <v/>
      </c>
      <c r="M183" s="122"/>
      <c r="T183" s="122"/>
      <c r="V183" s="41" t="str">
        <f t="shared" si="28"/>
        <v/>
      </c>
      <c r="W183" s="51" t="str">
        <f>IF(AND(Include_study?="Yes",Sufficient_data="Yes"),((E:E-I$29)*SQRT(Calculations!CT:CT))/SQRT(1-Calculations!CT:CT/SUM(Calculations!CT:CT)),"")</f>
        <v/>
      </c>
      <c r="AH183" s="122"/>
      <c r="AJ183" s="41" t="str">
        <f t="shared" si="29"/>
        <v/>
      </c>
      <c r="AK183" s="86" t="str">
        <f t="shared" si="30"/>
        <v/>
      </c>
      <c r="AL183" s="51" t="str">
        <f t="shared" si="31"/>
        <v/>
      </c>
      <c r="AS183" s="122"/>
      <c r="AU183" s="41" t="str">
        <f t="shared" si="32"/>
        <v/>
      </c>
      <c r="AV183" s="41" t="str">
        <f>IF(Calculations!FM183&lt;&gt;"",NORMSINV(Calculations!FM183),"")</f>
        <v/>
      </c>
      <c r="AW183" s="51" t="str">
        <f t="shared" si="33"/>
        <v/>
      </c>
      <c r="BD183" s="122"/>
      <c r="BH183" s="122"/>
    </row>
    <row r="184" spans="4:60" x14ac:dyDescent="0.2">
      <c r="D184" s="71" t="str">
        <f t="shared" si="27"/>
        <v/>
      </c>
      <c r="E184" s="41" t="str">
        <f>IF(AND(Sufficient_data="Yes",Include_study?="Yes"),IF(Additional_effect_size_measure=Calculations!L$1,Hedges_g,Cohens_d),"")</f>
        <v/>
      </c>
      <c r="F184" s="23" t="str">
        <f>IF(AND(Sufficient_data="Yes",Include_study?="Yes"),IF(Additional_effect_size_measure=Calculations!L$1,SQRT(Variance_g),SQRT(Variance_d)),"")</f>
        <v/>
      </c>
      <c r="M184" s="122"/>
      <c r="T184" s="122"/>
      <c r="V184" s="41" t="str">
        <f t="shared" si="28"/>
        <v/>
      </c>
      <c r="W184" s="51" t="str">
        <f>IF(AND(Include_study?="Yes",Sufficient_data="Yes"),((E:E-I$29)*SQRT(Calculations!CT:CT))/SQRT(1-Calculations!CT:CT/SUM(Calculations!CT:CT)),"")</f>
        <v/>
      </c>
      <c r="AH184" s="122"/>
      <c r="AJ184" s="41" t="str">
        <f t="shared" si="29"/>
        <v/>
      </c>
      <c r="AK184" s="86" t="str">
        <f t="shared" si="30"/>
        <v/>
      </c>
      <c r="AL184" s="51" t="str">
        <f t="shared" si="31"/>
        <v/>
      </c>
      <c r="AS184" s="122"/>
      <c r="AU184" s="41" t="str">
        <f t="shared" si="32"/>
        <v/>
      </c>
      <c r="AV184" s="41" t="str">
        <f>IF(Calculations!FM184&lt;&gt;"",NORMSINV(Calculations!FM184),"")</f>
        <v/>
      </c>
      <c r="AW184" s="51" t="str">
        <f t="shared" si="33"/>
        <v/>
      </c>
      <c r="BD184" s="122"/>
      <c r="BH184" s="122"/>
    </row>
    <row r="185" spans="4:60" x14ac:dyDescent="0.2">
      <c r="D185" s="71" t="str">
        <f t="shared" si="27"/>
        <v/>
      </c>
      <c r="E185" s="41" t="str">
        <f>IF(AND(Sufficient_data="Yes",Include_study?="Yes"),IF(Additional_effect_size_measure=Calculations!L$1,Hedges_g,Cohens_d),"")</f>
        <v/>
      </c>
      <c r="F185" s="23" t="str">
        <f>IF(AND(Sufficient_data="Yes",Include_study?="Yes"),IF(Additional_effect_size_measure=Calculations!L$1,SQRT(Variance_g),SQRT(Variance_d)),"")</f>
        <v/>
      </c>
      <c r="M185" s="122"/>
      <c r="T185" s="122"/>
      <c r="V185" s="41" t="str">
        <f t="shared" si="28"/>
        <v/>
      </c>
      <c r="W185" s="51" t="str">
        <f>IF(AND(Include_study?="Yes",Sufficient_data="Yes"),((E:E-I$29)*SQRT(Calculations!CT:CT))/SQRT(1-Calculations!CT:CT/SUM(Calculations!CT:CT)),"")</f>
        <v/>
      </c>
      <c r="AH185" s="122"/>
      <c r="AJ185" s="41" t="str">
        <f t="shared" si="29"/>
        <v/>
      </c>
      <c r="AK185" s="86" t="str">
        <f t="shared" si="30"/>
        <v/>
      </c>
      <c r="AL185" s="51" t="str">
        <f t="shared" si="31"/>
        <v/>
      </c>
      <c r="AS185" s="122"/>
      <c r="AU185" s="41" t="str">
        <f t="shared" si="32"/>
        <v/>
      </c>
      <c r="AV185" s="41" t="str">
        <f>IF(Calculations!FM185&lt;&gt;"",NORMSINV(Calculations!FM185),"")</f>
        <v/>
      </c>
      <c r="AW185" s="51" t="str">
        <f t="shared" si="33"/>
        <v/>
      </c>
      <c r="BD185" s="122"/>
      <c r="BH185" s="122"/>
    </row>
    <row r="186" spans="4:60" x14ac:dyDescent="0.2">
      <c r="D186" s="71" t="str">
        <f t="shared" si="27"/>
        <v/>
      </c>
      <c r="E186" s="41" t="str">
        <f>IF(AND(Sufficient_data="Yes",Include_study?="Yes"),IF(Additional_effect_size_measure=Calculations!L$1,Hedges_g,Cohens_d),"")</f>
        <v/>
      </c>
      <c r="F186" s="23" t="str">
        <f>IF(AND(Sufficient_data="Yes",Include_study?="Yes"),IF(Additional_effect_size_measure=Calculations!L$1,SQRT(Variance_g),SQRT(Variance_d)),"")</f>
        <v/>
      </c>
      <c r="M186" s="122"/>
      <c r="T186" s="122"/>
      <c r="V186" s="41" t="str">
        <f t="shared" si="28"/>
        <v/>
      </c>
      <c r="W186" s="51" t="str">
        <f>IF(AND(Include_study?="Yes",Sufficient_data="Yes"),((E:E-I$29)*SQRT(Calculations!CT:CT))/SQRT(1-Calculations!CT:CT/SUM(Calculations!CT:CT)),"")</f>
        <v/>
      </c>
      <c r="AH186" s="122"/>
      <c r="AJ186" s="41" t="str">
        <f t="shared" si="29"/>
        <v/>
      </c>
      <c r="AK186" s="86" t="str">
        <f t="shared" si="30"/>
        <v/>
      </c>
      <c r="AL186" s="51" t="str">
        <f t="shared" si="31"/>
        <v/>
      </c>
      <c r="AS186" s="122"/>
      <c r="AU186" s="41" t="str">
        <f t="shared" si="32"/>
        <v/>
      </c>
      <c r="AV186" s="41" t="str">
        <f>IF(Calculations!FM186&lt;&gt;"",NORMSINV(Calculations!FM186),"")</f>
        <v/>
      </c>
      <c r="AW186" s="51" t="str">
        <f t="shared" si="33"/>
        <v/>
      </c>
      <c r="BD186" s="122"/>
      <c r="BH186" s="122"/>
    </row>
    <row r="187" spans="4:60" x14ac:dyDescent="0.2">
      <c r="D187" s="71" t="str">
        <f t="shared" si="27"/>
        <v/>
      </c>
      <c r="E187" s="41" t="str">
        <f>IF(AND(Sufficient_data="Yes",Include_study?="Yes"),IF(Additional_effect_size_measure=Calculations!L$1,Hedges_g,Cohens_d),"")</f>
        <v/>
      </c>
      <c r="F187" s="23" t="str">
        <f>IF(AND(Sufficient_data="Yes",Include_study?="Yes"),IF(Additional_effect_size_measure=Calculations!L$1,SQRT(Variance_g),SQRT(Variance_d)),"")</f>
        <v/>
      </c>
      <c r="M187" s="122"/>
      <c r="T187" s="122"/>
      <c r="V187" s="41" t="str">
        <f t="shared" si="28"/>
        <v/>
      </c>
      <c r="W187" s="51" t="str">
        <f>IF(AND(Include_study?="Yes",Sufficient_data="Yes"),((E:E-I$29)*SQRT(Calculations!CT:CT))/SQRT(1-Calculations!CT:CT/SUM(Calculations!CT:CT)),"")</f>
        <v/>
      </c>
      <c r="AH187" s="122"/>
      <c r="AJ187" s="41" t="str">
        <f t="shared" si="29"/>
        <v/>
      </c>
      <c r="AK187" s="86" t="str">
        <f t="shared" si="30"/>
        <v/>
      </c>
      <c r="AL187" s="51" t="str">
        <f t="shared" si="31"/>
        <v/>
      </c>
      <c r="AS187" s="122"/>
      <c r="AU187" s="41" t="str">
        <f t="shared" si="32"/>
        <v/>
      </c>
      <c r="AV187" s="41" t="str">
        <f>IF(Calculations!FM187&lt;&gt;"",NORMSINV(Calculations!FM187),"")</f>
        <v/>
      </c>
      <c r="AW187" s="51" t="str">
        <f t="shared" si="33"/>
        <v/>
      </c>
      <c r="BD187" s="122"/>
      <c r="BH187" s="122"/>
    </row>
    <row r="188" spans="4:60" x14ac:dyDescent="0.2">
      <c r="D188" s="71" t="str">
        <f t="shared" si="27"/>
        <v/>
      </c>
      <c r="E188" s="41" t="str">
        <f>IF(AND(Sufficient_data="Yes",Include_study?="Yes"),IF(Additional_effect_size_measure=Calculations!L$1,Hedges_g,Cohens_d),"")</f>
        <v/>
      </c>
      <c r="F188" s="23" t="str">
        <f>IF(AND(Sufficient_data="Yes",Include_study?="Yes"),IF(Additional_effect_size_measure=Calculations!L$1,SQRT(Variance_g),SQRT(Variance_d)),"")</f>
        <v/>
      </c>
      <c r="M188" s="122"/>
      <c r="T188" s="122"/>
      <c r="V188" s="41" t="str">
        <f t="shared" si="28"/>
        <v/>
      </c>
      <c r="W188" s="51" t="str">
        <f>IF(AND(Include_study?="Yes",Sufficient_data="Yes"),((E:E-I$29)*SQRT(Calculations!CT:CT))/SQRT(1-Calculations!CT:CT/SUM(Calculations!CT:CT)),"")</f>
        <v/>
      </c>
      <c r="AH188" s="122"/>
      <c r="AJ188" s="41" t="str">
        <f t="shared" si="29"/>
        <v/>
      </c>
      <c r="AK188" s="86" t="str">
        <f t="shared" si="30"/>
        <v/>
      </c>
      <c r="AL188" s="51" t="str">
        <f t="shared" si="31"/>
        <v/>
      </c>
      <c r="AS188" s="122"/>
      <c r="AU188" s="41" t="str">
        <f t="shared" si="32"/>
        <v/>
      </c>
      <c r="AV188" s="41" t="str">
        <f>IF(Calculations!FM188&lt;&gt;"",NORMSINV(Calculations!FM188),"")</f>
        <v/>
      </c>
      <c r="AW188" s="51" t="str">
        <f t="shared" si="33"/>
        <v/>
      </c>
      <c r="BD188" s="122"/>
      <c r="BH188" s="122"/>
    </row>
    <row r="189" spans="4:60" x14ac:dyDescent="0.2">
      <c r="D189" s="71" t="str">
        <f t="shared" si="27"/>
        <v/>
      </c>
      <c r="E189" s="41" t="str">
        <f>IF(AND(Sufficient_data="Yes",Include_study?="Yes"),IF(Additional_effect_size_measure=Calculations!L$1,Hedges_g,Cohens_d),"")</f>
        <v/>
      </c>
      <c r="F189" s="23" t="str">
        <f>IF(AND(Sufficient_data="Yes",Include_study?="Yes"),IF(Additional_effect_size_measure=Calculations!L$1,SQRT(Variance_g),SQRT(Variance_d)),"")</f>
        <v/>
      </c>
      <c r="M189" s="122"/>
      <c r="T189" s="122"/>
      <c r="V189" s="41" t="str">
        <f t="shared" si="28"/>
        <v/>
      </c>
      <c r="W189" s="51" t="str">
        <f>IF(AND(Include_study?="Yes",Sufficient_data="Yes"),((E:E-I$29)*SQRT(Calculations!CT:CT))/SQRT(1-Calculations!CT:CT/SUM(Calculations!CT:CT)),"")</f>
        <v/>
      </c>
      <c r="AH189" s="122"/>
      <c r="AJ189" s="41" t="str">
        <f t="shared" si="29"/>
        <v/>
      </c>
      <c r="AK189" s="86" t="str">
        <f t="shared" si="30"/>
        <v/>
      </c>
      <c r="AL189" s="51" t="str">
        <f t="shared" si="31"/>
        <v/>
      </c>
      <c r="AS189" s="122"/>
      <c r="AU189" s="41" t="str">
        <f t="shared" si="32"/>
        <v/>
      </c>
      <c r="AV189" s="41" t="str">
        <f>IF(Calculations!FM189&lt;&gt;"",NORMSINV(Calculations!FM189),"")</f>
        <v/>
      </c>
      <c r="AW189" s="51" t="str">
        <f t="shared" si="33"/>
        <v/>
      </c>
      <c r="BD189" s="122"/>
      <c r="BH189" s="122"/>
    </row>
    <row r="190" spans="4:60" x14ac:dyDescent="0.2">
      <c r="D190" s="71" t="str">
        <f t="shared" si="27"/>
        <v/>
      </c>
      <c r="E190" s="41" t="str">
        <f>IF(AND(Sufficient_data="Yes",Include_study?="Yes"),IF(Additional_effect_size_measure=Calculations!L$1,Hedges_g,Cohens_d),"")</f>
        <v/>
      </c>
      <c r="F190" s="23" t="str">
        <f>IF(AND(Sufficient_data="Yes",Include_study?="Yes"),IF(Additional_effect_size_measure=Calculations!L$1,SQRT(Variance_g),SQRT(Variance_d)),"")</f>
        <v/>
      </c>
      <c r="M190" s="122"/>
      <c r="T190" s="122"/>
      <c r="V190" s="41" t="str">
        <f t="shared" si="28"/>
        <v/>
      </c>
      <c r="W190" s="51" t="str">
        <f>IF(AND(Include_study?="Yes",Sufficient_data="Yes"),((E:E-I$29)*SQRT(Calculations!CT:CT))/SQRT(1-Calculations!CT:CT/SUM(Calculations!CT:CT)),"")</f>
        <v/>
      </c>
      <c r="AH190" s="122"/>
      <c r="AJ190" s="41" t="str">
        <f t="shared" si="29"/>
        <v/>
      </c>
      <c r="AK190" s="86" t="str">
        <f t="shared" si="30"/>
        <v/>
      </c>
      <c r="AL190" s="51" t="str">
        <f t="shared" si="31"/>
        <v/>
      </c>
      <c r="AS190" s="122"/>
      <c r="AU190" s="41" t="str">
        <f t="shared" si="32"/>
        <v/>
      </c>
      <c r="AV190" s="41" t="str">
        <f>IF(Calculations!FM190&lt;&gt;"",NORMSINV(Calculations!FM190),"")</f>
        <v/>
      </c>
      <c r="AW190" s="51" t="str">
        <f t="shared" si="33"/>
        <v/>
      </c>
      <c r="BD190" s="122"/>
      <c r="BH190" s="122"/>
    </row>
    <row r="191" spans="4:60" x14ac:dyDescent="0.2">
      <c r="D191" s="71" t="str">
        <f t="shared" si="27"/>
        <v/>
      </c>
      <c r="E191" s="41" t="str">
        <f>IF(AND(Sufficient_data="Yes",Include_study?="Yes"),IF(Additional_effect_size_measure=Calculations!L$1,Hedges_g,Cohens_d),"")</f>
        <v/>
      </c>
      <c r="F191" s="23" t="str">
        <f>IF(AND(Sufficient_data="Yes",Include_study?="Yes"),IF(Additional_effect_size_measure=Calculations!L$1,SQRT(Variance_g),SQRT(Variance_d)),"")</f>
        <v/>
      </c>
      <c r="M191" s="122"/>
      <c r="T191" s="122"/>
      <c r="V191" s="41" t="str">
        <f t="shared" si="28"/>
        <v/>
      </c>
      <c r="W191" s="51" t="str">
        <f>IF(AND(Include_study?="Yes",Sufficient_data="Yes"),((E:E-I$29)*SQRT(Calculations!CT:CT))/SQRT(1-Calculations!CT:CT/SUM(Calculations!CT:CT)),"")</f>
        <v/>
      </c>
      <c r="AH191" s="122"/>
      <c r="AJ191" s="41" t="str">
        <f t="shared" si="29"/>
        <v/>
      </c>
      <c r="AK191" s="86" t="str">
        <f t="shared" si="30"/>
        <v/>
      </c>
      <c r="AL191" s="51" t="str">
        <f t="shared" si="31"/>
        <v/>
      </c>
      <c r="AS191" s="122"/>
      <c r="AU191" s="41" t="str">
        <f t="shared" si="32"/>
        <v/>
      </c>
      <c r="AV191" s="41" t="str">
        <f>IF(Calculations!FM191&lt;&gt;"",NORMSINV(Calculations!FM191),"")</f>
        <v/>
      </c>
      <c r="AW191" s="51" t="str">
        <f t="shared" si="33"/>
        <v/>
      </c>
      <c r="BD191" s="122"/>
      <c r="BH191" s="122"/>
    </row>
    <row r="192" spans="4:60" x14ac:dyDescent="0.2">
      <c r="D192" s="71" t="str">
        <f t="shared" si="27"/>
        <v/>
      </c>
      <c r="E192" s="41" t="str">
        <f>IF(AND(Sufficient_data="Yes",Include_study?="Yes"),IF(Additional_effect_size_measure=Calculations!L$1,Hedges_g,Cohens_d),"")</f>
        <v/>
      </c>
      <c r="F192" s="23" t="str">
        <f>IF(AND(Sufficient_data="Yes",Include_study?="Yes"),IF(Additional_effect_size_measure=Calculations!L$1,SQRT(Variance_g),SQRT(Variance_d)),"")</f>
        <v/>
      </c>
      <c r="M192" s="122"/>
      <c r="T192" s="122"/>
      <c r="V192" s="41" t="str">
        <f t="shared" si="28"/>
        <v/>
      </c>
      <c r="W192" s="51" t="str">
        <f>IF(AND(Include_study?="Yes",Sufficient_data="Yes"),((E:E-I$29)*SQRT(Calculations!CT:CT))/SQRT(1-Calculations!CT:CT/SUM(Calculations!CT:CT)),"")</f>
        <v/>
      </c>
      <c r="AH192" s="122"/>
      <c r="AJ192" s="41" t="str">
        <f t="shared" si="29"/>
        <v/>
      </c>
      <c r="AK192" s="86" t="str">
        <f t="shared" si="30"/>
        <v/>
      </c>
      <c r="AL192" s="51" t="str">
        <f t="shared" si="31"/>
        <v/>
      </c>
      <c r="AS192" s="122"/>
      <c r="AU192" s="41" t="str">
        <f t="shared" si="32"/>
        <v/>
      </c>
      <c r="AV192" s="41" t="str">
        <f>IF(Calculations!FM192&lt;&gt;"",NORMSINV(Calculations!FM192),"")</f>
        <v/>
      </c>
      <c r="AW192" s="51" t="str">
        <f t="shared" si="33"/>
        <v/>
      </c>
      <c r="BD192" s="122"/>
      <c r="BH192" s="122"/>
    </row>
    <row r="193" spans="4:60" x14ac:dyDescent="0.2">
      <c r="D193" s="71" t="str">
        <f t="shared" si="27"/>
        <v/>
      </c>
      <c r="E193" s="41" t="str">
        <f>IF(AND(Sufficient_data="Yes",Include_study?="Yes"),IF(Additional_effect_size_measure=Calculations!L$1,Hedges_g,Cohens_d),"")</f>
        <v/>
      </c>
      <c r="F193" s="23" t="str">
        <f>IF(AND(Sufficient_data="Yes",Include_study?="Yes"),IF(Additional_effect_size_measure=Calculations!L$1,SQRT(Variance_g),SQRT(Variance_d)),"")</f>
        <v/>
      </c>
      <c r="M193" s="122"/>
      <c r="T193" s="122"/>
      <c r="V193" s="41" t="str">
        <f t="shared" si="28"/>
        <v/>
      </c>
      <c r="W193" s="51" t="str">
        <f>IF(AND(Include_study?="Yes",Sufficient_data="Yes"),((E:E-I$29)*SQRT(Calculations!CT:CT))/SQRT(1-Calculations!CT:CT/SUM(Calculations!CT:CT)),"")</f>
        <v/>
      </c>
      <c r="AH193" s="122"/>
      <c r="AJ193" s="41" t="str">
        <f t="shared" si="29"/>
        <v/>
      </c>
      <c r="AK193" s="86" t="str">
        <f t="shared" si="30"/>
        <v/>
      </c>
      <c r="AL193" s="51" t="str">
        <f t="shared" si="31"/>
        <v/>
      </c>
      <c r="AS193" s="122"/>
      <c r="AU193" s="41" t="str">
        <f t="shared" si="32"/>
        <v/>
      </c>
      <c r="AV193" s="41" t="str">
        <f>IF(Calculations!FM193&lt;&gt;"",NORMSINV(Calculations!FM193),"")</f>
        <v/>
      </c>
      <c r="AW193" s="51" t="str">
        <f t="shared" si="33"/>
        <v/>
      </c>
      <c r="BD193" s="122"/>
      <c r="BH193" s="122"/>
    </row>
    <row r="194" spans="4:60" x14ac:dyDescent="0.2">
      <c r="D194" s="71" t="str">
        <f t="shared" si="27"/>
        <v/>
      </c>
      <c r="E194" s="41" t="str">
        <f>IF(AND(Sufficient_data="Yes",Include_study?="Yes"),IF(Additional_effect_size_measure=Calculations!L$1,Hedges_g,Cohens_d),"")</f>
        <v/>
      </c>
      <c r="F194" s="23" t="str">
        <f>IF(AND(Sufficient_data="Yes",Include_study?="Yes"),IF(Additional_effect_size_measure=Calculations!L$1,SQRT(Variance_g),SQRT(Variance_d)),"")</f>
        <v/>
      </c>
      <c r="M194" s="122"/>
      <c r="T194" s="122"/>
      <c r="V194" s="41" t="str">
        <f t="shared" si="28"/>
        <v/>
      </c>
      <c r="W194" s="51" t="str">
        <f>IF(AND(Include_study?="Yes",Sufficient_data="Yes"),((E:E-I$29)*SQRT(Calculations!CT:CT))/SQRT(1-Calculations!CT:CT/SUM(Calculations!CT:CT)),"")</f>
        <v/>
      </c>
      <c r="AH194" s="122"/>
      <c r="AJ194" s="41" t="str">
        <f t="shared" si="29"/>
        <v/>
      </c>
      <c r="AK194" s="86" t="str">
        <f t="shared" ref="AK194:AK201" si="34">IF(AND(Sufficient_data="Yes",Include_study?="Yes"),Inverse_standard_error,"")</f>
        <v/>
      </c>
      <c r="AL194" s="51" t="str">
        <f t="shared" ref="AL194:AL201" si="35">IF(AND(Sufficient_data="Yes",Include_study?="Yes"),Z_score,"")</f>
        <v/>
      </c>
      <c r="AS194" s="122"/>
      <c r="AU194" s="41" t="str">
        <f t="shared" si="32"/>
        <v/>
      </c>
      <c r="AV194" s="41" t="str">
        <f>IF(Calculations!FM194&lt;&gt;"",NORMSINV(Calculations!FM194),"")</f>
        <v/>
      </c>
      <c r="AW194" s="51" t="str">
        <f t="shared" ref="AW194:AW201" si="36">IF(AND(Include_study?="Yes",Sufficient_data="Yes"),IF(AZ$33="Standardized residuals",Standardized_residual,Z_score),"")</f>
        <v/>
      </c>
      <c r="BD194" s="122"/>
      <c r="BH194" s="122"/>
    </row>
    <row r="195" spans="4:60" x14ac:dyDescent="0.2">
      <c r="D195" s="71" t="str">
        <f t="shared" si="27"/>
        <v/>
      </c>
      <c r="E195" s="41" t="str">
        <f>IF(AND(Sufficient_data="Yes",Include_study?="Yes"),IF(Additional_effect_size_measure=Calculations!L$1,Hedges_g,Cohens_d),"")</f>
        <v/>
      </c>
      <c r="F195" s="23" t="str">
        <f>IF(AND(Sufficient_data="Yes",Include_study?="Yes"),IF(Additional_effect_size_measure=Calculations!L$1,SQRT(Variance_g),SQRT(Variance_d)),"")</f>
        <v/>
      </c>
      <c r="M195" s="122"/>
      <c r="T195" s="122"/>
      <c r="V195" s="41" t="str">
        <f t="shared" si="28"/>
        <v/>
      </c>
      <c r="W195" s="51" t="str">
        <f>IF(AND(Include_study?="Yes",Sufficient_data="Yes"),((E:E-I$29)*SQRT(Calculations!CT:CT))/SQRT(1-Calculations!CT:CT/SUM(Calculations!CT:CT)),"")</f>
        <v/>
      </c>
      <c r="AH195" s="122"/>
      <c r="AJ195" s="41" t="str">
        <f t="shared" si="29"/>
        <v/>
      </c>
      <c r="AK195" s="86" t="str">
        <f t="shared" si="34"/>
        <v/>
      </c>
      <c r="AL195" s="51" t="str">
        <f t="shared" si="35"/>
        <v/>
      </c>
      <c r="AS195" s="122"/>
      <c r="AU195" s="41" t="str">
        <f t="shared" si="32"/>
        <v/>
      </c>
      <c r="AV195" s="41" t="str">
        <f>IF(Calculations!FM195&lt;&gt;"",NORMSINV(Calculations!FM195),"")</f>
        <v/>
      </c>
      <c r="AW195" s="51" t="str">
        <f t="shared" si="36"/>
        <v/>
      </c>
      <c r="BD195" s="122"/>
      <c r="BH195" s="122"/>
    </row>
    <row r="196" spans="4:60" x14ac:dyDescent="0.2">
      <c r="D196" s="71" t="str">
        <f t="shared" si="27"/>
        <v/>
      </c>
      <c r="E196" s="41" t="str">
        <f>IF(AND(Sufficient_data="Yes",Include_study?="Yes"),IF(Additional_effect_size_measure=Calculations!L$1,Hedges_g,Cohens_d),"")</f>
        <v/>
      </c>
      <c r="F196" s="23" t="str">
        <f>IF(AND(Sufficient_data="Yes",Include_study?="Yes"),IF(Additional_effect_size_measure=Calculations!L$1,SQRT(Variance_g),SQRT(Variance_d)),"")</f>
        <v/>
      </c>
      <c r="M196" s="122"/>
      <c r="T196" s="122"/>
      <c r="V196" s="41" t="str">
        <f t="shared" si="28"/>
        <v/>
      </c>
      <c r="W196" s="51" t="str">
        <f>IF(AND(Include_study?="Yes",Sufficient_data="Yes"),((E:E-I$29)*SQRT(Calculations!CT:CT))/SQRT(1-Calculations!CT:CT/SUM(Calculations!CT:CT)),"")</f>
        <v/>
      </c>
      <c r="AH196" s="122"/>
      <c r="AJ196" s="41" t="str">
        <f t="shared" si="29"/>
        <v/>
      </c>
      <c r="AK196" s="86" t="str">
        <f t="shared" si="34"/>
        <v/>
      </c>
      <c r="AL196" s="51" t="str">
        <f t="shared" si="35"/>
        <v/>
      </c>
      <c r="AS196" s="122"/>
      <c r="AU196" s="41" t="str">
        <f t="shared" si="32"/>
        <v/>
      </c>
      <c r="AV196" s="41" t="str">
        <f>IF(Calculations!FM196&lt;&gt;"",NORMSINV(Calculations!FM196),"")</f>
        <v/>
      </c>
      <c r="AW196" s="51" t="str">
        <f t="shared" si="36"/>
        <v/>
      </c>
      <c r="BD196" s="122"/>
      <c r="BH196" s="122"/>
    </row>
    <row r="197" spans="4:60" x14ac:dyDescent="0.2">
      <c r="D197" s="71" t="str">
        <f t="shared" si="27"/>
        <v/>
      </c>
      <c r="E197" s="41" t="str">
        <f>IF(AND(Sufficient_data="Yes",Include_study?="Yes"),IF(Additional_effect_size_measure=Calculations!L$1,Hedges_g,Cohens_d),"")</f>
        <v/>
      </c>
      <c r="F197" s="23" t="str">
        <f>IF(AND(Sufficient_data="Yes",Include_study?="Yes"),IF(Additional_effect_size_measure=Calculations!L$1,SQRT(Variance_g),SQRT(Variance_d)),"")</f>
        <v/>
      </c>
      <c r="M197" s="122"/>
      <c r="T197" s="122"/>
      <c r="V197" s="41" t="str">
        <f t="shared" si="28"/>
        <v/>
      </c>
      <c r="W197" s="51" t="str">
        <f>IF(AND(Include_study?="Yes",Sufficient_data="Yes"),((E:E-I$29)*SQRT(Calculations!CT:CT))/SQRT(1-Calculations!CT:CT/SUM(Calculations!CT:CT)),"")</f>
        <v/>
      </c>
      <c r="AH197" s="122"/>
      <c r="AJ197" s="41" t="str">
        <f t="shared" si="29"/>
        <v/>
      </c>
      <c r="AK197" s="86" t="str">
        <f t="shared" si="34"/>
        <v/>
      </c>
      <c r="AL197" s="51" t="str">
        <f t="shared" si="35"/>
        <v/>
      </c>
      <c r="AS197" s="122"/>
      <c r="AU197" s="41" t="str">
        <f t="shared" si="32"/>
        <v/>
      </c>
      <c r="AV197" s="41" t="str">
        <f>IF(Calculations!FM197&lt;&gt;"",NORMSINV(Calculations!FM197),"")</f>
        <v/>
      </c>
      <c r="AW197" s="51" t="str">
        <f t="shared" si="36"/>
        <v/>
      </c>
      <c r="BD197" s="122"/>
      <c r="BH197" s="122"/>
    </row>
    <row r="198" spans="4:60" x14ac:dyDescent="0.2">
      <c r="D198" s="71" t="str">
        <f t="shared" si="27"/>
        <v/>
      </c>
      <c r="E198" s="41" t="str">
        <f>IF(AND(Sufficient_data="Yes",Include_study?="Yes"),IF(Additional_effect_size_measure=Calculations!L$1,Hedges_g,Cohens_d),"")</f>
        <v/>
      </c>
      <c r="F198" s="23" t="str">
        <f>IF(AND(Sufficient_data="Yes",Include_study?="Yes"),IF(Additional_effect_size_measure=Calculations!L$1,SQRT(Variance_g),SQRT(Variance_d)),"")</f>
        <v/>
      </c>
      <c r="M198" s="122"/>
      <c r="T198" s="122"/>
      <c r="V198" s="41" t="str">
        <f t="shared" si="28"/>
        <v/>
      </c>
      <c r="W198" s="51" t="str">
        <f>IF(AND(Include_study?="Yes",Sufficient_data="Yes"),((E:E-I$29)*SQRT(Calculations!CT:CT))/SQRT(1-Calculations!CT:CT/SUM(Calculations!CT:CT)),"")</f>
        <v/>
      </c>
      <c r="AH198" s="122"/>
      <c r="AJ198" s="41" t="str">
        <f t="shared" si="29"/>
        <v/>
      </c>
      <c r="AK198" s="86" t="str">
        <f t="shared" si="34"/>
        <v/>
      </c>
      <c r="AL198" s="51" t="str">
        <f t="shared" si="35"/>
        <v/>
      </c>
      <c r="AS198" s="122"/>
      <c r="AU198" s="41" t="str">
        <f t="shared" si="32"/>
        <v/>
      </c>
      <c r="AV198" s="41" t="str">
        <f>IF(Calculations!FM198&lt;&gt;"",NORMSINV(Calculations!FM198),"")</f>
        <v/>
      </c>
      <c r="AW198" s="51" t="str">
        <f t="shared" si="36"/>
        <v/>
      </c>
      <c r="BD198" s="122"/>
      <c r="BH198" s="122"/>
    </row>
    <row r="199" spans="4:60" x14ac:dyDescent="0.2">
      <c r="D199" s="71" t="str">
        <f t="shared" si="27"/>
        <v/>
      </c>
      <c r="E199" s="41" t="str">
        <f>IF(AND(Sufficient_data="Yes",Include_study?="Yes"),IF(Additional_effect_size_measure=Calculations!L$1,Hedges_g,Cohens_d),"")</f>
        <v/>
      </c>
      <c r="F199" s="23" t="str">
        <f>IF(AND(Sufficient_data="Yes",Include_study?="Yes"),IF(Additional_effect_size_measure=Calculations!L$1,SQRT(Variance_g),SQRT(Variance_d)),"")</f>
        <v/>
      </c>
      <c r="M199" s="122"/>
      <c r="T199" s="122"/>
      <c r="V199" s="41" t="str">
        <f t="shared" si="28"/>
        <v/>
      </c>
      <c r="W199" s="51" t="str">
        <f>IF(AND(Include_study?="Yes",Sufficient_data="Yes"),((E:E-I$29)*SQRT(Calculations!CT:CT))/SQRT(1-Calculations!CT:CT/SUM(Calculations!CT:CT)),"")</f>
        <v/>
      </c>
      <c r="AH199" s="122"/>
      <c r="AJ199" s="41" t="str">
        <f t="shared" si="29"/>
        <v/>
      </c>
      <c r="AK199" s="86" t="str">
        <f t="shared" si="34"/>
        <v/>
      </c>
      <c r="AL199" s="51" t="str">
        <f t="shared" si="35"/>
        <v/>
      </c>
      <c r="AS199" s="122"/>
      <c r="AU199" s="41" t="str">
        <f t="shared" si="32"/>
        <v/>
      </c>
      <c r="AV199" s="41" t="str">
        <f>IF(Calculations!FM199&lt;&gt;"",NORMSINV(Calculations!FM199),"")</f>
        <v/>
      </c>
      <c r="AW199" s="51" t="str">
        <f t="shared" si="36"/>
        <v/>
      </c>
      <c r="BD199" s="122"/>
      <c r="BH199" s="122"/>
    </row>
    <row r="200" spans="4:60" x14ac:dyDescent="0.2">
      <c r="D200" s="71" t="str">
        <f t="shared" si="27"/>
        <v/>
      </c>
      <c r="E200" s="41" t="str">
        <f>IF(AND(Sufficient_data="Yes",Include_study?="Yes"),IF(Additional_effect_size_measure=Calculations!L$1,Hedges_g,Cohens_d),"")</f>
        <v/>
      </c>
      <c r="F200" s="23" t="str">
        <f>IF(AND(Sufficient_data="Yes",Include_study?="Yes"),IF(Additional_effect_size_measure=Calculations!L$1,SQRT(Variance_g),SQRT(Variance_d)),"")</f>
        <v/>
      </c>
      <c r="M200" s="122"/>
      <c r="T200" s="122"/>
      <c r="V200" s="41" t="str">
        <f t="shared" si="28"/>
        <v/>
      </c>
      <c r="W200" s="51" t="str">
        <f>IF(AND(Include_study?="Yes",Sufficient_data="Yes"),((E:E-I$29)*SQRT(Calculations!CT:CT))/SQRT(1-Calculations!CT:CT/SUM(Calculations!CT:CT)),"")</f>
        <v/>
      </c>
      <c r="AH200" s="122"/>
      <c r="AJ200" s="41" t="str">
        <f t="shared" si="29"/>
        <v/>
      </c>
      <c r="AK200" s="86" t="str">
        <f t="shared" si="34"/>
        <v/>
      </c>
      <c r="AL200" s="51" t="str">
        <f t="shared" si="35"/>
        <v/>
      </c>
      <c r="AS200" s="122"/>
      <c r="AU200" s="41" t="str">
        <f t="shared" si="32"/>
        <v/>
      </c>
      <c r="AV200" s="41" t="str">
        <f>IF(Calculations!FM200&lt;&gt;"",NORMSINV(Calculations!FM200),"")</f>
        <v/>
      </c>
      <c r="AW200" s="51" t="str">
        <f t="shared" si="36"/>
        <v/>
      </c>
      <c r="BD200" s="122"/>
      <c r="BH200" s="122"/>
    </row>
    <row r="201" spans="4:60" x14ac:dyDescent="0.2">
      <c r="D201" s="72" t="str">
        <f t="shared" si="27"/>
        <v/>
      </c>
      <c r="E201" s="49" t="str">
        <f>IF(AND(Sufficient_data="Yes",Include_study?="Yes"),IF(Additional_effect_size_measure=Calculations!L$1,Hedges_g,Cohens_d),"")</f>
        <v/>
      </c>
      <c r="F201" s="74" t="str">
        <f>IF(AND(Sufficient_data="Yes",Include_study?="Yes"),IF(Additional_effect_size_measure=Calculations!L$1,SQRT(Variance_g),SQRT(Variance_d)),"")</f>
        <v/>
      </c>
      <c r="M201" s="122"/>
      <c r="T201" s="122"/>
      <c r="V201" s="75" t="str">
        <f t="shared" si="28"/>
        <v/>
      </c>
      <c r="W201" s="73" t="str">
        <f>IF(AND(Include_study?="Yes",Sufficient_data="Yes"),((E:E-I$29)*SQRT(Calculations!CT:CT))/SQRT(1-Calculations!CT:CT/SUM(Calculations!CT:CT)),"")</f>
        <v/>
      </c>
      <c r="AH201" s="122"/>
      <c r="AJ201" s="75" t="str">
        <f t="shared" si="29"/>
        <v/>
      </c>
      <c r="AK201" s="49" t="str">
        <f t="shared" si="34"/>
        <v/>
      </c>
      <c r="AL201" s="73" t="str">
        <f t="shared" si="35"/>
        <v/>
      </c>
      <c r="AS201" s="122"/>
      <c r="AU201" s="75" t="str">
        <f t="shared" si="32"/>
        <v/>
      </c>
      <c r="AV201" s="49" t="str">
        <f>IF(Calculations!FM201&lt;&gt;"",NORMSINV(Calculations!FM201),"")</f>
        <v/>
      </c>
      <c r="AW201" s="51" t="str">
        <f t="shared" si="36"/>
        <v/>
      </c>
      <c r="BD201" s="122"/>
      <c r="BH201" s="122"/>
    </row>
  </sheetData>
  <mergeCells count="16">
    <mergeCell ref="A1:B1"/>
    <mergeCell ref="BH2:BH201"/>
    <mergeCell ref="K28:L28"/>
    <mergeCell ref="BF15:BG15"/>
    <mergeCell ref="O1:R1"/>
    <mergeCell ref="AN28:AQ28"/>
    <mergeCell ref="O9:P9"/>
    <mergeCell ref="BF10:BG10"/>
    <mergeCell ref="BF7:BG7"/>
    <mergeCell ref="BF2:BG2"/>
    <mergeCell ref="AY28:BB28"/>
    <mergeCell ref="M2:M201"/>
    <mergeCell ref="T2:T201"/>
    <mergeCell ref="AH2:AH201"/>
    <mergeCell ref="AS2:AS201"/>
    <mergeCell ref="BD2:BD201"/>
  </mergeCells>
  <dataValidations count="5">
    <dataValidation type="list" allowBlank="1" showInputMessage="1" showErrorMessage="1" sqref="L37" xr:uid="{00000000-0002-0000-0400-000001000000}">
      <formula1>"Leftmost Run/Rightmost run,Linear"</formula1>
    </dataValidation>
    <dataValidation type="list" allowBlank="1" showInputMessage="1" showErrorMessage="1" sqref="B3" xr:uid="{00000000-0002-0000-0400-000002000000}">
      <formula1>"Fixed effect,Random effects"</formula1>
    </dataValidation>
    <dataValidation type="list" allowBlank="1" showInputMessage="1" showErrorMessage="1" sqref="L36" xr:uid="{00000000-0002-0000-0400-000003000000}">
      <formula1>"Off,On"</formula1>
    </dataValidation>
    <dataValidation type="list" allowBlank="1" showInputMessage="1" showErrorMessage="1" sqref="B2" xr:uid="{00000000-0002-0000-0400-000004000000}">
      <formula1>"Cohen's d,Hedges' g"</formula1>
    </dataValidation>
    <dataValidation type="list" allowBlank="1" showInputMessage="1" showErrorMessage="1" sqref="AZ33" xr:uid="{00000000-0002-0000-0400-000005000000}">
      <formula1>"Standardized residuals, Z-scores"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K201"/>
  <sheetViews>
    <sheetView showGridLines="0" zoomScaleNormal="100" workbookViewId="0">
      <pane ySplit="1" topLeftCell="A2" activePane="bottomLeft" state="frozen"/>
      <selection activeCell="FG1" sqref="FG1"/>
      <selection pane="bottomLeft" activeCell="FA1" sqref="FA1:FA1048576"/>
    </sheetView>
  </sheetViews>
  <sheetFormatPr defaultRowHeight="12" x14ac:dyDescent="0.2"/>
  <cols>
    <col min="1" max="1" width="6.33203125" style="6" customWidth="1"/>
    <col min="2" max="3" width="8.33203125" style="6" bestFit="1" customWidth="1"/>
    <col min="4" max="4" width="7.33203125" style="6" customWidth="1"/>
    <col min="5" max="5" width="16.33203125" style="16" bestFit="1" customWidth="1"/>
    <col min="6" max="6" width="9.6640625" style="6" customWidth="1"/>
    <col min="7" max="7" width="12.33203125" style="6" bestFit="1" customWidth="1"/>
    <col min="8" max="8" width="9.5" style="6" bestFit="1" customWidth="1"/>
    <col min="9" max="9" width="9.6640625" style="6" customWidth="1"/>
    <col min="10" max="10" width="9.6640625" bestFit="1" customWidth="1"/>
    <col min="11" max="11" width="6.1640625" style="1" customWidth="1"/>
    <col min="12" max="12" width="11.33203125" style="1" bestFit="1" customWidth="1"/>
    <col min="13" max="13" width="13" style="1" customWidth="1"/>
    <col min="14" max="14" width="9.6640625" style="1" bestFit="1" customWidth="1"/>
    <col min="15" max="15" width="10.6640625" bestFit="1" customWidth="1"/>
    <col min="17" max="17" width="9.5" style="1" customWidth="1"/>
    <col min="18" max="20" width="8.5" style="6" customWidth="1"/>
    <col min="21" max="21" width="8.5" style="42" customWidth="1"/>
    <col min="22" max="22" width="3.33203125" customWidth="1"/>
    <col min="23" max="23" width="11.6640625" style="6" bestFit="1" customWidth="1"/>
    <col min="24" max="24" width="8.1640625" style="6" bestFit="1" customWidth="1"/>
    <col min="25" max="25" width="8.6640625" style="6" bestFit="1" customWidth="1"/>
    <col min="26" max="26" width="3.33203125" customWidth="1"/>
    <col min="27" max="27" width="15.33203125" style="6" bestFit="1" customWidth="1"/>
    <col min="28" max="28" width="8.33203125" style="6" bestFit="1" customWidth="1"/>
    <col min="29" max="29" width="3.33203125" customWidth="1"/>
    <col min="30" max="30" width="6.33203125" style="6" bestFit="1" customWidth="1"/>
    <col min="31" max="31" width="15.33203125" style="6" bestFit="1" customWidth="1"/>
    <col min="32" max="32" width="8.83203125" style="6" bestFit="1" customWidth="1"/>
    <col min="33" max="33" width="20" style="6" bestFit="1" customWidth="1"/>
    <col min="34" max="34" width="11.33203125" style="6" bestFit="1" customWidth="1"/>
    <col min="35" max="36" width="8.83203125" style="6" customWidth="1"/>
    <col min="37" max="39" width="14.1640625" style="6" customWidth="1"/>
    <col min="40" max="40" width="15" style="6" bestFit="1" customWidth="1"/>
    <col min="41" max="41" width="8.1640625" style="42" bestFit="1" customWidth="1"/>
    <col min="42" max="42" width="3.33203125" customWidth="1"/>
    <col min="43" max="43" width="11.6640625" style="6" bestFit="1" customWidth="1"/>
    <col min="44" max="44" width="8.1640625" style="6" bestFit="1" customWidth="1"/>
    <col min="45" max="45" width="8.6640625" style="6" bestFit="1" customWidth="1"/>
    <col min="46" max="46" width="3.33203125" customWidth="1"/>
    <col min="47" max="47" width="9" style="6" bestFit="1" customWidth="1"/>
    <col min="48" max="48" width="8.83203125" style="6" bestFit="1" customWidth="1"/>
    <col min="49" max="49" width="4.6640625" style="6" bestFit="1" customWidth="1"/>
    <col min="50" max="50" width="20.83203125" style="6" bestFit="1" customWidth="1"/>
    <col min="51" max="51" width="7.83203125" style="6" bestFit="1" customWidth="1"/>
    <col min="52" max="52" width="5.83203125" style="6" bestFit="1" customWidth="1"/>
    <col min="53" max="53" width="7.33203125" style="24" bestFit="1" customWidth="1"/>
    <col min="54" max="54" width="9" style="6" bestFit="1" customWidth="1"/>
    <col min="55" max="55" width="10.83203125" style="6" bestFit="1" customWidth="1"/>
    <col min="56" max="56" width="5" style="6" bestFit="1" customWidth="1"/>
    <col min="57" max="57" width="12.5" style="6" bestFit="1" customWidth="1"/>
    <col min="58" max="58" width="10.83203125" style="6" bestFit="1" customWidth="1"/>
    <col min="59" max="59" width="7.83203125" style="2" bestFit="1" customWidth="1"/>
    <col min="60" max="61" width="7.5" style="6" bestFit="1" customWidth="1"/>
    <col min="62" max="62" width="11.33203125" style="6" bestFit="1" customWidth="1"/>
    <col min="63" max="63" width="6.6640625" style="6" bestFit="1" customWidth="1"/>
    <col min="64" max="64" width="6" style="6" bestFit="1" customWidth="1"/>
    <col min="65" max="65" width="11.33203125" style="6" bestFit="1" customWidth="1"/>
    <col min="66" max="66" width="22" style="6" bestFit="1" customWidth="1"/>
    <col min="67" max="67" width="14.1640625" style="6" bestFit="1" customWidth="1"/>
    <col min="68" max="68" width="10.6640625" style="25" bestFit="1" customWidth="1"/>
    <col min="69" max="69" width="10.5" style="6" customWidth="1"/>
    <col min="70" max="70" width="8.83203125" style="6" bestFit="1" customWidth="1"/>
    <col min="71" max="71" width="8.6640625" style="6" customWidth="1"/>
    <col min="72" max="72" width="8.6640625" style="42" customWidth="1"/>
    <col min="73" max="73" width="3.33203125" style="6" customWidth="1"/>
    <col min="74" max="74" width="32.6640625" style="6" bestFit="1" customWidth="1"/>
    <col min="75" max="75" width="11.33203125" style="6" bestFit="1" customWidth="1"/>
    <col min="76" max="76" width="3.33203125" customWidth="1"/>
    <col min="77" max="77" width="6.33203125" style="6" bestFit="1" customWidth="1"/>
    <col min="78" max="78" width="9.83203125" style="6" bestFit="1" customWidth="1"/>
    <col min="79" max="79" width="11.6640625" style="6" bestFit="1" customWidth="1"/>
    <col min="80" max="81" width="11.6640625" style="6" customWidth="1"/>
    <col min="82" max="82" width="11.1640625" style="6" bestFit="1" customWidth="1"/>
    <col min="83" max="83" width="22" style="6" customWidth="1"/>
    <col min="84" max="84" width="18" style="6" customWidth="1"/>
    <col min="85" max="86" width="3.33203125" style="6" customWidth="1"/>
    <col min="87" max="87" width="7.83203125" style="6" bestFit="1" customWidth="1"/>
    <col min="88" max="88" width="10.6640625" style="6" bestFit="1" customWidth="1"/>
    <col min="89" max="89" width="22.33203125" style="6" customWidth="1"/>
    <col min="90" max="90" width="12.5" style="6" bestFit="1" customWidth="1"/>
    <col min="91" max="91" width="3.33203125" style="6" customWidth="1"/>
    <col min="92" max="92" width="27.33203125" style="6" customWidth="1"/>
    <col min="93" max="93" width="8.6640625" style="6" bestFit="1" customWidth="1"/>
    <col min="94" max="94" width="3.33203125" style="6" customWidth="1"/>
    <col min="95" max="96" width="6.33203125" style="6" customWidth="1"/>
    <col min="97" max="98" width="9.6640625" style="6" customWidth="1"/>
    <col min="99" max="100" width="9.6640625" style="42" customWidth="1"/>
    <col min="101" max="101" width="13.1640625" style="18" customWidth="1"/>
    <col min="102" max="103" width="7.33203125" style="18" customWidth="1"/>
    <col min="105" max="106" width="9.33203125" style="6"/>
    <col min="107" max="107" width="10" style="6" customWidth="1"/>
    <col min="108" max="108" width="8.6640625" style="6" customWidth="1"/>
    <col min="109" max="109" width="3.33203125" customWidth="1"/>
    <col min="110" max="110" width="15.33203125" style="6" bestFit="1" customWidth="1"/>
    <col min="111" max="111" width="8.33203125" style="6" bestFit="1" customWidth="1"/>
    <col min="112" max="112" width="5.33203125" style="6" bestFit="1" customWidth="1"/>
    <col min="113" max="113" width="3.33203125" customWidth="1"/>
    <col min="114" max="114" width="6.33203125" style="6" bestFit="1" customWidth="1"/>
    <col min="115" max="115" width="6.6640625" style="18" bestFit="1" customWidth="1"/>
    <col min="116" max="116" width="8.6640625" style="6" bestFit="1" customWidth="1"/>
    <col min="117" max="117" width="11.83203125" style="6" customWidth="1"/>
    <col min="118" max="118" width="9.33203125" style="18"/>
    <col min="119" max="119" width="11" style="6" bestFit="1" customWidth="1"/>
    <col min="120" max="120" width="13.1640625" style="6" customWidth="1"/>
    <col min="121" max="121" width="7.1640625" style="18" bestFit="1" customWidth="1"/>
    <col min="122" max="122" width="9.1640625" style="6" bestFit="1" customWidth="1"/>
    <col min="123" max="123" width="11.33203125" style="6" customWidth="1"/>
    <col min="124" max="124" width="3.33203125" style="18" customWidth="1"/>
    <col min="125" max="125" width="15.83203125" style="18" bestFit="1" customWidth="1"/>
    <col min="126" max="126" width="16.33203125" style="18" customWidth="1"/>
    <col min="127" max="127" width="4.6640625" style="18" bestFit="1" customWidth="1"/>
    <col min="128" max="128" width="15.83203125" style="6" bestFit="1" customWidth="1"/>
    <col min="129" max="129" width="12.1640625" style="6" bestFit="1" customWidth="1"/>
    <col min="130" max="130" width="10.5" style="6" bestFit="1" customWidth="1"/>
    <col min="131" max="131" width="9" style="6" customWidth="1"/>
    <col min="132" max="132" width="7.83203125" style="6" bestFit="1" customWidth="1"/>
    <col min="133" max="133" width="8.6640625" style="6" customWidth="1"/>
    <col min="134" max="134" width="8.6640625" style="42" customWidth="1"/>
    <col min="135" max="135" width="3.33203125" style="6" customWidth="1"/>
    <col min="136" max="136" width="10.5" style="6" bestFit="1" customWidth="1"/>
    <col min="137" max="137" width="10.1640625" style="6" customWidth="1"/>
    <col min="138" max="138" width="8.83203125" style="6" customWidth="1"/>
    <col min="139" max="139" width="3.33203125" style="42" customWidth="1"/>
    <col min="140" max="140" width="6.33203125" style="42" customWidth="1"/>
    <col min="141" max="142" width="8.33203125" style="42" customWidth="1"/>
    <col min="143" max="143" width="3.33203125" style="42" customWidth="1"/>
    <col min="144" max="144" width="6.33203125" style="42" customWidth="1"/>
    <col min="145" max="150" width="8.1640625" style="42" customWidth="1"/>
    <col min="151" max="151" width="3.33203125" style="42" customWidth="1"/>
    <col min="152" max="152" width="6.33203125" style="6" customWidth="1"/>
    <col min="153" max="154" width="6.33203125" customWidth="1"/>
    <col min="155" max="155" width="6.83203125" bestFit="1" customWidth="1"/>
    <col min="156" max="156" width="6.33203125" style="6" customWidth="1"/>
    <col min="157" max="157" width="6.33203125" style="42" customWidth="1"/>
    <col min="158" max="158" width="7.1640625" style="6" bestFit="1" customWidth="1"/>
    <col min="159" max="159" width="8.33203125" style="6" bestFit="1" customWidth="1"/>
    <col min="160" max="161" width="8.33203125" style="22" customWidth="1"/>
    <col min="162" max="162" width="3.33203125" style="6" customWidth="1"/>
    <col min="163" max="163" width="9.33203125" style="6" bestFit="1" customWidth="1"/>
    <col min="164" max="164" width="6.6640625" style="6" bestFit="1" customWidth="1"/>
    <col min="165" max="165" width="6.33203125" style="6" bestFit="1" customWidth="1"/>
    <col min="166" max="166" width="3.33203125" style="6" customWidth="1"/>
    <col min="167" max="167" width="6.33203125" style="6" bestFit="1" customWidth="1"/>
    <col min="168" max="168" width="11.83203125" style="6" bestFit="1" customWidth="1"/>
    <col min="169" max="169" width="9.33203125" style="6" bestFit="1" customWidth="1"/>
    <col min="170" max="170" width="9.1640625" style="6" customWidth="1"/>
    <col min="171" max="171" width="9.1640625" style="42" customWidth="1"/>
    <col min="172" max="172" width="9" style="22" customWidth="1"/>
    <col min="173" max="173" width="6.5" style="22" customWidth="1"/>
    <col min="174" max="174" width="3.33203125" style="6" customWidth="1"/>
    <col min="175" max="175" width="10.6640625" style="6" bestFit="1" customWidth="1"/>
    <col min="176" max="176" width="5.33203125" style="6" bestFit="1" customWidth="1"/>
    <col min="177" max="177" width="6.33203125" style="6" bestFit="1" customWidth="1"/>
    <col min="178" max="178" width="3.33203125" style="6" customWidth="1"/>
    <col min="179" max="179" width="6.33203125" style="6" customWidth="1"/>
    <col min="180" max="180" width="7.1640625" style="6" bestFit="1" customWidth="1"/>
    <col min="181" max="181" width="7.33203125" style="6" bestFit="1" customWidth="1"/>
    <col min="182" max="182" width="9.83203125" style="6" bestFit="1" customWidth="1"/>
    <col min="183" max="183" width="7.83203125" style="6" bestFit="1" customWidth="1"/>
    <col min="184" max="184" width="7.1640625" style="6" bestFit="1" customWidth="1"/>
    <col min="185" max="185" width="3.33203125" style="6" customWidth="1"/>
    <col min="186" max="186" width="14.83203125" style="6" bestFit="1" customWidth="1"/>
    <col min="187" max="187" width="7.33203125" style="6" bestFit="1" customWidth="1"/>
    <col min="188" max="188" width="5.5" style="6" bestFit="1" customWidth="1"/>
    <col min="189" max="189" width="3.33203125" style="6" customWidth="1"/>
    <col min="190" max="190" width="6.33203125" style="6" bestFit="1" customWidth="1"/>
    <col min="191" max="191" width="7.1640625" style="6" bestFit="1" customWidth="1"/>
    <col min="192" max="192" width="6.5" style="6" customWidth="1"/>
    <col min="193" max="193" width="7" style="6" bestFit="1" customWidth="1"/>
  </cols>
  <sheetData>
    <row r="1" spans="1:193" ht="46.5" customHeight="1" x14ac:dyDescent="0.2">
      <c r="A1" s="94"/>
      <c r="B1" s="128" t="s">
        <v>43</v>
      </c>
      <c r="C1" s="119"/>
      <c r="D1" s="10" t="s">
        <v>41</v>
      </c>
      <c r="E1" s="15" t="s">
        <v>12</v>
      </c>
      <c r="F1" s="15" t="s">
        <v>44</v>
      </c>
      <c r="G1" s="15" t="s">
        <v>182</v>
      </c>
      <c r="H1" s="10" t="s">
        <v>183</v>
      </c>
      <c r="I1" s="10" t="s">
        <v>33</v>
      </c>
      <c r="J1" s="10" t="s">
        <v>185</v>
      </c>
      <c r="K1" s="10" t="s">
        <v>3</v>
      </c>
      <c r="L1" s="10" t="s">
        <v>186</v>
      </c>
      <c r="M1" s="10" t="s">
        <v>166</v>
      </c>
      <c r="N1" s="10" t="s">
        <v>83</v>
      </c>
      <c r="O1" s="10" t="s">
        <v>15</v>
      </c>
      <c r="P1" s="10" t="s">
        <v>152</v>
      </c>
      <c r="Q1" s="10" t="s">
        <v>153</v>
      </c>
      <c r="R1" s="10" t="s">
        <v>16</v>
      </c>
      <c r="S1" s="10" t="s">
        <v>17</v>
      </c>
      <c r="T1" s="10" t="s">
        <v>13</v>
      </c>
      <c r="U1" s="10" t="s">
        <v>146</v>
      </c>
      <c r="W1" s="10" t="s">
        <v>45</v>
      </c>
      <c r="X1" s="10" t="s">
        <v>46</v>
      </c>
      <c r="Y1" s="10" t="s">
        <v>47</v>
      </c>
      <c r="AA1" s="119" t="s">
        <v>48</v>
      </c>
      <c r="AB1" s="119"/>
      <c r="AD1" s="94"/>
      <c r="AE1" s="10" t="s">
        <v>54</v>
      </c>
      <c r="AF1" s="10" t="s">
        <v>55</v>
      </c>
      <c r="AG1" s="10" t="s">
        <v>12</v>
      </c>
      <c r="AH1" s="10" t="str">
        <f>Subgroup_effect_size_measure</f>
        <v>Hedges' g</v>
      </c>
      <c r="AI1" s="10" t="s">
        <v>15</v>
      </c>
      <c r="AJ1" s="10" t="s">
        <v>152</v>
      </c>
      <c r="AK1" s="10" t="s">
        <v>13</v>
      </c>
      <c r="AL1" s="10" t="s">
        <v>180</v>
      </c>
      <c r="AM1" s="10" t="s">
        <v>181</v>
      </c>
      <c r="AN1" s="10" t="s">
        <v>179</v>
      </c>
      <c r="AO1" s="10" t="s">
        <v>146</v>
      </c>
      <c r="AQ1" s="10" t="s">
        <v>45</v>
      </c>
      <c r="AR1" s="10" t="s">
        <v>46</v>
      </c>
      <c r="AS1" s="10" t="s">
        <v>47</v>
      </c>
      <c r="AU1" s="10" t="s">
        <v>57</v>
      </c>
      <c r="AV1" s="10" t="s">
        <v>55</v>
      </c>
      <c r="AW1" s="10" t="s">
        <v>0</v>
      </c>
      <c r="AX1" s="10" t="s">
        <v>58</v>
      </c>
      <c r="AY1" s="10" t="s">
        <v>6</v>
      </c>
      <c r="AZ1" s="10" t="s">
        <v>59</v>
      </c>
      <c r="BA1" s="10" t="s">
        <v>60</v>
      </c>
      <c r="BB1" s="10" t="s">
        <v>61</v>
      </c>
      <c r="BC1" s="10" t="s">
        <v>62</v>
      </c>
      <c r="BD1" s="10" t="s">
        <v>9</v>
      </c>
      <c r="BE1" s="10" t="s">
        <v>63</v>
      </c>
      <c r="BF1" s="10" t="s">
        <v>64</v>
      </c>
      <c r="BG1" s="36" t="s">
        <v>7</v>
      </c>
      <c r="BH1" s="10" t="s">
        <v>65</v>
      </c>
      <c r="BI1" s="10" t="s">
        <v>66</v>
      </c>
      <c r="BJ1" s="10" t="s">
        <v>67</v>
      </c>
      <c r="BK1" s="10" t="s">
        <v>68</v>
      </c>
      <c r="BL1" s="10" t="s">
        <v>69</v>
      </c>
      <c r="BM1" s="10" t="s">
        <v>70</v>
      </c>
      <c r="BN1" s="118" t="str">
        <f>IF(Within_subgroup_weighting=Calculations!BV32,"Sum of squares (Q)","Sum of squares (Q*)")</f>
        <v>Sum of squares (Q*)</v>
      </c>
      <c r="BO1" s="10" t="s">
        <v>11</v>
      </c>
      <c r="BP1" s="21" t="s">
        <v>71</v>
      </c>
      <c r="BQ1" s="10" t="s">
        <v>152</v>
      </c>
      <c r="BR1" s="10" t="s">
        <v>268</v>
      </c>
      <c r="BS1" s="10" t="s">
        <v>72</v>
      </c>
      <c r="BT1" s="10" t="s">
        <v>146</v>
      </c>
      <c r="BU1" s="22"/>
      <c r="BV1" s="10" t="s">
        <v>73</v>
      </c>
      <c r="BW1" s="10"/>
      <c r="BY1" s="94"/>
      <c r="BZ1" s="10" t="s">
        <v>56</v>
      </c>
      <c r="CA1" s="10" t="s">
        <v>98</v>
      </c>
      <c r="CB1" s="10" t="s">
        <v>15</v>
      </c>
      <c r="CC1" s="10" t="s">
        <v>152</v>
      </c>
      <c r="CD1" s="10" t="s">
        <v>190</v>
      </c>
      <c r="CE1" s="10" t="s">
        <v>99</v>
      </c>
      <c r="CF1" s="10" t="s">
        <v>191</v>
      </c>
      <c r="CI1" s="10" t="s">
        <v>13</v>
      </c>
      <c r="CJ1" s="10" t="s">
        <v>192</v>
      </c>
      <c r="CK1" s="10" t="s">
        <v>99</v>
      </c>
      <c r="CL1" s="10" t="s">
        <v>193</v>
      </c>
      <c r="CN1" s="10" t="s">
        <v>260</v>
      </c>
      <c r="CO1" s="10"/>
      <c r="CQ1" s="94"/>
      <c r="CR1" s="95"/>
      <c r="CS1" s="10" t="s">
        <v>152</v>
      </c>
      <c r="CT1" s="10" t="s">
        <v>13</v>
      </c>
      <c r="CU1" s="10" t="s">
        <v>258</v>
      </c>
      <c r="CV1" s="10" t="s">
        <v>257</v>
      </c>
      <c r="CW1" s="87" t="s">
        <v>92</v>
      </c>
      <c r="CX1" s="87" t="s">
        <v>20</v>
      </c>
      <c r="CY1" s="87" t="s">
        <v>229</v>
      </c>
      <c r="CZ1" s="10" t="s">
        <v>148</v>
      </c>
      <c r="DA1" s="10" t="s">
        <v>149</v>
      </c>
      <c r="DB1" s="10" t="s">
        <v>150</v>
      </c>
      <c r="DC1" s="10" t="str">
        <f>Additional_effect_size_measure</f>
        <v>Hedges' g</v>
      </c>
      <c r="DD1" s="10" t="s">
        <v>177</v>
      </c>
      <c r="DF1" s="119" t="s">
        <v>95</v>
      </c>
      <c r="DG1" s="119"/>
      <c r="DH1" s="119"/>
      <c r="DJ1" s="93"/>
      <c r="DK1" s="10" t="s">
        <v>102</v>
      </c>
      <c r="DL1" s="10" t="s">
        <v>103</v>
      </c>
      <c r="DM1" s="10" t="s">
        <v>104</v>
      </c>
      <c r="DN1" s="10" t="s">
        <v>105</v>
      </c>
      <c r="DO1" s="10" t="s">
        <v>106</v>
      </c>
      <c r="DP1" s="10" t="s">
        <v>107</v>
      </c>
      <c r="DQ1" s="10" t="s">
        <v>108</v>
      </c>
      <c r="DR1" s="10" t="s">
        <v>109</v>
      </c>
      <c r="DS1" s="10" t="s">
        <v>110</v>
      </c>
      <c r="DU1" s="119" t="s">
        <v>162</v>
      </c>
      <c r="DV1" s="119"/>
      <c r="DX1" s="10" t="s">
        <v>220</v>
      </c>
      <c r="DY1" s="32" t="s">
        <v>111</v>
      </c>
      <c r="DZ1" s="10" t="str">
        <f>Additional_effect_size_measure</f>
        <v>Hedges' g</v>
      </c>
      <c r="EA1" s="10" t="s">
        <v>177</v>
      </c>
      <c r="EB1" s="10" t="s">
        <v>152</v>
      </c>
      <c r="EC1" s="10" t="s">
        <v>13</v>
      </c>
      <c r="ED1" s="10" t="s">
        <v>146</v>
      </c>
      <c r="EF1" s="10" t="s">
        <v>112</v>
      </c>
      <c r="EG1" s="10" t="str">
        <f>Additional_effect_size_measure</f>
        <v>Hedges' g</v>
      </c>
      <c r="EH1" s="10" t="s">
        <v>177</v>
      </c>
      <c r="EJ1" s="93"/>
      <c r="EK1" s="10" t="s">
        <v>201</v>
      </c>
      <c r="EL1" s="10" t="s">
        <v>202</v>
      </c>
      <c r="EN1" s="93"/>
      <c r="EO1" s="10" t="s">
        <v>205</v>
      </c>
      <c r="EP1" s="10" t="s">
        <v>206</v>
      </c>
      <c r="EQ1" s="10" t="s">
        <v>207</v>
      </c>
      <c r="ER1" s="10" t="s">
        <v>208</v>
      </c>
      <c r="ES1" s="10" t="s">
        <v>116</v>
      </c>
      <c r="ET1" s="10" t="s">
        <v>117</v>
      </c>
      <c r="EV1" s="93"/>
      <c r="EW1" s="10" t="s">
        <v>86</v>
      </c>
      <c r="EX1" s="10" t="s">
        <v>87</v>
      </c>
      <c r="EY1" s="10" t="s">
        <v>88</v>
      </c>
      <c r="FA1" s="93"/>
      <c r="FB1" s="10" t="s">
        <v>91</v>
      </c>
      <c r="FC1" s="10" t="s">
        <v>92</v>
      </c>
      <c r="FD1" s="10" t="s">
        <v>201</v>
      </c>
      <c r="FE1" s="10" t="s">
        <v>202</v>
      </c>
      <c r="FG1" s="119" t="s">
        <v>122</v>
      </c>
      <c r="FH1" s="119"/>
      <c r="FI1" s="119"/>
      <c r="FK1" s="93"/>
      <c r="FL1" s="10" t="s">
        <v>97</v>
      </c>
      <c r="FM1" s="10" t="s">
        <v>224</v>
      </c>
      <c r="FN1" s="10" t="s">
        <v>225</v>
      </c>
      <c r="FO1" s="10" t="s">
        <v>226</v>
      </c>
      <c r="FP1" s="10" t="s">
        <v>203</v>
      </c>
      <c r="FQ1" s="10" t="s">
        <v>202</v>
      </c>
      <c r="FS1" s="119" t="s">
        <v>122</v>
      </c>
      <c r="FT1" s="119"/>
      <c r="FU1" s="119"/>
      <c r="FW1" s="93"/>
      <c r="FX1" s="10" t="s">
        <v>91</v>
      </c>
      <c r="FY1" s="10" t="s">
        <v>113</v>
      </c>
      <c r="FZ1" s="10" t="s">
        <v>199</v>
      </c>
      <c r="GA1"/>
      <c r="GB1"/>
      <c r="GC1"/>
      <c r="GD1"/>
      <c r="GE1"/>
      <c r="GF1"/>
      <c r="GG1"/>
      <c r="GH1"/>
      <c r="GI1"/>
      <c r="GJ1"/>
      <c r="GK1"/>
    </row>
    <row r="2" spans="1:193" x14ac:dyDescent="0.2">
      <c r="A2" s="131" t="s">
        <v>42</v>
      </c>
      <c r="B2" s="41">
        <f>IF(AND(Sufficient_data="Yes",Include_study?="Yes"),IF(AND(Sort_By=$E$1,Order="Ascending"),IF(Input!Study_name="",COUNTIFS(Input!Study_name,"&lt;&gt;"&amp;"",Include_study?,"Yes",Sufficient_data,"Yes")+1,IF(COUNT(E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2)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>1</v>
      </c>
      <c r="C2" s="41">
        <f>IF(B2&lt;&gt;"",IF(B2=0,1,COUNTIF(B:B,"&lt;"&amp;B2)+1),"")</f>
        <v>1</v>
      </c>
      <c r="D2" s="41">
        <f t="shared" ref="D2:D33" si="0">IF(Entry_number&lt;&gt;"",Entry_number,"")</f>
        <v>1</v>
      </c>
      <c r="E2" s="41" t="str">
        <f>IF(AND(Include_study?="Yes",Sufficient_data="Yes",Input!Study_name&lt;&gt;""),Input!Study_name,"")</f>
        <v>aaaa</v>
      </c>
      <c r="F2" s="41">
        <f>IF(AND(Include_study?="Yes",Sufficient_data="Yes"),IF(Input!M2_M1&lt;&gt;"",Input!M2_M1,IF(AND(M1_&lt;&gt;"",M2_&lt;&gt;""),M2_-M1_,"")),"")</f>
        <v>-2</v>
      </c>
      <c r="G2" s="41">
        <f>IF(AND(Include_study?="Yes",Sufficient_data="Yes"),IF(OR(t_value&lt;&gt;"",F_value&lt;&gt;"",Input!Cohens_d&lt;&gt;"",Input!Hedges_g&lt;&gt;""),"",IF(Input!Sdiff&lt;&gt;"",Input!Sdiff,SQRT(SD1_^2+SD2_^2-2*r_*SD1_*SD2_))),"")</f>
        <v>1.16619037896906</v>
      </c>
      <c r="H2" s="41">
        <f>IF(AND(Include_study?="Yes",Sufficient_data="Yes"),IF(OR(t_value&lt;&gt;"",F_value&lt;&gt;"",Input!Cohens_d&lt;&gt;"",Input!Hedges_g&lt;&gt;""),"",Sdiff/SQRT(2*(1-(r_)))),"")</f>
        <v>1.1119188982851385</v>
      </c>
      <c r="I2" s="11">
        <f t="shared" ref="I2:I33" si="1">IF(AND(Include_study?="Yes",Sufficient_data="Yes"),N_,"")</f>
        <v>100</v>
      </c>
      <c r="J2" s="23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>-1.7986923354612538</v>
      </c>
      <c r="K2" s="41">
        <f t="shared" ref="K2:K33" si="2">IF(AND(Include_study?="Yes",Sufficient_data="Yes"),IF((N_-2)&gt;170,1-3/(4*(N_-3)),EXP(GAMMALN((N_-2)/2))/(SQRT((N_-2)/2)*EXP(GAMMALN((N_-3)/2)))),"")</f>
        <v>0.99232408742056877</v>
      </c>
      <c r="L2" s="23">
        <f t="shared" ref="L2:L33" si="3">IF(AND(Include_study?="Yes",Sufficient_data="Yes"),J_*Cohens_d,"")</f>
        <v>-1.7848857303369603</v>
      </c>
      <c r="M2" s="41">
        <f t="shared" ref="M2:M33" si="4">IF(AND(Include_study?="Yes",Sufficient_data="Yes"),(1/N_+Cohens_d^2/(2*N_))*2*(1-IF(r_&lt;&gt;"",r_,0.5)),"")</f>
        <v>2.8794117647058835E-2</v>
      </c>
      <c r="N2" s="23">
        <f t="shared" ref="N2:N33" si="5">IF(AND(Include_study?="Yes",Sufficient_data="Yes"),Variance_d*J_^2,"")</f>
        <v>2.8353771926208492E-2</v>
      </c>
      <c r="O2" s="41">
        <f t="shared" ref="O2:O33" si="6">IF(AND(Include_study?="Yes",Sufficient_data="Yes"),IF(Effect_size_measure=L$1,SQRT(Variance_g),SQRT(Variance_d)),"")</f>
        <v>0.16838578302875956</v>
      </c>
      <c r="P2" s="41">
        <f t="shared" ref="P2:P33" si="7">IF(AND(Sufficient_data="Yes",Include_study?="Yes"),1/SE^2,"")</f>
        <v>35.268676160707251</v>
      </c>
      <c r="Q2" s="41">
        <f>IF(Weightf&lt;&gt;"",1/(SE^2+T2_),"")</f>
        <v>0.83363724054432531</v>
      </c>
      <c r="R2" s="41">
        <f t="shared" ref="R2:R33" si="8">IF(Variance_g&lt;&gt;"",IF(Effect_size_measure=L$1,Hedges_g,Cohens_d)-ABS(TINV((1-Confidence_level),Number_of_subjects-1))*SE,"")</f>
        <v>-2.1189996554287776</v>
      </c>
      <c r="S2" s="41">
        <f t="shared" ref="S2:S33" si="9">IF(Variance_g&lt;&gt;"",IF(Effect_size_measure=L$1,Hedges_g,Cohens_d)+ABS(TINV((1-Confidence_level),Number_of_subjects-1))*SE,"")</f>
        <v>-1.4507718052451433</v>
      </c>
      <c r="T2" s="104">
        <f t="shared" ref="T2:T33" si="10">IF(AND(Include_study?="Yes",Sufficient_data="Yes"),IF(Meta_analysis_model="Fixed effect model",Weightf/SUM(Weightf),Weightr/SUM(Weightr)),"")</f>
        <v>8.2353483171534458E-2</v>
      </c>
      <c r="U2" s="107">
        <f t="shared" ref="U2:U33" si="11">IF(AND(Include_study?="Yes",Sufficient_data="Yes"),IF(Effect_size_measure="Cohen's d",J2,L2)-Combined_Effect_Size,"")</f>
        <v>-1.3740826179287948</v>
      </c>
      <c r="W2" s="70">
        <f t="shared" ref="W2:W33" si="12">IF(AND(Include_study?="Yes",Sufficient_data="Yes"),IF(Effect_size_measure=L$1,Hedges_g,Cohens_d),NA())</f>
        <v>-1.7848857303369603</v>
      </c>
      <c r="X2" s="9">
        <f t="shared" ref="X2:X33" si="13">IF(AND(Include_study?="Yes",Sufficient_data="Yes"),W2-R2,"")</f>
        <v>0.33411392509181725</v>
      </c>
      <c r="Y2" s="50">
        <f t="shared" ref="Y2:Y33" si="14">IF(AND(Include_study?="Yes",Sufficient_data="Yes"),S2-W2,"")</f>
        <v>0.33411392509181703</v>
      </c>
      <c r="AA2" s="9" t="s">
        <v>49</v>
      </c>
      <c r="AB2" s="11">
        <f>COUNT(Weightf)+1</f>
        <v>13</v>
      </c>
      <c r="AD2" s="131" t="s">
        <v>53</v>
      </c>
      <c r="AE2" s="70">
        <f t="shared" ref="AE2:AE33" si="15">IF(AND(Sufficient_data="Yes",Include_study?="Yes",Subgroup&lt;&gt;""),COUNTIFS(Include_study?,"Yes",Sufficient_data,"Yes",Subgroup,"&lt;&gt;"&amp;"",AF:AF,"&lt;"&amp;Subgroup)+COUNTIFS(Include_study?,"Yes",Entry_number,"&lt;"&amp;Entry_number,AF:AF,Subgroup)+COUNTIFS(AY:AY,"&gt;="&amp;0,AV:AV,"&lt;"&amp;Subgroup)+1,"")</f>
        <v>1</v>
      </c>
      <c r="AF2" s="85" t="str">
        <f t="shared" ref="AF2:AF33" si="16">IF(AND(Sufficient_data="Yes",Include_study?="Yes",Subgroup&lt;&gt;""),Subgroup,"")</f>
        <v>AA</v>
      </c>
      <c r="AG2" s="85" t="str">
        <f t="shared" ref="AG2:AG33" si="17">IF(AND(Include_study?="Yes",Sufficient_data="Yes",Subgroup&lt;&gt;""),Study_name,"")</f>
        <v>aaaa</v>
      </c>
      <c r="AH2" s="85">
        <f t="shared" ref="AH2:AH33" si="18">IF(AND(Include_study?="Yes",Sufficient_data="Yes",Subgroup&lt;&gt;""),IF(Subgroup_effect_size_measure=L$1,Hedges_g,Cohens_d),"")</f>
        <v>-1.7848857303369603</v>
      </c>
      <c r="AI2" s="85">
        <f t="shared" ref="AI2:AI33" si="19">IF(AND(Include_study?="Yes",Sufficient_data="Yes",Subgroup&lt;&gt;""),IF(Subgroup_effect_size_measure=L$1,SQRT(Variance_g),SQRT(Variance_d)),"")</f>
        <v>0.16838578302875956</v>
      </c>
      <c r="AJ2" s="85">
        <f t="shared" ref="AJ2:AJ33" si="20">IF(AND(Sufficient_data="Yes",Include_study?="Yes",Subgroup&lt;&gt;""),1/AI:AI^2,"")</f>
        <v>35.268676160707251</v>
      </c>
      <c r="AK2" s="85">
        <f t="shared" ref="AK2:AK33" si="21">IF(AND(Include_study?="Yes",Sufficient_data="Yes",Subgroup&lt;&gt;""),1/(AI:AI^2+IF(Within_subgroup_weighting="Fixed effect",0,VLOOKUP(Subgroup,AV:BD,8,FALSE))),"")</f>
        <v>0.43754364418372754</v>
      </c>
      <c r="AL2" s="85">
        <f>IF(AND(Include_study?="Yes",Sufficient_data="Yes",Subgroup&lt;&gt;""),AH2-ABS(TINV((1-Subgroup_confidence_level),Number_of_subjects-1))*Calculations!AI2,"")</f>
        <v>-2.1189996554287776</v>
      </c>
      <c r="AM2" s="85">
        <f>IF(AND(Include_study?="Yes",Sufficient_data="Yes",Subgroup&lt;&gt;""),AH2+ABS(TINV((1-Subgroup_confidence_level),Number_of_subjects-1))*Calculations!AI2,"")</f>
        <v>-1.4507718052451433</v>
      </c>
      <c r="AN2" s="111">
        <f t="shared" ref="AN2:AN33" si="22">IF(AND(Sufficient_data="Yes",Include_study?="Yes",Subgroup&lt;&gt;""),AK2/SUMIF(Subgroup,Subgroup,AK:AK),"")</f>
        <v>0.14210986400525613</v>
      </c>
      <c r="AO2" s="107">
        <f t="shared" ref="AO2:AO33" si="23">IF(AND(Include_study?="Yes",Sufficient_data="Yes",Subgroup&lt;&gt;""),AH:AH-VLOOKUP(AF:AF,AV:BE,10,FALSE),"")</f>
        <v>-1.1736134830648339</v>
      </c>
      <c r="AQ2" s="70">
        <f t="shared" ref="AQ2:AQ33" si="24">IF(AND(Include_study?="Yes",Sufficient_data="Yes",Subgroup&lt;&gt;""),AH2,NA())</f>
        <v>-1.7848857303369603</v>
      </c>
      <c r="AR2" s="38">
        <f t="shared" ref="AR2:AR33" si="25">IF(AND(Include_study?="Yes",Sufficient_data="Yes",Subgroup&lt;&gt;""),AQ2-AL2,"")</f>
        <v>0.33411392509181725</v>
      </c>
      <c r="AS2" s="50">
        <f t="shared" ref="AS2:AS33" si="26">IF(AND(Include_study?="Yes",Sufficient_data="Yes",Subgroup&lt;&gt;""),AM2-AQ2,"")</f>
        <v>0.33411392509181703</v>
      </c>
      <c r="AU2" s="70">
        <f t="shared" ref="AU2:AU33" si="27">IF(AV2&lt;&gt;"",SUMIFS(AX:AX,AY:AY,"&gt;="&amp;0,AV:AV,"&lt;"&amp;AV2)+AX2+AW2,"")</f>
        <v>8</v>
      </c>
      <c r="AV2" s="85" t="str">
        <f>IF(AND(Sufficient_data="Yes",Include_study?="Yes",Subgroup&lt;&gt;""),Subgroup,"")</f>
        <v>AA</v>
      </c>
      <c r="AW2" s="85">
        <f t="shared" ref="AW2:AW33" si="28">IF(AV2&lt;&gt;"",(COUNTIFS(AY:AY,"&gt;"&amp;0,AV:AV,"&lt;"&amp;AV2)+1),"")</f>
        <v>1</v>
      </c>
      <c r="AX2" s="85">
        <f t="shared" ref="AX2:AX33" si="29">IF(AV2&lt;&gt;"",COUNTIFS(Include_study?,"Yes",Sufficient_data,"Yes",Subgroup,AV2),"")</f>
        <v>7</v>
      </c>
      <c r="AY2" s="85">
        <f t="shared" ref="AY2:AY33" si="30">IF(AND(AV2&lt;&gt;"",SUMIF(Subgroup,AV2,Subgroup_Weightf)&gt;0),MAX(0,SUMPRODUCT(--(Subgroup=AV2),Subgroup_Weightf,AH:AH,AH:AH)-(SUMPRODUCT(--(Subgroup=AV2),Subgroup_Weightf,AH:AH)^2/SUMIF(Subgroup,AV2,Subgroup_Weightf))),"")</f>
        <v>1024.3165956718656</v>
      </c>
      <c r="AZ2" s="85">
        <f>IF(AY2&lt;&gt;"",CHIDIST(AY2,AX2-1),"")</f>
        <v>4.9198487806954197E-218</v>
      </c>
      <c r="BA2" s="85">
        <f>IF(AY2&lt;&gt;"",MAX(0,(AY2-(AX2-1))/AY2),"")</f>
        <v>0.99414243601504426</v>
      </c>
      <c r="BB2" s="85">
        <f t="shared" ref="BB2:BB33" si="31">IF(AY2&lt;&gt;"",SUMIF(Subgroup,AV2,Subgroup_Weightf)-SUMPRODUCT(--(Subgroup=AV2),Subgroup_Weightf,Subgroup_Weightf)/SUMIF(Subgroup,AV2,Subgroup_Weightf),"")</f>
        <v>451.15498872049085</v>
      </c>
      <c r="BC2" s="85">
        <f t="shared" ref="BC2:BC33" si="32">IF(AY2&lt;&gt;"",IF(Within_subgroup_weighting=BV$34,MAX(0,(SUM(AY:AY)-(Subgroup_k-COUNT(AY:AY)))/SUM(BB:BB)),MAX(0,(AY2-(AX2-1)))/BB2),"")</f>
        <v>2.2571325179399819</v>
      </c>
      <c r="BD2" s="85">
        <f t="shared" ref="BD2:BD33" si="33">IF(BC2&lt;&gt;"",SQRT(BC2),"")</f>
        <v>1.5023756247822919</v>
      </c>
      <c r="BE2" s="85">
        <f t="shared" ref="BE2:BE33" si="34">IF(AY2&lt;&gt;"",IF(Within_subgroup_weighting=BV$32,SUMPRODUCT(--(Subgroup=AV2),Subgroup_Weightf,AH:AH)/SUMIF(Subgroup,AV2,Subgroup_Weightf),SUMPRODUCT(--(Subgroup=AV2),Subgroup_weightr,AH:AH)/SUMIF(Subgroup,AV2,Subgroup_weightr)),"")</f>
        <v>-0.61127224727212626</v>
      </c>
      <c r="BF2" s="85">
        <f t="shared" ref="BF2:BF33" si="35">IF(AY2&lt;&gt;"",IF(Within_subgroup_weighting=BV$32,1/SQRT(SUMIF(Subgroup,AV2,Subgroup_Weightf)),SQRT(SUMPRODUCT(--(Subgroup=AV2),Subgroup_weightr,AO:AO,AO:AO)/((AX2-1)*SUMIF(Subgroup,AV2,Subgroup_weightr)))),"")</f>
        <v>0.62554472588766896</v>
      </c>
      <c r="BG2" s="85">
        <f t="shared" ref="BG2:BG33" si="36">IF(AV2&lt;&gt;"",SUMIFS(N_,Subgroup,"="&amp;AV2,Include_study?,"="&amp;"Yes",Sufficient_data,"="&amp;"Yes"),"")</f>
        <v>1100</v>
      </c>
      <c r="BH2" s="85">
        <f t="shared" ref="BH2:BH33" si="37">IF(AY2&lt;&gt;"",BE2-ABS(TINV((1-Subgroup_confidence_level),BG2-1))*BF2,"")</f>
        <v>-1.8386691274384757</v>
      </c>
      <c r="BI2" s="85">
        <f t="shared" ref="BI2:BI33" si="38">IF(AY2&lt;&gt;"",BE2+ABS(TINV((1-Subgroup_confidence_level),BG2-1))*BF2,"")</f>
        <v>0.61612463289422326</v>
      </c>
      <c r="BJ2" s="85">
        <f t="shared" ref="BJ2:BJ33" si="39">IF(AY2&lt;&gt;"",BE2-BH2,"")</f>
        <v>1.2273968801663493</v>
      </c>
      <c r="BK2" s="85">
        <f t="shared" ref="BK2:BK33" si="40">IF(AY2&lt;&gt;"",BE2-ABS(TINV((1-Subgroup_confidence_level),AX2-1))*SQRT(BC2+BF2^2),"")</f>
        <v>-4.5933825795575345</v>
      </c>
      <c r="BL2" s="85">
        <f t="shared" ref="BL2:BL33" si="41">IF(AY2&lt;&gt;"",BE2+ABS(TINV((1-Subgroup_confidence_level),AX2-1))*SQRT(BC2+BF2^2),"")</f>
        <v>3.3708380850132822</v>
      </c>
      <c r="BM2" s="85">
        <f t="shared" ref="BM2:BM33" si="42">IF(AY2&lt;&gt;"",BE2-BK2,"")</f>
        <v>3.9821103322854081</v>
      </c>
      <c r="BN2" s="85">
        <f t="shared" ref="BN2:BN33" si="43">IF(AY2&lt;&gt;"",SUMPRODUCT(--(Subgroup=AV2),Subgroup_weightr,AH:AH,AH:AH)-(SUMPRODUCT(--(Subgroup=AV2),Subgroup_weightr,AH:AH)^2/SUMIF(Subgroup,AV2,Subgroup_weightr)),"")</f>
        <v>7.2287821985856384</v>
      </c>
      <c r="BO2" s="85">
        <f t="shared" ref="BO2:BO33" si="44">IF(BE2&lt;&gt;"",BE2,NA())</f>
        <v>-0.61127224727212626</v>
      </c>
      <c r="BP2" s="104">
        <f>IF(AY2&lt;&gt;"",BR2/SUM(BR:BR),"")</f>
        <v>5.9615725265127067E-2</v>
      </c>
      <c r="BQ2" s="85">
        <f t="shared" ref="BQ2:BQ33" si="45">IF(AV2&lt;&gt;"",1/(BF2^2),"")</f>
        <v>2.5555434326324473</v>
      </c>
      <c r="BR2" s="85">
        <f t="shared" ref="BR2:BR33" si="46">IF(BF2&lt;&gt;"",1/(BF2^2+IF(Between_subgroup_weighting=BV$28,0,BW$25)),"")</f>
        <v>2.5555434326324473</v>
      </c>
      <c r="BS2" s="85">
        <f>IF(BQ2&lt;&gt;"",(BW$2-BE2)^2*BR2,"")</f>
        <v>0.51042119134502151</v>
      </c>
      <c r="BT2" s="50">
        <f>IF(AY2&lt;&gt;"",BE:BE-BW$2,"")</f>
        <v>-0.44691271952162254</v>
      </c>
      <c r="BU2" s="22"/>
      <c r="BV2" s="9" t="str">
        <f>Subgroup_effect_size_measure</f>
        <v>Hedges' g</v>
      </c>
      <c r="BW2" s="41">
        <f>SUMPRODUCT(BR:BR,BE:BE)/SUM(BR:BR)</f>
        <v>-0.16435952775050372</v>
      </c>
      <c r="BY2" s="132" t="s">
        <v>235</v>
      </c>
      <c r="BZ2" s="41">
        <f>IF(AND(Sufficient_data="Yes",Include_study?="Yes",Moderator&lt;&gt;""),'Moderator Analysis'!E2,NA())</f>
        <v>15</v>
      </c>
      <c r="CA2" s="41">
        <f>IF(AND(Include_study?="Yes",Sufficient_data="Yes",Moderator&lt;&gt;""),'Moderator Analysis'!F2,NA())</f>
        <v>-1.7848857303369603</v>
      </c>
      <c r="CB2" s="41">
        <f t="shared" ref="CB2:CB33" si="47">IF(AND(Sufficient_data="Yes",Include_study?="Yes",Moderator&lt;&gt;""),IF(Moderator_regression_measure=L$1,SQRT(Variance_g),SQRT(Variance_d)),"")</f>
        <v>0.16838578302875956</v>
      </c>
      <c r="CC2" s="41">
        <f t="shared" ref="CC2:CC33" si="48">IF(AND(Include_study?="Yes",Sufficient_data="Yes",Moderator&lt;&gt;""),1/CB2^2,"")</f>
        <v>35.268676160707251</v>
      </c>
      <c r="CD2" s="41">
        <f>IF(AND(Sufficient_data="Yes",Include_study?="Yes",Moderator&lt;&gt;""),'Moderator Analysis'!F:F-CO$2,"")</f>
        <v>-1.5562210927585403</v>
      </c>
      <c r="CE2" s="41">
        <f t="shared" ref="CE2:CE33" si="49">IF(AND(Sufficient_data="Yes",Include_study?="Yes",Moderator&lt;&gt;""),Moderator-CO$3,"")</f>
        <v>-2.0479875063561828</v>
      </c>
      <c r="CF2" s="50">
        <f>IF(AND(Sufficient_data="Yes",Include_study?="Yes",Moderator&lt;&gt;""),CC:CC*('Moderator Analysis'!F:F-CO$5-CO$4*'Moderator Analysis'!E:E)^2,"")</f>
        <v>66.688006143413801</v>
      </c>
      <c r="CH2" s="25"/>
      <c r="CI2" s="70">
        <f t="shared" ref="CI2:CI33" si="50">IF(AND(Sufficient_data="Yes",Include_study?="Yes",Moderator&lt;&gt;""),1/(CB2^2+CO$7),"")</f>
        <v>0.79085501851437945</v>
      </c>
      <c r="CJ2" s="41">
        <f>IF(AND(Sufficient_data="Yes",Include_study?="Yes",CI2&lt;&gt;""),'Moderator Analysis'!F:F-'Moderator Analysis'!$J$37,"")</f>
        <v>-1.5562210927585403</v>
      </c>
      <c r="CK2" s="41">
        <f>IF(AND(Sufficient_data="Yes",Include_study?="Yes",CI2&lt;&gt;""),'Moderator Analysis'!E:E-SUMPRODUCT('Moderator Analysis'!E:E,CI:CI)/SUM(CI:CI),"")</f>
        <v>-2.0026957812050767</v>
      </c>
      <c r="CL2" s="50">
        <f>IF(AND(Sufficient_data="Yes",Include_study?="Yes",CI2&lt;&gt;""),CI:CI*('Moderator Analysis'!F:F-'Moderator Analysis'!J$29-'Moderator Analysis'!J$30*'Moderator Analysis'!E:E)^2,"")</f>
        <v>1.4953933652886724</v>
      </c>
      <c r="CM2" s="25"/>
      <c r="CN2" s="26" t="s">
        <v>63</v>
      </c>
      <c r="CO2" s="41">
        <f>SUMPRODUCT('Moderator Analysis'!F:F,CC:CC)/SUM(CC:CC)</f>
        <v>-0.22866463757841995</v>
      </c>
      <c r="CQ2" s="132" t="s">
        <v>215</v>
      </c>
      <c r="CR2" s="134" t="s">
        <v>94</v>
      </c>
      <c r="CS2" s="9">
        <f>IF(AND(Sufficient_data="Yes",Include_study?="Yes"),1/('Publication Bias Analysis'!F2^2),"")</f>
        <v>35.268676160707251</v>
      </c>
      <c r="CT2" s="85">
        <f>IF(AND(Include_study?="Yes",Sufficient_data="Yes"),1/('Publication Bias Analysis'!F2^2+IF(Additional_model="Fixed effect",0,DG$21)),"")</f>
        <v>35.268676160707251</v>
      </c>
      <c r="CU2" s="85">
        <f>IF(AND(Include_study?="Yes",Sufficient_data="Yes"),1/('Publication Bias Analysis'!F:F^2+IF(Additional_model="Fixed effect",0,'Publication Bias Analysis'!L$32)),"")</f>
        <v>35.268676160707251</v>
      </c>
      <c r="CV2" s="85">
        <f>IF(AND(Include_study?="Yes",Sufficient_data="Yes"),'Publication Bias Analysis'!E:E-'Publication Bias Analysis'!I$37,"")</f>
        <v>-1.5562210927585403</v>
      </c>
      <c r="CW2" s="85">
        <f>IF(AND(Include_study?="Yes",Sufficient_data="Yes"),IF(Additional_model="Fixed effect",1/'Publication Bias Analysis'!F:F,1/SQRT('Publication Bias Analysis'!F:F^2+Calculations!DG$21)),"")</f>
        <v>5.9387436517084362</v>
      </c>
      <c r="CX2" s="85">
        <f>IF(AND(Include_study?="Yes",Sufficient_data="Yes"),IF(Additional_model="Fixed effect",'Publication Bias Analysis'!E:E/'Publication Bias Analysis'!F:F,'Publication Bias Analysis'!E:E/SQRT('Publication Bias Analysis'!F:F^2+Calculations!DG$21)),"")</f>
        <v>-10.599978800063599</v>
      </c>
      <c r="CY2" s="53">
        <f t="shared" ref="CY2:CY33" si="51">IF(AND(Include_study?="Yes",Sufficient_data="Yes"),RANK(DL:DL,DL:DL,1)*IF(DK:DK&gt;0,1,-1),"")</f>
        <v>9</v>
      </c>
      <c r="CZ2" s="11">
        <f>IF(AND(Include_study?="Yes",Sufficient_data="Yes"),CY:CY,"")</f>
        <v>9</v>
      </c>
      <c r="DA2" s="11">
        <f t="shared" ref="DA2" si="52">IF(AND(Include_study?="Yes",Sufficient_data="Yes"),RANK(DO:DO,DO:DO,1)*IF(DN:DN&gt;0,1,-1),"")</f>
        <v>9</v>
      </c>
      <c r="DB2" s="53">
        <f t="shared" ref="DB2" si="53">IF(AND(Include_study?="Yes",Sufficient_data="Yes"),RANK(DR:DR,DR:DR,1)*IF(DQ:DQ&gt;0,1,-1),"")</f>
        <v>9</v>
      </c>
      <c r="DC2" s="41">
        <f>IF(AND(Include_study?="Yes",Sufficient_data="Yes"),'Publication Bias Analysis'!$E:$E,NA())</f>
        <v>-1.7848857303369603</v>
      </c>
      <c r="DD2" s="50">
        <f>IF(AND(Include_study?="Yes",Sufficient_data="Yes"),'Publication Bias Analysis'!$F:$F,NA())</f>
        <v>0.16838578302875956</v>
      </c>
      <c r="DF2" s="26" t="s">
        <v>115</v>
      </c>
      <c r="DG2" s="26" t="s">
        <v>116</v>
      </c>
      <c r="DH2" s="26" t="s">
        <v>117</v>
      </c>
      <c r="DJ2" s="136" t="s">
        <v>101</v>
      </c>
      <c r="DK2" s="41">
        <f>IF(AND(Include_study?="Yes",Sufficient_data="Yes"),IF('Publication Bias Analysis'!L$38="Left",'Publication Bias Analysis'!E:E-'Publication Bias Analysis'!I$29,'Publication Bias Analysis'!I$29-'Publication Bias Analysis'!E:E),"")</f>
        <v>1.5562210927585403</v>
      </c>
      <c r="DL2" s="41">
        <f t="shared" ref="DL2:DL33" si="54">IF(AND(Include_study?="Yes",Sufficient_data="Yes"),ABS(DK2),"")</f>
        <v>1.5562210927585403</v>
      </c>
      <c r="DM2" s="50">
        <f>IF(AND(Include_study?="Yes",Sufficient_data="Yes"),1/('Publication Bias Analysis'!F:F^2+IF(Additional_model="Fixed effect",0,$DV$6)),"")</f>
        <v>35.268676160707251</v>
      </c>
      <c r="DN2" s="41">
        <f>IF(AND(Include_study?="Yes",Sufficient_data="Yes"),IF('Publication Bias Analysis'!L$38="Left",'Publication Bias Analysis'!E:E-DV$3,Calculations!DV$3-'Publication Bias Analysis'!E:E),"")</f>
        <v>1.5562210927585403</v>
      </c>
      <c r="DO2" s="41">
        <f t="shared" ref="DO2:DO33" si="55">IF(DN2&lt;&gt;"",ABS(DN2),"")</f>
        <v>1.5562210927585403</v>
      </c>
      <c r="DP2" s="50">
        <f>IF(AND(DN2&lt;&gt;"",CZ2&lt;=MAX(CZ:CZ)-DV$7),1/('Publication Bias Analysis'!F:F^2+IF(Additional_model="Fixed effect",0,$DV$13)),"")</f>
        <v>35.268676160707251</v>
      </c>
      <c r="DQ2" s="70">
        <f>IF(AND(Include_study?="Yes",Sufficient_data="Yes"),IF('Publication Bias Analysis'!L$38="Left",'Publication Bias Analysis'!E:E-DV$10,DV$10-'Publication Bias Analysis'!E:E),"")</f>
        <v>1.5562210927585403</v>
      </c>
      <c r="DR2" s="41">
        <f t="shared" ref="DR2:DR33" si="56">IF(DQ2&lt;&gt;"",ABS(DQ2),"")</f>
        <v>1.5562210927585403</v>
      </c>
      <c r="DS2" s="50">
        <f>IF(AND(DQ2&lt;&gt;"",DA2&lt;=MAX(DA:DA)-DV$14),1/('Publication Bias Analysis'!F:F^2+IF(Additional_model="Fixed effect",0,$DV$20)),"")</f>
        <v>35.268676160707251</v>
      </c>
      <c r="DU2" s="119" t="s">
        <v>163</v>
      </c>
      <c r="DV2" s="119"/>
      <c r="DX2" s="58">
        <v>1</v>
      </c>
      <c r="DY2" s="11" t="str">
        <f>IF(Trim_and_fill="On",IF(DV$21&gt;(DX2-1),IF(COUNTIF(CZ:CZ,-1*(MAX(CZ:CZ)-DX2+1))=1,"",MAX(CZ:CZ)-DX2+1),""),"")</f>
        <v/>
      </c>
      <c r="DZ2" s="41" t="str">
        <f t="shared" ref="DZ2:DZ41" si="57">IF(DY2&lt;&gt;"",DV$17-(INDEX(CZ:DD,MATCH(DY2,CZ:CZ,0),4)-DV$17),"")</f>
        <v/>
      </c>
      <c r="EA2" s="41" t="str">
        <f t="shared" ref="EA2:EA21" si="58">IF(DY2&lt;&gt;"",INDEX(CZ:DD,MATCH(DY2,CZ:CZ,0),5),"")</f>
        <v/>
      </c>
      <c r="EB2" s="41" t="str">
        <f>IF(DY2&lt;&gt;"",1/(EA2)^2,"")</f>
        <v/>
      </c>
      <c r="EC2" s="85" t="str">
        <f t="shared" ref="EC2:EC41" si="59">IF(DY2&lt;&gt;"",1/(EA2^2+IF(Additional_model="Fixed effect",0,DV$20)),"")</f>
        <v/>
      </c>
      <c r="ED2" s="50" t="str">
        <f>IF(DY2&lt;&gt;"",DZ:DZ-'Publication Bias Analysis'!I$37,"")</f>
        <v/>
      </c>
      <c r="EF2" s="58">
        <v>1</v>
      </c>
      <c r="EG2" s="41" t="e">
        <f t="shared" ref="EG2:EG21" si="60">IF(DY2&lt;&gt;"",DZ2,NA())</f>
        <v>#N/A</v>
      </c>
      <c r="EH2" s="50" t="e">
        <f t="shared" ref="EH2:EH21" si="61">IF(DY2&lt;&gt;"",EA2,NA())</f>
        <v>#N/A</v>
      </c>
      <c r="EJ2" s="136" t="s">
        <v>176</v>
      </c>
      <c r="EK2" s="41">
        <f t="shared" ref="EK2:EK65" si="62">IF(AND(Include_study?="Yes",Sufficient_data="Yes"),Inverse_standard_error-AVERAGE(Inverse_standard_error),"")</f>
        <v>-3.0273684108399115</v>
      </c>
      <c r="EL2" s="50">
        <f>IF(AND(Include_study?="Yes",Sufficient_data="Yes"),Z_score-('Publication Bias Analysis'!P$3+'Publication Bias Analysis'!P$4*Inverse_standard_error),"")</f>
        <v>-2.1617755109099352</v>
      </c>
      <c r="EN2" s="136" t="s">
        <v>204</v>
      </c>
      <c r="EO2" s="41">
        <f>IF(AND(Include_study?="Yes",Sufficient_data="Yes"),('Publication Bias Analysis'!E:E-(SUMPRODUCT(Calculations!CS:CS,'Publication Bias Analysis'!E:E)/SUM(Calculations!CS:CS)))/SQRT(Calculations!EP:EP),"")</f>
        <v>-9.409638984258466</v>
      </c>
      <c r="EP2" s="41">
        <f>IF(AND(Include_study?="Yes",Sufficient_data="Yes"),'Publication Bias Analysis'!F:F^2-1/SUM(Calculations!CS:CS),"")</f>
        <v>2.7352477663160377E-2</v>
      </c>
      <c r="EQ2" s="11">
        <f t="shared" ref="EQ2:EQ33" si="63">IF(AND(Include_study?="Yes",Sufficient_data="Yes"),RANK(EO:EO,EO:EO,0),"")</f>
        <v>10</v>
      </c>
      <c r="ER2" s="11">
        <f t="shared" ref="ER2:ER33" si="64">IF(AND(Include_study?="Yes",Sufficient_data="Yes"),RANK(EP:EP,EP:EP,0),"")</f>
        <v>2</v>
      </c>
      <c r="ES2" s="11">
        <f>IF(AND(Include_study?="Yes",Sufficient_data="Yes"),COUNTIFS(EQ3:EQ$201,"&lt;"&amp;EQ2,ER3:ER201,"&lt;"&amp;ER2)+COUNTIFS(EQ3:EQ$201,"&gt;"&amp;EQ2,ER3:ER201,"&gt;"&amp;ER2),"")</f>
        <v>1</v>
      </c>
      <c r="ET2" s="81">
        <f>IF(AND(Include_study?="Yes",Sufficient_data="Yes"),COUNTIFS(EQ3:EQ$201,"&lt;"&amp;EQ2,ER3:ER201,"&gt;"&amp;ER2)+COUNTIFS(EQ3:EQ$201,"&gt;"&amp;EQ2,ER3:ER201,"&lt;"&amp;ER2),"")</f>
        <v>10</v>
      </c>
      <c r="EV2" s="136" t="s">
        <v>84</v>
      </c>
      <c r="EW2" s="11"/>
      <c r="EX2" s="41"/>
      <c r="EY2" s="50"/>
      <c r="FA2" s="136" t="s">
        <v>90</v>
      </c>
      <c r="FB2" s="41">
        <f t="shared" ref="FB2:FB33" si="65">IF(AND(Include_study?="Yes",Sufficient_data="Yes"),Z_score,NA())</f>
        <v>-10.599978800063599</v>
      </c>
      <c r="FC2" s="41">
        <f t="shared" ref="FC2:FC33" si="66">IF(AND(Include_study?="Yes",Sufficient_data="Yes"),Inverse_standard_error,NA())</f>
        <v>5.9387436517084362</v>
      </c>
      <c r="FD2" s="41">
        <f t="shared" ref="FD2:FD33" si="67">IF(AND(Include_study?="Yes",Sufficient_data="Yes"),Inverse_standard_error-AVERAGE(Inverse_standard_error),"")</f>
        <v>-3.0273684108399115</v>
      </c>
      <c r="FE2" s="50">
        <f>IF(AND(Include_study?="Yes",Sufficient_data="Yes"),Z_score-('Publication Bias Analysis'!AO$30+'Publication Bias Analysis'!AO$31*Inverse_standard_error),"")</f>
        <v>-9.2419981352745477</v>
      </c>
      <c r="FG2" s="26" t="s">
        <v>121</v>
      </c>
      <c r="FH2" s="26" t="s">
        <v>116</v>
      </c>
      <c r="FI2" s="26" t="s">
        <v>117</v>
      </c>
      <c r="FK2" s="136" t="s">
        <v>96</v>
      </c>
      <c r="FL2" s="11">
        <f>IF(Z_score_individual_studies&lt;&gt;"",RANK('Publication Bias Analysis'!AW:AW,'Publication Bias Analysis'!AW:AW,1),"")</f>
        <v>3</v>
      </c>
      <c r="FM2" s="41">
        <f t="shared" ref="FM2:FM33" si="68">IF(FL:FL&lt;&gt;"",(FL:FL-1/3)/(k_+1/3),"")</f>
        <v>0.2162162162162162</v>
      </c>
      <c r="FN2" s="41">
        <f>IF('Publication Bias Analysis'!AV2&lt;&gt;"",'Publication Bias Analysis'!AV2,NA())</f>
        <v>-0.78503604987689179</v>
      </c>
      <c r="FO2" s="41">
        <f>IF('Publication Bias Analysis'!AW2&lt;&gt;"",'Publication Bias Analysis'!AW2,NA())</f>
        <v>-9.409638984258466</v>
      </c>
      <c r="FP2" s="41">
        <f>IF(AND(Include_study?="Yes",Sufficient_data="Yes"),'Publication Bias Analysis'!AV:AV-AVERAGE('Publication Bias Analysis'!AV:AV),"")</f>
        <v>-0.78503604987689168</v>
      </c>
      <c r="FQ2" s="50">
        <f>IF(AND(Include_study?="Yes",Sufficient_data="Yes"),FO:FO-('Publication Bias Analysis'!AZ$30+'Publication Bias Analysis'!AZ$31*FN:FN),"")</f>
        <v>-0.55502103869457819</v>
      </c>
      <c r="FS2" s="26" t="s">
        <v>118</v>
      </c>
      <c r="FT2" s="26" t="s">
        <v>116</v>
      </c>
      <c r="FU2" s="26" t="s">
        <v>117</v>
      </c>
      <c r="FW2" s="136" t="s">
        <v>234</v>
      </c>
      <c r="FX2" s="89">
        <f t="shared" ref="FX2:FX33" si="69">IF(AND(Include_study?="Yes",Sufficient_data="Yes"),Z_score,"")</f>
        <v>-10.599978800063599</v>
      </c>
      <c r="FY2" s="41">
        <f t="shared" ref="FY2:FY33" si="70">IF(FX2&lt;&gt;"",1-NORMSDIST(ABS(FX2)),"")</f>
        <v>0</v>
      </c>
      <c r="FZ2" s="50">
        <f>IF(FY2&lt;&gt;"",LN(MAX(10^-306,FY2)),"")</f>
        <v>-704.59103845617801</v>
      </c>
      <c r="GA2"/>
      <c r="GB2"/>
      <c r="GC2"/>
      <c r="GD2"/>
      <c r="GE2"/>
      <c r="GF2"/>
      <c r="GG2"/>
      <c r="GH2"/>
      <c r="GI2"/>
      <c r="GJ2"/>
      <c r="GK2"/>
    </row>
    <row r="3" spans="1:193" x14ac:dyDescent="0.2">
      <c r="A3" s="131"/>
      <c r="B3" s="41">
        <f>IF(AND(Sufficient_data="Yes",Include_study?="Yes"),IF(AND(Sort_By=$E$1,Order="Ascending"),IF(Input!Study_name="",COUNTIFS(Input!Study_name,"&lt;&gt;"&amp;"",Include_study?,"Yes",Sufficient_data,"Yes")+1,IF(COUNT(E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3)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>2</v>
      </c>
      <c r="C3" s="41">
        <f>IF(B3&lt;&gt;"",IF(B3=0,COUNTIF(B$2:B2,0)+1,COUNTIF(B$2:B2,B3)+COUNTIF(B:B,"&lt;"&amp;B3)+1),"")</f>
        <v>2</v>
      </c>
      <c r="D3" s="41">
        <f t="shared" si="0"/>
        <v>2</v>
      </c>
      <c r="E3" s="41" t="str">
        <f>IF(AND(Include_study?="Yes",Sufficient_data="Yes",Input!Study_name&lt;&gt;""),Input!Study_name,"")</f>
        <v>bbbb</v>
      </c>
      <c r="F3" s="41">
        <f>IF(AND(Include_study?="Yes",Sufficient_data="Yes"),IF(Input!M2_M1&lt;&gt;"",Input!M2_M1,IF(AND(M1_&lt;&gt;"",M2_&lt;&gt;""),M2_-M1_,"")),"")</f>
        <v>-3</v>
      </c>
      <c r="G3" s="41">
        <f>IF(AND(Include_study?="Yes",Sufficient_data="Yes"),IF(OR(t_value&lt;&gt;"",F_value&lt;&gt;"",Input!Cohens_d&lt;&gt;"",Input!Hedges_g&lt;&gt;""),"",IF(Input!Sdiff&lt;&gt;"",Input!Sdiff,SQRT(SD1_^2+SD2_^2-2*r_*SD1_*SD2_))),"")</f>
        <v>1.2</v>
      </c>
      <c r="H3" s="41">
        <f>IF(AND(Include_study?="Yes",Sufficient_data="Yes"),IF(OR(t_value&lt;&gt;"",F_value&lt;&gt;"",Input!Cohens_d&lt;&gt;"",Input!Hedges_g&lt;&gt;""),"",Sdiff/SQRT(2*(1-(r_)))),"")</f>
        <v>1.2</v>
      </c>
      <c r="I3" s="11">
        <f t="shared" si="1"/>
        <v>130</v>
      </c>
      <c r="J3" s="41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>-2.5</v>
      </c>
      <c r="K3" s="41">
        <f t="shared" si="2"/>
        <v>0.99412724014096165</v>
      </c>
      <c r="L3" s="23">
        <f t="shared" si="3"/>
        <v>-2.4853181003524041</v>
      </c>
      <c r="M3" s="41">
        <f t="shared" si="4"/>
        <v>3.1730769230769229E-2</v>
      </c>
      <c r="N3" s="23">
        <f t="shared" si="5"/>
        <v>3.1359169227384048E-2</v>
      </c>
      <c r="O3" s="41">
        <f t="shared" si="6"/>
        <v>0.17708520329881897</v>
      </c>
      <c r="P3" s="41">
        <f t="shared" si="7"/>
        <v>31.888599878046556</v>
      </c>
      <c r="Q3" s="41">
        <f t="shared" ref="Q3:Q65" si="71">IF(Weightf&lt;&gt;"",1/(SE^2+T2_),"")</f>
        <v>0.8315538562718543</v>
      </c>
      <c r="R3" s="41">
        <f t="shared" si="8"/>
        <v>-2.8356855121577014</v>
      </c>
      <c r="S3" s="41">
        <f t="shared" si="9"/>
        <v>-2.1349506885471068</v>
      </c>
      <c r="T3" s="105">
        <f t="shared" si="10"/>
        <v>8.2147669487502364E-2</v>
      </c>
      <c r="U3" s="108">
        <f t="shared" si="11"/>
        <v>-2.0745149879442386</v>
      </c>
      <c r="W3" s="71">
        <f t="shared" si="12"/>
        <v>-2.4853181003524041</v>
      </c>
      <c r="X3" s="9">
        <f t="shared" si="13"/>
        <v>0.35036741180529729</v>
      </c>
      <c r="Y3" s="51">
        <f t="shared" si="14"/>
        <v>0.35036741180529729</v>
      </c>
      <c r="AA3" s="9" t="s">
        <v>50</v>
      </c>
      <c r="AB3" s="9">
        <f>Combined_Effect_Size-CICES_LL</f>
        <v>0.80248221628299055</v>
      </c>
      <c r="AD3" s="131"/>
      <c r="AE3" s="71">
        <f t="shared" si="15"/>
        <v>2</v>
      </c>
      <c r="AF3" s="86" t="str">
        <f t="shared" si="16"/>
        <v>AA</v>
      </c>
      <c r="AG3" s="86" t="str">
        <f t="shared" si="17"/>
        <v>bbbb</v>
      </c>
      <c r="AH3" s="86">
        <f t="shared" si="18"/>
        <v>-2.4853181003524041</v>
      </c>
      <c r="AI3" s="86">
        <f t="shared" si="19"/>
        <v>0.17708520329881897</v>
      </c>
      <c r="AJ3" s="86">
        <f t="shared" si="20"/>
        <v>31.888599878046556</v>
      </c>
      <c r="AK3" s="86">
        <f t="shared" si="21"/>
        <v>0.43696903318786939</v>
      </c>
      <c r="AL3" s="86">
        <f>IF(AND(Include_study?="Yes",Sufficient_data="Yes",Subgroup&lt;&gt;""),AH3-ABS(TINV((1-Subgroup_confidence_level),Number_of_subjects-1))*Calculations!AI3,"")</f>
        <v>-2.8356855121577014</v>
      </c>
      <c r="AM3" s="86">
        <f>IF(AND(Include_study?="Yes",Sufficient_data="Yes",Subgroup&lt;&gt;""),AH3+ABS(TINV((1-Subgroup_confidence_level),Number_of_subjects-1))*Calculations!AI3,"")</f>
        <v>-2.1349506885471068</v>
      </c>
      <c r="AN3" s="110">
        <f t="shared" si="22"/>
        <v>0.14192323601611079</v>
      </c>
      <c r="AO3" s="108">
        <f t="shared" si="23"/>
        <v>-1.8740458530802777</v>
      </c>
      <c r="AQ3" s="71">
        <f t="shared" si="24"/>
        <v>-2.4853181003524041</v>
      </c>
      <c r="AR3" s="38">
        <f t="shared" si="25"/>
        <v>0.35036741180529729</v>
      </c>
      <c r="AS3" s="51">
        <f t="shared" si="26"/>
        <v>0.35036741180529729</v>
      </c>
      <c r="AU3" s="71" t="str">
        <f t="shared" si="27"/>
        <v/>
      </c>
      <c r="AV3" s="86" t="str">
        <f>IF(AND(Sufficient_data="Yes",Include_study?="Yes",Subgroup&lt;&gt;""),IF(COUNTIFS(Input!P$2:P2,"="&amp;"Yes",Input!C$2:C2,"="&amp;"Yes",Input!Q$2:Q2,"="&amp;Subgroup)&gt;0,"",Subgroup),"")</f>
        <v/>
      </c>
      <c r="AW3" s="86" t="str">
        <f t="shared" si="28"/>
        <v/>
      </c>
      <c r="AX3" s="86" t="str">
        <f t="shared" si="29"/>
        <v/>
      </c>
      <c r="AY3" s="86" t="str">
        <f t="shared" si="30"/>
        <v/>
      </c>
      <c r="AZ3" s="86" t="str">
        <f t="shared" ref="AZ3:AZ33" si="72">IF(AY3&lt;&gt;"",CHIDIST(AY3,AX3-1),"")</f>
        <v/>
      </c>
      <c r="BA3" s="86" t="str">
        <f t="shared" ref="BA3:BA33" si="73">IF(AY3&lt;&gt;"",MAX(0,(AY3-(AX3-1))/AY3),"")</f>
        <v/>
      </c>
      <c r="BB3" s="86" t="str">
        <f t="shared" si="31"/>
        <v/>
      </c>
      <c r="BC3" s="86" t="str">
        <f t="shared" si="32"/>
        <v/>
      </c>
      <c r="BD3" s="86" t="str">
        <f t="shared" si="33"/>
        <v/>
      </c>
      <c r="BE3" s="86" t="str">
        <f t="shared" si="34"/>
        <v/>
      </c>
      <c r="BF3" s="86" t="str">
        <f t="shared" si="35"/>
        <v/>
      </c>
      <c r="BG3" s="86" t="str">
        <f t="shared" si="36"/>
        <v/>
      </c>
      <c r="BH3" s="86" t="str">
        <f t="shared" si="37"/>
        <v/>
      </c>
      <c r="BI3" s="86" t="str">
        <f t="shared" si="38"/>
        <v/>
      </c>
      <c r="BJ3" s="86" t="str">
        <f t="shared" si="39"/>
        <v/>
      </c>
      <c r="BK3" s="86" t="str">
        <f t="shared" si="40"/>
        <v/>
      </c>
      <c r="BL3" s="86" t="str">
        <f t="shared" si="41"/>
        <v/>
      </c>
      <c r="BM3" s="86" t="str">
        <f t="shared" si="42"/>
        <v/>
      </c>
      <c r="BN3" s="86" t="str">
        <f t="shared" si="43"/>
        <v/>
      </c>
      <c r="BO3" s="86" t="e">
        <f t="shared" si="44"/>
        <v>#N/A</v>
      </c>
      <c r="BP3" s="105" t="str">
        <f t="shared" ref="BP3:BP51" si="74">IF(AY3&lt;&gt;"",BR3/SUM(BR:BR),"")</f>
        <v/>
      </c>
      <c r="BQ3" s="86" t="str">
        <f t="shared" si="45"/>
        <v/>
      </c>
      <c r="BR3" s="86" t="str">
        <f t="shared" si="46"/>
        <v/>
      </c>
      <c r="BS3" s="86" t="str">
        <f t="shared" ref="BS3:BS33" si="75">IF(BQ3&lt;&gt;"",(BW$2-BE3)^2*BR3,"")</f>
        <v/>
      </c>
      <c r="BT3" s="51" t="str">
        <f t="shared" ref="BT3:BT66" si="76">IF(AY3&lt;&gt;"",BE:BE-BW$2,"")</f>
        <v/>
      </c>
      <c r="BV3" s="9" t="s">
        <v>15</v>
      </c>
      <c r="BW3" s="41">
        <f>IF(Between_subgroup_weighting=BV28,1/SQRT(SUM(BQ:BQ)),SQRT(SUMPRODUCT(BR:BR,BT:BT,BT:BT)/((COUNT(AY:AY)-1)*SUM(BR:BR))))</f>
        <v>0.11252537062535256</v>
      </c>
      <c r="BY3" s="132"/>
      <c r="BZ3" s="41">
        <f>IF(AND(Sufficient_data="Yes",Include_study?="Yes",Moderator&lt;&gt;""),'Moderator Analysis'!E3,NA())</f>
        <v>16</v>
      </c>
      <c r="CA3" s="41">
        <f>IF(AND(Include_study?="Yes",Sufficient_data="Yes",Moderator&lt;&gt;""),'Moderator Analysis'!F3,NA())</f>
        <v>-2.4853181003524041</v>
      </c>
      <c r="CB3" s="41">
        <f t="shared" si="47"/>
        <v>0.17708520329881897</v>
      </c>
      <c r="CC3" s="41">
        <f t="shared" si="48"/>
        <v>31.888599878046556</v>
      </c>
      <c r="CD3" s="41">
        <f>IF(AND(Sufficient_data="Yes",Include_study?="Yes",Moderator&lt;&gt;""),'Moderator Analysis'!F:F-CO$2,"")</f>
        <v>-2.256653462773984</v>
      </c>
      <c r="CE3" s="41">
        <f t="shared" si="49"/>
        <v>-1.0479875063561828</v>
      </c>
      <c r="CF3" s="51">
        <f>IF(AND(Sufficient_data="Yes",Include_study?="Yes",Moderator&lt;&gt;""),CC:CC*('Moderator Analysis'!F:F-CO$5-CO$4*'Moderator Analysis'!E:E)^2,"")</f>
        <v>149.32586970174034</v>
      </c>
      <c r="CH3" s="25"/>
      <c r="CI3" s="71">
        <f t="shared" si="50"/>
        <v>0.78897974499546308</v>
      </c>
      <c r="CJ3" s="41">
        <f>IF(AND(Sufficient_data="Yes",Include_study?="Yes",CI3&lt;&gt;""),'Moderator Analysis'!F:F-'Moderator Analysis'!$J$37,"")</f>
        <v>-2.256653462773984</v>
      </c>
      <c r="CK3" s="41">
        <f>IF(AND(Sufficient_data="Yes",Include_study?="Yes",CI3&lt;&gt;""),'Moderator Analysis'!E:E-SUMPRODUCT('Moderator Analysis'!E:E,CI:CI)/SUM(CI:CI),"")</f>
        <v>-1.0026957812050767</v>
      </c>
      <c r="CL3" s="51">
        <f>IF(AND(Sufficient_data="Yes",Include_study?="Yes",CI3&lt;&gt;""),CI:CI*('Moderator Analysis'!F:F-'Moderator Analysis'!J$29-'Moderator Analysis'!J$30*'Moderator Analysis'!E:E)^2,"")</f>
        <v>3.6945832381814161</v>
      </c>
      <c r="CM3" s="25"/>
      <c r="CN3" s="26" t="s">
        <v>216</v>
      </c>
      <c r="CO3" s="41">
        <f>IF(SUM(Moderator)&lt;&gt;0,SUMPRODUCT('Moderator Analysis'!E:E,CC:CC)/SUM(CC:CC),"")</f>
        <v>17.047987506356183</v>
      </c>
      <c r="CQ3" s="132"/>
      <c r="CR3" s="134"/>
      <c r="CS3" s="9">
        <f>IF(AND(Sufficient_data="Yes",Include_study?="Yes"),1/('Publication Bias Analysis'!F3^2),"")</f>
        <v>31.888599878046556</v>
      </c>
      <c r="CT3" s="86">
        <f>IF(AND(Include_study?="Yes",Sufficient_data="Yes"),1/('Publication Bias Analysis'!F3^2+IF(Additional_model="Fixed effect",0,DG$21)),"")</f>
        <v>31.888599878046556</v>
      </c>
      <c r="CU3" s="86">
        <f>IF(AND(Include_study?="Yes",Sufficient_data="Yes"),1/('Publication Bias Analysis'!F:F^2+IF(Additional_model="Fixed effect",0,'Publication Bias Analysis'!L$32)),"")</f>
        <v>31.888599878046556</v>
      </c>
      <c r="CV3" s="86">
        <f>IF(AND(Include_study?="Yes",Sufficient_data="Yes"),'Publication Bias Analysis'!E:E-'Publication Bias Analysis'!I$37,"")</f>
        <v>-2.256653462773984</v>
      </c>
      <c r="CW3" s="86">
        <f>IF(AND(Include_study?="Yes",Sufficient_data="Yes"),IF(Additional_model="Fixed effect",1/'Publication Bias Analysis'!F:F,1/SQRT('Publication Bias Analysis'!F:F^2+Calculations!DG$21)),"")</f>
        <v>5.6469991923185674</v>
      </c>
      <c r="CX3" s="86">
        <f>IF(AND(Include_study?="Yes",Sufficient_data="Yes"),IF(Additional_model="Fixed effect",'Publication Bias Analysis'!E:E/'Publication Bias Analysis'!F:F,'Publication Bias Analysis'!E:E/SQRT('Publication Bias Analysis'!F:F^2+Calculations!DG$21)),"")</f>
        <v>-14.034589305344742</v>
      </c>
      <c r="CY3" s="88">
        <f t="shared" si="51"/>
        <v>11</v>
      </c>
      <c r="CZ3" s="88">
        <f>IF(AND(Include_study?="Yes",Sufficient_data="Yes"),CY:CY+IF(DK:DK&lt;0,-1,1)*COUNTIF(CY$2:CY2,CY:CY),"")</f>
        <v>11</v>
      </c>
      <c r="DA3" s="88">
        <f>IF(AND(Include_study?="Yes",Sufficient_data="Yes"),RANK(DO:DO,DO:DO,1)*IF(DN:DN&gt;0,1,-1)+IF(DN:DN&lt;0,-1,1)*COUNTIF(CY$2:CY2,CY:CY),"")</f>
        <v>11</v>
      </c>
      <c r="DB3" s="88">
        <f>IF(AND(Include_study?="Yes",Sufficient_data="Yes"),RANK(DR:DR,DR:DR,1)*IF(DQ:DQ&gt;0,1,-1)+IF(DQ:DQ&lt;0,-1,1)*COUNTIF(CY$2:CY2,CY:CY),"")</f>
        <v>11</v>
      </c>
      <c r="DC3" s="41">
        <f>IF(AND(Include_study?="Yes",Sufficient_data="Yes"),'Publication Bias Analysis'!$E:$E,NA())</f>
        <v>-2.4853181003524041</v>
      </c>
      <c r="DD3" s="51">
        <f>IF(AND(Include_study?="Yes",Sufficient_data="Yes"),'Publication Bias Analysis'!$F:$F,NA())</f>
        <v>0.17708520329881897</v>
      </c>
      <c r="DF3" s="41" t="s">
        <v>120</v>
      </c>
      <c r="DG3" s="41">
        <f>IF(Trim_and_fill="Off",'Publication Bias Analysis'!I29-ABS(TINV((1-Additional_confidence_level),k_-1))*DH3,'Publication Bias Analysis'!I37-ABS(TINV((1-Additional_confidence_level),k_-1))*DH3)</f>
        <v>-0.69637892301743365</v>
      </c>
      <c r="DH3" s="41">
        <f>IF(Trim_and_fill="Off",DG13,DG18)</f>
        <v>0.21250224395858275</v>
      </c>
      <c r="DJ3" s="136"/>
      <c r="DK3" s="41">
        <f>IF(AND(Include_study?="Yes",Sufficient_data="Yes"),IF('Publication Bias Analysis'!L$38="Left",'Publication Bias Analysis'!E:E-'Publication Bias Analysis'!I$29,'Publication Bias Analysis'!I$29-'Publication Bias Analysis'!E:E),"")</f>
        <v>2.256653462773984</v>
      </c>
      <c r="DL3" s="41">
        <f t="shared" si="54"/>
        <v>2.256653462773984</v>
      </c>
      <c r="DM3" s="51">
        <f>IF(AND(Include_study?="Yes",Sufficient_data="Yes"),1/('Publication Bias Analysis'!F:F^2+IF(Additional_model="Fixed effect",0,$DV$6)),"")</f>
        <v>31.888599878046556</v>
      </c>
      <c r="DN3" s="41">
        <f>IF(AND(Include_study?="Yes",Sufficient_data="Yes"),IF('Publication Bias Analysis'!L$38="Left",'Publication Bias Analysis'!E:E-DV$3,Calculations!DV$3-'Publication Bias Analysis'!E:E),"")</f>
        <v>2.256653462773984</v>
      </c>
      <c r="DO3" s="41">
        <f t="shared" si="55"/>
        <v>2.256653462773984</v>
      </c>
      <c r="DP3" s="51">
        <f>IF(AND(DN3&lt;&gt;"",CZ3&lt;=MAX(CZ:CZ)-DV$7),1/('Publication Bias Analysis'!F:F^2+IF(Additional_model="Fixed effect",0,$DV$13)),"")</f>
        <v>31.888599878046556</v>
      </c>
      <c r="DQ3" s="71">
        <f>IF(AND(Include_study?="Yes",Sufficient_data="Yes"),IF('Publication Bias Analysis'!L$38="Left",'Publication Bias Analysis'!E:E-DV$10,DV$10-'Publication Bias Analysis'!E:E),"")</f>
        <v>2.256653462773984</v>
      </c>
      <c r="DR3" s="41">
        <f t="shared" si="56"/>
        <v>2.256653462773984</v>
      </c>
      <c r="DS3" s="51">
        <f>IF(AND(DQ3&lt;&gt;"",DA3&lt;=MAX(DA:DA)-DV$14),1/('Publication Bias Analysis'!F:F^2+IF(Additional_model="Fixed effect",0,$DV$20)),"")</f>
        <v>31.888599878046556</v>
      </c>
      <c r="DU3" s="26" t="str">
        <f>Additional_effect_size_measure</f>
        <v>Hedges' g</v>
      </c>
      <c r="DV3" s="41">
        <f>SUMPRODUCT(--(CZ:CZ&lt;=MAX(CZ:CZ)-DV7),DM:DM,'Publication Bias Analysis'!E:E)/SUMIF(CZ:CZ,"&lt;="&amp;MAX(CZ:CZ)-DV7,DM:DM)</f>
        <v>-0.22866463757841995</v>
      </c>
      <c r="DX3" s="59">
        <v>2</v>
      </c>
      <c r="DY3" s="11" t="str">
        <f>IF(Trim_and_fill="On",IF(DV$21&gt;(COUNT(DY$2:DY2)),IF(COUNTIF(CZ:CZ,-1*(MAX(CZ:CZ)-DX3+1))=1,"",MAX(CZ:CZ)-DX3+1),""),"")</f>
        <v/>
      </c>
      <c r="DZ3" s="41" t="str">
        <f t="shared" si="57"/>
        <v/>
      </c>
      <c r="EA3" s="41" t="str">
        <f t="shared" si="58"/>
        <v/>
      </c>
      <c r="EB3" s="41" t="str">
        <f t="shared" ref="EB3:EB21" si="77">IF(DY3&lt;&gt;"",1/(EA3)^2,"")</f>
        <v/>
      </c>
      <c r="EC3" s="86" t="str">
        <f t="shared" si="59"/>
        <v/>
      </c>
      <c r="ED3" s="51" t="str">
        <f>IF(DY3&lt;&gt;"",DZ:DZ-'Publication Bias Analysis'!I$37,"")</f>
        <v/>
      </c>
      <c r="EF3" s="59">
        <v>2</v>
      </c>
      <c r="EG3" s="41" t="e">
        <f t="shared" si="60"/>
        <v>#N/A</v>
      </c>
      <c r="EH3" s="51" t="e">
        <f t="shared" si="61"/>
        <v>#N/A</v>
      </c>
      <c r="EJ3" s="136"/>
      <c r="EK3" s="41">
        <f t="shared" si="62"/>
        <v>-3.3191128702297803</v>
      </c>
      <c r="EL3" s="51">
        <f>IF(AND(Include_study?="Yes",Sufficient_data="Yes"),Z_score-('Publication Bias Analysis'!P$3+'Publication Bias Analysis'!P$4*Inverse_standard_error),"")</f>
        <v>-5.0452968346362628</v>
      </c>
      <c r="EN3" s="136"/>
      <c r="EO3" s="41">
        <f>IF(AND(Include_study?="Yes",Sufficient_data="Yes"),('Publication Bias Analysis'!E:E-(SUMPRODUCT(Calculations!CS:CS,'Publication Bias Analysis'!E:E)/SUM(Calculations!CS:CS)))/SQRT(Calculations!EP:EP),"")</f>
        <v>-12.951771950303849</v>
      </c>
      <c r="EP3" s="41">
        <f>IF(AND(Include_study?="Yes",Sufficient_data="Yes"),'Publication Bias Analysis'!F:F^2-1/SUM(Calculations!CS:CS),"")</f>
        <v>3.0357874964335927E-2</v>
      </c>
      <c r="EQ3" s="11">
        <f t="shared" si="63"/>
        <v>11</v>
      </c>
      <c r="ER3" s="11">
        <f t="shared" si="64"/>
        <v>1</v>
      </c>
      <c r="ES3" s="11">
        <f>IF(AND(Include_study?="Yes",Sufficient_data="Yes"),COUNTIFS(EQ$2:EQ2,"&lt;"&amp;EQ3,ER$2:ER2,"&lt;"&amp;ER3)+COUNTIFS(EQ4:EQ$201,"&lt;"&amp;EQ3,ER4:ER$201,"&lt;"&amp;ER3)+COUNTIFS(EQ$2:EQ2,"&gt;"&amp;EQ3,ER$2:ER2,"&gt;"&amp;ER3)+COUNTIFS(EQ4:EQ$201,"&gt;"&amp;EQ3,ER4:ER$201,"&gt;"&amp;ER3),"")</f>
        <v>1</v>
      </c>
      <c r="ET3" s="82">
        <f>IF(AND(Include_study?="Yes",Sufficient_data="Yes"),COUNTIFS(EQ$2:EQ2,"&lt;"&amp;EQ3,ER$2:ER2,"&gt;"&amp;ER3)+COUNTIFS(EQ4:EQ$201,"&lt;"&amp;EQ3,ER4:ER$201,"&gt;"&amp;ER3)+COUNTIFS(EQ$2:EQ2,"&gt;"&amp;EQ3,ER$2:ER2,"&lt;"&amp;ER3)+COUNTIFS(EQ4:EQ$201,"&gt;"&amp;EQ3,ER4:ER$201,"&lt;"&amp;ER3),"")</f>
        <v>10</v>
      </c>
      <c r="EV3" s="136"/>
      <c r="EW3" s="11">
        <v>1</v>
      </c>
      <c r="EX3" s="41"/>
      <c r="EY3" s="51">
        <f>EY4-Calculations!EY$15</f>
        <v>-17.850000000000001</v>
      </c>
      <c r="FA3" s="136"/>
      <c r="FB3" s="41">
        <f t="shared" si="65"/>
        <v>-14.034589305344742</v>
      </c>
      <c r="FC3" s="41">
        <f t="shared" si="66"/>
        <v>5.6469991923185674</v>
      </c>
      <c r="FD3" s="41">
        <f t="shared" si="67"/>
        <v>-3.3191128702297803</v>
      </c>
      <c r="FE3" s="51">
        <f>IF(AND(Include_study?="Yes",Sufficient_data="Yes"),Z_score-('Publication Bias Analysis'!AO$30+'Publication Bias Analysis'!AO$31*Inverse_standard_error),"")</f>
        <v>-12.743320281627586</v>
      </c>
      <c r="FG3" s="41" t="s">
        <v>119</v>
      </c>
      <c r="FH3" s="41">
        <v>0</v>
      </c>
      <c r="FI3" s="41">
        <v>0</v>
      </c>
      <c r="FK3" s="136"/>
      <c r="FL3" s="11">
        <f>IF(Z_score_individual_studies&lt;&gt;"",RANK('Publication Bias Analysis'!AW:AW,'Publication Bias Analysis'!AW:AW,1)+COUNTIF('Publication Bias Analysis'!AW$2:AW2,'Publication Bias Analysis'!AW3),"")</f>
        <v>2</v>
      </c>
      <c r="FM3" s="41">
        <f t="shared" si="68"/>
        <v>0.13513513513513514</v>
      </c>
      <c r="FN3" s="41">
        <f>IF('Publication Bias Analysis'!AV3&lt;&gt;"",'Publication Bias Analysis'!AV3,NA())</f>
        <v>-1.1024403670151643</v>
      </c>
      <c r="FO3" s="41">
        <f>IF('Publication Bias Analysis'!AW3&lt;&gt;"",'Publication Bias Analysis'!AW3,NA())</f>
        <v>-12.951771950303849</v>
      </c>
      <c r="FP3" s="41">
        <f>IF(AND(Include_study?="Yes",Sufficient_data="Yes"),'Publication Bias Analysis'!AV:AV-AVERAGE('Publication Bias Analysis'!AV:AV),"")</f>
        <v>-1.1024403670151641</v>
      </c>
      <c r="FQ3" s="51">
        <f>IF(AND(Include_study?="Yes",Sufficient_data="Yes"),FO:FO-('Publication Bias Analysis'!AZ$30+'Publication Bias Analysis'!AZ$31*FN:FN),"")</f>
        <v>-0.77874021552691097</v>
      </c>
      <c r="FS3" s="41" t="s">
        <v>87</v>
      </c>
      <c r="FT3" s="41">
        <f>MIN('Publication Bias Analysis'!AV:AV)</f>
        <v>-1.6067550689692427</v>
      </c>
      <c r="FU3" s="41">
        <f>FT3*'Publication Bias Analysis'!AZ$31+'Publication Bias Analysis'!AZ$30</f>
        <v>-17.445565127378011</v>
      </c>
      <c r="FW3" s="136"/>
      <c r="FX3" s="90">
        <f t="shared" si="69"/>
        <v>-14.034589305344742</v>
      </c>
      <c r="FY3" s="41">
        <f t="shared" si="70"/>
        <v>0</v>
      </c>
      <c r="FZ3" s="51">
        <f t="shared" ref="FZ3:FZ66" si="78">IF(FY3&lt;&gt;"",LN(MAX(10^-306,FY3)),"")</f>
        <v>-704.59103845617801</v>
      </c>
      <c r="GA3"/>
      <c r="GB3"/>
      <c r="GC3"/>
      <c r="GD3"/>
      <c r="GE3"/>
      <c r="GF3"/>
      <c r="GG3"/>
      <c r="GH3"/>
      <c r="GI3"/>
      <c r="GJ3"/>
      <c r="GK3"/>
    </row>
    <row r="4" spans="1:193" x14ac:dyDescent="0.2">
      <c r="A4" s="131"/>
      <c r="B4" s="41">
        <f>IF(AND(Sufficient_data="Yes",Include_study?="Yes"),IF(AND(Sort_By=$E$1,Order="Ascending"),IF(Input!Study_name="",COUNTIFS(Input!Study_name,"&lt;&gt;"&amp;"",Include_study?,"Yes",Sufficient_data,"Yes")+1,IF(COUNT(E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4)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>3</v>
      </c>
      <c r="C4" s="41">
        <f>IF(B4&lt;&gt;"",IF(B4=0,COUNTIF(B$2:B3,0)+1,COUNTIF(B$2:B3,B4)+COUNTIF(B:B,"&lt;"&amp;B4)+1),"")</f>
        <v>3</v>
      </c>
      <c r="D4" s="41">
        <f t="shared" si="0"/>
        <v>3</v>
      </c>
      <c r="E4" s="41" t="str">
        <f>IF(AND(Include_study?="Yes",Sufficient_data="Yes",Input!Study_name&lt;&gt;""),Input!Study_name,"")</f>
        <v>cccc</v>
      </c>
      <c r="F4" s="41">
        <f>IF(AND(Include_study?="Yes",Sufficient_data="Yes"),IF(Input!M2_M1&lt;&gt;"",Input!M2_M1,IF(AND(M1_&lt;&gt;"",M2_&lt;&gt;""),M2_-M1_,"")),"")</f>
        <v>0.02</v>
      </c>
      <c r="G4" s="41">
        <f>IF(AND(Include_study?="Yes",Sufficient_data="Yes"),IF(OR(t_value&lt;&gt;"",F_value&lt;&gt;"",Input!Cohens_d&lt;&gt;"",Input!Hedges_g&lt;&gt;""),"",IF(Input!Sdiff&lt;&gt;"",Input!Sdiff,SQRT(SD1_^2+SD2_^2-2*r_*SD1_*SD2_))),"")</f>
        <v>0.64109281699298426</v>
      </c>
      <c r="H4" s="41">
        <f>IF(AND(Include_study?="Yes",Sufficient_data="Yes"),IF(OR(t_value&lt;&gt;"",F_value&lt;&gt;"",Input!Cohens_d&lt;&gt;"",Input!Hedges_g&lt;&gt;""),"",Sdiff/SQRT(2*(1-(r_)))),"")</f>
        <v>0.62268438960407846</v>
      </c>
      <c r="I4" s="11">
        <f t="shared" si="1"/>
        <v>80</v>
      </c>
      <c r="J4" s="41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>3.2119000145027894E-2</v>
      </c>
      <c r="K4" s="41">
        <f t="shared" si="2"/>
        <v>0.99034851305325544</v>
      </c>
      <c r="L4" s="23">
        <f t="shared" si="3"/>
        <v>3.180900403438567E-2</v>
      </c>
      <c r="M4" s="41">
        <f t="shared" si="4"/>
        <v>1.3256834549878348E-2</v>
      </c>
      <c r="N4" s="23">
        <f t="shared" si="5"/>
        <v>1.3002173108702018E-2</v>
      </c>
      <c r="O4" s="41">
        <f t="shared" si="6"/>
        <v>0.11402707182376481</v>
      </c>
      <c r="P4" s="41">
        <f t="shared" si="7"/>
        <v>76.910220440821988</v>
      </c>
      <c r="Q4" s="41">
        <f t="shared" si="71"/>
        <v>0.84444415348954771</v>
      </c>
      <c r="R4" s="41">
        <f t="shared" si="8"/>
        <v>-0.19515620504915299</v>
      </c>
      <c r="S4" s="41">
        <f t="shared" si="9"/>
        <v>0.25877421311792431</v>
      </c>
      <c r="T4" s="105">
        <f t="shared" si="10"/>
        <v>8.3421078139808064E-2</v>
      </c>
      <c r="U4" s="108">
        <f t="shared" si="11"/>
        <v>0.44261211644255116</v>
      </c>
      <c r="W4" s="71">
        <f t="shared" si="12"/>
        <v>3.180900403438567E-2</v>
      </c>
      <c r="X4" s="9">
        <f t="shared" si="13"/>
        <v>0.22696520908353865</v>
      </c>
      <c r="Y4" s="51">
        <f t="shared" si="14"/>
        <v>0.22696520908353865</v>
      </c>
      <c r="AA4" s="9" t="s">
        <v>51</v>
      </c>
      <c r="AB4" s="9">
        <f>Combined_Effect_Size-PICES_LL</f>
        <v>2.5135047428400421</v>
      </c>
      <c r="AD4" s="131"/>
      <c r="AE4" s="71">
        <f t="shared" si="15"/>
        <v>3</v>
      </c>
      <c r="AF4" s="86" t="str">
        <f t="shared" si="16"/>
        <v>AA</v>
      </c>
      <c r="AG4" s="86" t="str">
        <f t="shared" si="17"/>
        <v>cccc</v>
      </c>
      <c r="AH4" s="86">
        <f t="shared" si="18"/>
        <v>3.180900403438567E-2</v>
      </c>
      <c r="AI4" s="86">
        <f t="shared" si="19"/>
        <v>0.11402707182376481</v>
      </c>
      <c r="AJ4" s="86">
        <f t="shared" si="20"/>
        <v>76.910220440821988</v>
      </c>
      <c r="AK4" s="86">
        <f t="shared" si="21"/>
        <v>0.4405024970293952</v>
      </c>
      <c r="AL4" s="86">
        <f>IF(AND(Include_study?="Yes",Sufficient_data="Yes",Subgroup&lt;&gt;""),AH4-ABS(TINV((1-Subgroup_confidence_level),Number_of_subjects-1))*Calculations!AI4,"")</f>
        <v>-0.19515620504915299</v>
      </c>
      <c r="AM4" s="86">
        <f>IF(AND(Include_study?="Yes",Sufficient_data="Yes",Subgroup&lt;&gt;""),AH4+ABS(TINV((1-Subgroup_confidence_level),Number_of_subjects-1))*Calculations!AI4,"")</f>
        <v>0.25877421311792431</v>
      </c>
      <c r="AN4" s="110">
        <f t="shared" si="22"/>
        <v>0.14307087025251597</v>
      </c>
      <c r="AO4" s="108">
        <f t="shared" si="23"/>
        <v>0.64308125130651195</v>
      </c>
      <c r="AQ4" s="71">
        <f t="shared" si="24"/>
        <v>3.180900403438567E-2</v>
      </c>
      <c r="AR4" s="38">
        <f t="shared" si="25"/>
        <v>0.22696520908353865</v>
      </c>
      <c r="AS4" s="51">
        <f t="shared" si="26"/>
        <v>0.22696520908353865</v>
      </c>
      <c r="AU4" s="71" t="str">
        <f t="shared" si="27"/>
        <v/>
      </c>
      <c r="AV4" s="86" t="str">
        <f>IF(AND(Sufficient_data="Yes",Include_study?="Yes",Subgroup&lt;&gt;""),IF(COUNTIFS(Input!P$2:P3,"="&amp;"Yes",Input!C$2:C3,"="&amp;"Yes",Input!Q$2:Q3,"="&amp;Subgroup)&gt;0,"",Subgroup),"")</f>
        <v/>
      </c>
      <c r="AW4" s="86" t="str">
        <f t="shared" si="28"/>
        <v/>
      </c>
      <c r="AX4" s="86" t="str">
        <f t="shared" si="29"/>
        <v/>
      </c>
      <c r="AY4" s="86" t="str">
        <f t="shared" si="30"/>
        <v/>
      </c>
      <c r="AZ4" s="86" t="str">
        <f t="shared" si="72"/>
        <v/>
      </c>
      <c r="BA4" s="86" t="str">
        <f t="shared" si="73"/>
        <v/>
      </c>
      <c r="BB4" s="86" t="str">
        <f t="shared" si="31"/>
        <v/>
      </c>
      <c r="BC4" s="86" t="str">
        <f t="shared" si="32"/>
        <v/>
      </c>
      <c r="BD4" s="86" t="str">
        <f t="shared" si="33"/>
        <v/>
      </c>
      <c r="BE4" s="86" t="str">
        <f t="shared" si="34"/>
        <v/>
      </c>
      <c r="BF4" s="86" t="str">
        <f t="shared" si="35"/>
        <v/>
      </c>
      <c r="BG4" s="86" t="str">
        <f t="shared" si="36"/>
        <v/>
      </c>
      <c r="BH4" s="86" t="str">
        <f t="shared" si="37"/>
        <v/>
      </c>
      <c r="BI4" s="86" t="str">
        <f t="shared" si="38"/>
        <v/>
      </c>
      <c r="BJ4" s="86" t="str">
        <f t="shared" si="39"/>
        <v/>
      </c>
      <c r="BK4" s="86" t="str">
        <f t="shared" si="40"/>
        <v/>
      </c>
      <c r="BL4" s="86" t="str">
        <f t="shared" si="41"/>
        <v/>
      </c>
      <c r="BM4" s="86" t="str">
        <f t="shared" si="42"/>
        <v/>
      </c>
      <c r="BN4" s="86" t="str">
        <f t="shared" si="43"/>
        <v/>
      </c>
      <c r="BO4" s="86" t="e">
        <f t="shared" si="44"/>
        <v>#N/A</v>
      </c>
      <c r="BP4" s="105" t="str">
        <f t="shared" si="74"/>
        <v/>
      </c>
      <c r="BQ4" s="86" t="str">
        <f t="shared" si="45"/>
        <v/>
      </c>
      <c r="BR4" s="86" t="str">
        <f t="shared" si="46"/>
        <v/>
      </c>
      <c r="BS4" s="86" t="str">
        <f t="shared" si="75"/>
        <v/>
      </c>
      <c r="BT4" s="51" t="str">
        <f t="shared" si="76"/>
        <v/>
      </c>
      <c r="BV4" s="9" t="s">
        <v>16</v>
      </c>
      <c r="BW4" s="41">
        <f>BW2-ABS(TINV((1-Subgroup_confidence_level),Subgroup_k-1))*BW3</f>
        <v>-0.41202619863071627</v>
      </c>
      <c r="BY4" s="132"/>
      <c r="BZ4" s="41">
        <f>IF(AND(Sufficient_data="Yes",Include_study?="Yes",Moderator&lt;&gt;""),'Moderator Analysis'!E4,NA())</f>
        <v>13</v>
      </c>
      <c r="CA4" s="41">
        <f>IF(AND(Include_study?="Yes",Sufficient_data="Yes",Moderator&lt;&gt;""),'Moderator Analysis'!F4,NA())</f>
        <v>3.180900403438567E-2</v>
      </c>
      <c r="CB4" s="41">
        <f t="shared" si="47"/>
        <v>0.11402707182376481</v>
      </c>
      <c r="CC4" s="41">
        <f t="shared" si="48"/>
        <v>76.910220440821988</v>
      </c>
      <c r="CD4" s="41">
        <f>IF(AND(Sufficient_data="Yes",Include_study?="Yes",Moderator&lt;&gt;""),'Moderator Analysis'!F:F-CO$2,"")</f>
        <v>0.26047364161280562</v>
      </c>
      <c r="CE4" s="41">
        <f t="shared" si="49"/>
        <v>-4.0479875063561828</v>
      </c>
      <c r="CF4" s="51">
        <f>IF(AND(Sufficient_data="Yes",Include_study?="Yes",Moderator&lt;&gt;""),CC:CC*('Moderator Analysis'!F:F-CO$5-CO$4*'Moderator Analysis'!E:E)^2,"")</f>
        <v>29.421707467902625</v>
      </c>
      <c r="CH4" s="25"/>
      <c r="CI4" s="71">
        <f t="shared" si="50"/>
        <v>0.80057470714363443</v>
      </c>
      <c r="CJ4" s="41">
        <f>IF(AND(Sufficient_data="Yes",Include_study?="Yes",CI4&lt;&gt;""),'Moderator Analysis'!F:F-'Moderator Analysis'!$J$37,"")</f>
        <v>0.26047364161280562</v>
      </c>
      <c r="CK4" s="41">
        <f>IF(AND(Sufficient_data="Yes",Include_study?="Yes",CI4&lt;&gt;""),'Moderator Analysis'!E:E-SUMPRODUCT('Moderator Analysis'!E:E,CI:CI)/SUM(CI:CI),"")</f>
        <v>-4.0026957812050767</v>
      </c>
      <c r="CL4" s="51">
        <f>IF(AND(Sufficient_data="Yes",Include_study?="Yes",CI4&lt;&gt;""),CI:CI*('Moderator Analysis'!F:F-'Moderator Analysis'!J$29-'Moderator Analysis'!J$30*'Moderator Analysis'!E:E)^2,"")</f>
        <v>0.30625675891679222</v>
      </c>
      <c r="CM4" s="25"/>
      <c r="CN4" s="26" t="s">
        <v>114</v>
      </c>
      <c r="CO4" s="41">
        <f>IF(CO3&lt;&gt;"",SUMPRODUCT(CD:CD,CE:CE,CC:CC)/SUMPRODUCT(CE:CE,CE:CE,CC:CC),"")</f>
        <v>8.844629519967849E-2</v>
      </c>
      <c r="CQ4" s="132"/>
      <c r="CR4" s="134"/>
      <c r="CS4" s="9">
        <f>IF(AND(Sufficient_data="Yes",Include_study?="Yes"),1/('Publication Bias Analysis'!F4^2),"")</f>
        <v>76.910220440821988</v>
      </c>
      <c r="CT4" s="86">
        <f>IF(AND(Include_study?="Yes",Sufficient_data="Yes"),1/('Publication Bias Analysis'!F4^2+IF(Additional_model="Fixed effect",0,DG$21)),"")</f>
        <v>76.910220440821988</v>
      </c>
      <c r="CU4" s="86">
        <f>IF(AND(Include_study?="Yes",Sufficient_data="Yes"),1/('Publication Bias Analysis'!F:F^2+IF(Additional_model="Fixed effect",0,'Publication Bias Analysis'!L$32)),"")</f>
        <v>76.910220440821988</v>
      </c>
      <c r="CV4" s="86">
        <f>IF(AND(Include_study?="Yes",Sufficient_data="Yes"),'Publication Bias Analysis'!E:E-'Publication Bias Analysis'!I$37,"")</f>
        <v>0.26047364161280562</v>
      </c>
      <c r="CW4" s="86">
        <f>IF(AND(Include_study?="Yes",Sufficient_data="Yes"),IF(Additional_model="Fixed effect",1/'Publication Bias Analysis'!F:F,1/SQRT('Publication Bias Analysis'!F:F^2+Calculations!DG$21)),"")</f>
        <v>8.7698472301871924</v>
      </c>
      <c r="CX4" s="86">
        <f>IF(AND(Include_study?="Yes",Sufficient_data="Yes"),IF(Additional_model="Fixed effect",'Publication Bias Analysis'!E:E/'Publication Bias Analysis'!F:F,'Publication Bias Analysis'!E:E/SQRT('Publication Bias Analysis'!F:F^2+Calculations!DG$21)),"")</f>
        <v>0.27896010592597043</v>
      </c>
      <c r="CY4" s="88">
        <f t="shared" si="51"/>
        <v>-4</v>
      </c>
      <c r="CZ4" s="88">
        <f>IF(AND(Include_study?="Yes",Sufficient_data="Yes"),CY:CY+IF(DK:DK&lt;0,-1,1)*COUNTIF(CY$2:CY3,CY:CY),"")</f>
        <v>-4</v>
      </c>
      <c r="DA4" s="88">
        <f>IF(AND(Include_study?="Yes",Sufficient_data="Yes"),RANK(DO:DO,DO:DO,1)*IF(DN:DN&gt;0,1,-1)+IF(DN:DN&lt;0,-1,1)*COUNTIF(CY$2:CY3,CY:CY),"")</f>
        <v>-4</v>
      </c>
      <c r="DB4" s="88">
        <f>IF(AND(Include_study?="Yes",Sufficient_data="Yes"),RANK(DR:DR,DR:DR,1)*IF(DQ:DQ&gt;0,1,-1)+IF(DQ:DQ&lt;0,-1,1)*COUNTIF(CY$2:CY3,CY:CY),"")</f>
        <v>-4</v>
      </c>
      <c r="DC4" s="41">
        <f>IF(AND(Include_study?="Yes",Sufficient_data="Yes"),'Publication Bias Analysis'!$E:$E,NA())</f>
        <v>3.180900403438567E-2</v>
      </c>
      <c r="DD4" s="51">
        <f>IF(AND(Include_study?="Yes",Sufficient_data="Yes"),'Publication Bias Analysis'!$F:$F,NA())</f>
        <v>0.11402707182376481</v>
      </c>
      <c r="DF4" s="41" t="s">
        <v>121</v>
      </c>
      <c r="DG4" s="41">
        <f>IF(Trim_and_fill="Off",'Publication Bias Analysis'!I29,'Publication Bias Analysis'!I37)</f>
        <v>-0.22866463757841995</v>
      </c>
      <c r="DH4" s="41">
        <v>0</v>
      </c>
      <c r="DJ4" s="136"/>
      <c r="DK4" s="41">
        <f>IF(AND(Include_study?="Yes",Sufficient_data="Yes"),IF('Publication Bias Analysis'!L$38="Left",'Publication Bias Analysis'!E:E-'Publication Bias Analysis'!I$29,'Publication Bias Analysis'!I$29-'Publication Bias Analysis'!E:E),"")</f>
        <v>-0.26047364161280562</v>
      </c>
      <c r="DL4" s="41">
        <f t="shared" si="54"/>
        <v>0.26047364161280562</v>
      </c>
      <c r="DM4" s="51">
        <f>IF(AND(Include_study?="Yes",Sufficient_data="Yes"),1/('Publication Bias Analysis'!F:F^2+IF(Additional_model="Fixed effect",0,$DV$6)),"")</f>
        <v>76.910220440821988</v>
      </c>
      <c r="DN4" s="41">
        <f>IF(AND(Include_study?="Yes",Sufficient_data="Yes"),IF('Publication Bias Analysis'!L$38="Left",'Publication Bias Analysis'!E:E-DV$3,Calculations!DV$3-'Publication Bias Analysis'!E:E),"")</f>
        <v>-0.26047364161280562</v>
      </c>
      <c r="DO4" s="41">
        <f t="shared" si="55"/>
        <v>0.26047364161280562</v>
      </c>
      <c r="DP4" s="51">
        <f>IF(AND(DN4&lt;&gt;"",CZ4&lt;=MAX(CZ:CZ)-DV$7),1/('Publication Bias Analysis'!F:F^2+IF(Additional_model="Fixed effect",0,$DV$13)),"")</f>
        <v>76.910220440821988</v>
      </c>
      <c r="DQ4" s="71">
        <f>IF(AND(Include_study?="Yes",Sufficient_data="Yes"),IF('Publication Bias Analysis'!L$38="Left",'Publication Bias Analysis'!E:E-DV$10,DV$10-'Publication Bias Analysis'!E:E),"")</f>
        <v>-0.26047364161280562</v>
      </c>
      <c r="DR4" s="41">
        <f t="shared" si="56"/>
        <v>0.26047364161280562</v>
      </c>
      <c r="DS4" s="51">
        <f>IF(AND(DQ4&lt;&gt;"",DA4&lt;=MAX(DA:DA)-DV$14),1/('Publication Bias Analysis'!F:F^2+IF(Additional_model="Fixed effect",0,$DV$20)),"")</f>
        <v>76.910220440821988</v>
      </c>
      <c r="DU4" s="119" t="s">
        <v>8</v>
      </c>
      <c r="DV4" s="119"/>
      <c r="DX4" s="59">
        <v>3</v>
      </c>
      <c r="DY4" s="11" t="str">
        <f>IF(Trim_and_fill="On",IF(DV$21&gt;(COUNT(DY$2:DY3)),IF(COUNTIF(CZ:CZ,-1*(MAX(CZ:CZ)-DX4+1))=1,"",MAX(CZ:CZ)-DX4+1),""),"")</f>
        <v/>
      </c>
      <c r="DZ4" s="41" t="str">
        <f t="shared" si="57"/>
        <v/>
      </c>
      <c r="EA4" s="41" t="str">
        <f t="shared" si="58"/>
        <v/>
      </c>
      <c r="EB4" s="41" t="str">
        <f t="shared" si="77"/>
        <v/>
      </c>
      <c r="EC4" s="86" t="str">
        <f t="shared" si="59"/>
        <v/>
      </c>
      <c r="ED4" s="51" t="str">
        <f>IF(DY4&lt;&gt;"",DZ:DZ-'Publication Bias Analysis'!I$37,"")</f>
        <v/>
      </c>
      <c r="EF4" s="59">
        <v>3</v>
      </c>
      <c r="EG4" s="41" t="e">
        <f t="shared" si="60"/>
        <v>#N/A</v>
      </c>
      <c r="EH4" s="51" t="e">
        <f t="shared" si="61"/>
        <v>#N/A</v>
      </c>
      <c r="EJ4" s="136"/>
      <c r="EK4" s="41">
        <f t="shared" si="62"/>
        <v>-0.19626483236115533</v>
      </c>
      <c r="EL4" s="51">
        <f>IF(AND(Include_study?="Yes",Sufficient_data="Yes"),Z_score-('Publication Bias Analysis'!P$3+'Publication Bias Analysis'!P$4*Inverse_standard_error),"")</f>
        <v>3.3693649922457909</v>
      </c>
      <c r="EN4" s="136"/>
      <c r="EO4" s="41">
        <f>IF(AND(Include_study?="Yes",Sufficient_data="Yes"),('Publication Bias Analysis'!E:E-(SUMPRODUCT(Calculations!CS:CS,'Publication Bias Analysis'!E:E)/SUM(Calculations!CS:CS)))/SQRT(Calculations!EP:EP),"")</f>
        <v>2.377701086030521</v>
      </c>
      <c r="EP4" s="41">
        <f>IF(AND(Include_study?="Yes",Sufficient_data="Yes"),'Publication Bias Analysis'!F:F^2-1/SUM(Calculations!CS:CS),"")</f>
        <v>1.2000878845653908E-2</v>
      </c>
      <c r="EQ4" s="11">
        <f t="shared" si="63"/>
        <v>5</v>
      </c>
      <c r="ER4" s="11">
        <f t="shared" si="64"/>
        <v>5</v>
      </c>
      <c r="ES4" s="11">
        <f>IF(AND(Include_study?="Yes",Sufficient_data="Yes"),COUNTIFS(EQ$2:EQ3,"&lt;"&amp;EQ4,ER$2:ER3,"&lt;"&amp;ER4)+COUNTIFS(EQ5:EQ$201,"&lt;"&amp;EQ4,ER5:ER$201,"&lt;"&amp;ER4)+COUNTIFS(EQ$2:EQ3,"&gt;"&amp;EQ4,ER$2:ER3,"&gt;"&amp;ER4)+COUNTIFS(EQ5:EQ$201,"&gt;"&amp;EQ4,ER5:ER$201,"&gt;"&amp;ER4),"")</f>
        <v>5</v>
      </c>
      <c r="ET4" s="82">
        <f>IF(AND(Include_study?="Yes",Sufficient_data="Yes"),COUNTIFS(EQ$2:EQ3,"&lt;"&amp;EQ4,ER$2:ER3,"&gt;"&amp;ER4)+COUNTIFS(EQ5:EQ$201,"&lt;"&amp;EQ4,ER5:ER$201,"&gt;"&amp;ER4)+COUNTIFS(EQ$2:EQ3,"&gt;"&amp;EQ4,ER$2:ER3,"&lt;"&amp;ER4)+COUNTIFS(EQ5:EQ$201,"&gt;"&amp;EQ4,ER5:ER$201,"&lt;"&amp;ER4),"")</f>
        <v>6</v>
      </c>
      <c r="EV4" s="136"/>
      <c r="EW4" s="11">
        <v>2</v>
      </c>
      <c r="EX4" s="41">
        <f t="shared" ref="EX4:EX11" si="79">EY3</f>
        <v>-17.850000000000001</v>
      </c>
      <c r="EY4" s="51">
        <f>EY5-Calculations!EY$15</f>
        <v>-12.75</v>
      </c>
      <c r="FA4" s="136"/>
      <c r="FB4" s="41">
        <f t="shared" si="65"/>
        <v>0.27896010592597043</v>
      </c>
      <c r="FC4" s="41">
        <f t="shared" si="66"/>
        <v>8.7698472301871924</v>
      </c>
      <c r="FD4" s="41">
        <f t="shared" si="67"/>
        <v>-0.19626483236115533</v>
      </c>
      <c r="FE4" s="51">
        <f>IF(AND(Include_study?="Yes",Sufficient_data="Yes"),Z_score-('Publication Bias Analysis'!AO$30+'Publication Bias Analysis'!AO$31*Inverse_standard_error),"")</f>
        <v>2.2843140444348347</v>
      </c>
      <c r="FG4" s="41" t="s">
        <v>127</v>
      </c>
      <c r="FH4" s="41">
        <f>MAX(Inverse_standard_error)</f>
        <v>11.453701496865779</v>
      </c>
      <c r="FI4" s="41">
        <f>FH4*'Publication Bias Analysis'!AO31</f>
        <v>-2.6190565017122194</v>
      </c>
      <c r="FK4" s="136"/>
      <c r="FL4" s="11">
        <f>IF(Z_score_individual_studies&lt;&gt;"",RANK('Publication Bias Analysis'!AW:AW,'Publication Bias Analysis'!AW:AW,1)+COUNTIF('Publication Bias Analysis'!AW$2:AW3,'Publication Bias Analysis'!AW4),"")</f>
        <v>8</v>
      </c>
      <c r="FM4" s="41">
        <f t="shared" si="68"/>
        <v>0.6216216216216216</v>
      </c>
      <c r="FN4" s="41">
        <f>IF('Publication Bias Analysis'!AV4&lt;&gt;"",'Publication Bias Analysis'!AV4,NA())</f>
        <v>0.30974253153853021</v>
      </c>
      <c r="FO4" s="41">
        <f>IF('Publication Bias Analysis'!AW4&lt;&gt;"",'Publication Bias Analysis'!AW4,NA())</f>
        <v>2.3777010860305214</v>
      </c>
      <c r="FP4" s="41">
        <f>IF(AND(Include_study?="Yes",Sufficient_data="Yes"),'Publication Bias Analysis'!AV:AV-AVERAGE('Publication Bias Analysis'!AV:AV),"")</f>
        <v>0.30974253153853037</v>
      </c>
      <c r="FQ4" s="51">
        <f>IF(AND(Include_study?="Yes",Sufficient_data="Yes"),FO:FO-('Publication Bias Analysis'!AZ$30+'Publication Bias Analysis'!AZ$31*FN:FN),"")</f>
        <v>-0.21342428235493038</v>
      </c>
      <c r="FS4" s="41" t="s">
        <v>88</v>
      </c>
      <c r="FT4" s="41">
        <f>MAX('Publication Bias Analysis'!AV:AV)</f>
        <v>1.6067550689692418</v>
      </c>
      <c r="FU4" s="41">
        <f>FT4*'Publication Bias Analysis'!AZ$31+'Publication Bias Analysis'!AZ$30</f>
        <v>16.151193888553991</v>
      </c>
      <c r="FW4" s="136"/>
      <c r="FX4" s="90">
        <f t="shared" si="69"/>
        <v>0.27896010592597043</v>
      </c>
      <c r="FY4" s="41">
        <f t="shared" si="70"/>
        <v>0.39013772036326666</v>
      </c>
      <c r="FZ4" s="51">
        <f t="shared" si="78"/>
        <v>-0.94125547305728274</v>
      </c>
      <c r="GA4"/>
      <c r="GB4"/>
      <c r="GC4"/>
      <c r="GD4"/>
      <c r="GE4"/>
      <c r="GF4"/>
      <c r="GG4"/>
      <c r="GH4"/>
      <c r="GI4"/>
      <c r="GJ4"/>
      <c r="GK4"/>
    </row>
    <row r="5" spans="1:193" ht="12" customHeight="1" x14ac:dyDescent="0.2">
      <c r="A5" s="131"/>
      <c r="B5" s="41">
        <f>IF(AND(Sufficient_data="Yes",Include_study?="Yes"),IF(AND(Sort_By=$E$1,Order="Ascending"),IF(Input!Study_name="",COUNTIFS(Input!Study_name,"&lt;&gt;"&amp;"",Include_study?,"Yes",Sufficient_data,"Yes")+1,IF(COUNT(E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5)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>4</v>
      </c>
      <c r="C5" s="41">
        <f>IF(B5&lt;&gt;"",IF(B5=0,COUNTIF(B$2:B4,0)+1,COUNTIF(B$2:B4,B5)+COUNTIF(B:B,"&lt;"&amp;B5)+1),"")</f>
        <v>4</v>
      </c>
      <c r="D5" s="41">
        <f t="shared" si="0"/>
        <v>4</v>
      </c>
      <c r="E5" s="41" t="str">
        <f>IF(AND(Include_study?="Yes",Sufficient_data="Yes",Input!Study_name&lt;&gt;""),Input!Study_name,"")</f>
        <v>dddd</v>
      </c>
      <c r="F5" s="41">
        <f>IF(AND(Include_study?="Yes",Sufficient_data="Yes"),IF(Input!M2_M1&lt;&gt;"",Input!M2_M1,IF(AND(M1_&lt;&gt;"",M2_&lt;&gt;""),M2_-M1_,"")),"")</f>
        <v>-0.7</v>
      </c>
      <c r="G5" s="41">
        <f>IF(AND(Include_study?="Yes",Sufficient_data="Yes"),IF(OR(t_value&lt;&gt;"",F_value&lt;&gt;"",Input!Cohens_d&lt;&gt;"",Input!Hedges_g&lt;&gt;""),"",IF(Input!Sdiff&lt;&gt;"",Input!Sdiff,SQRT(SD1_^2+SD2_^2-2*r_*SD1_*SD2_))),"")</f>
        <v>0.3</v>
      </c>
      <c r="H5" s="41">
        <f>IF(AND(Include_study?="Yes",Sufficient_data="Yes"),IF(OR(t_value&lt;&gt;"",F_value&lt;&gt;"",Input!Cohens_d&lt;&gt;"",Input!Hedges_g&lt;&gt;""),"",Sdiff/SQRT(2*(1-(r_)))),"")</f>
        <v>0.30304576336566319</v>
      </c>
      <c r="I5" s="11">
        <f t="shared" si="1"/>
        <v>300</v>
      </c>
      <c r="J5" s="41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>-2.3098821518760553</v>
      </c>
      <c r="K5" s="41">
        <f t="shared" si="2"/>
        <v>0.99747474747474751</v>
      </c>
      <c r="L5" s="23">
        <f t="shared" si="3"/>
        <v>-2.3040491161389944</v>
      </c>
      <c r="M5" s="41">
        <f t="shared" si="4"/>
        <v>1.1981407407407408E-2</v>
      </c>
      <c r="N5" s="23">
        <f t="shared" si="5"/>
        <v>1.1920971653024824E-2</v>
      </c>
      <c r="O5" s="41">
        <f t="shared" si="6"/>
        <v>0.10918320224752902</v>
      </c>
      <c r="P5" s="41">
        <f t="shared" si="7"/>
        <v>83.885779540987343</v>
      </c>
      <c r="Q5" s="41">
        <f t="shared" si="71"/>
        <v>0.84521584760103519</v>
      </c>
      <c r="R5" s="41">
        <f t="shared" si="8"/>
        <v>-2.5189139792055042</v>
      </c>
      <c r="S5" s="41">
        <f t="shared" si="9"/>
        <v>-2.0891842530724847</v>
      </c>
      <c r="T5" s="105">
        <f t="shared" si="10"/>
        <v>8.3497312375676008E-2</v>
      </c>
      <c r="U5" s="108">
        <f t="shared" si="11"/>
        <v>-1.893246003730829</v>
      </c>
      <c r="W5" s="71">
        <f t="shared" si="12"/>
        <v>-2.3040491161389944</v>
      </c>
      <c r="X5" s="9">
        <f t="shared" si="13"/>
        <v>0.21486486306650976</v>
      </c>
      <c r="Y5" s="51">
        <f t="shared" si="14"/>
        <v>0.21486486306650976</v>
      </c>
      <c r="AA5" s="9" t="s">
        <v>52</v>
      </c>
      <c r="AB5" s="14">
        <f>MAX(Weight)</f>
        <v>8.3801762121067644E-2</v>
      </c>
      <c r="AD5" s="131"/>
      <c r="AE5" s="71">
        <f t="shared" si="15"/>
        <v>4</v>
      </c>
      <c r="AF5" s="86" t="str">
        <f t="shared" si="16"/>
        <v>AA</v>
      </c>
      <c r="AG5" s="86" t="str">
        <f t="shared" si="17"/>
        <v>dddd</v>
      </c>
      <c r="AH5" s="86">
        <f t="shared" si="18"/>
        <v>-2.3040491161389944</v>
      </c>
      <c r="AI5" s="86">
        <f t="shared" si="19"/>
        <v>0.10918320224752902</v>
      </c>
      <c r="AJ5" s="86">
        <f t="shared" si="20"/>
        <v>83.885779540987343</v>
      </c>
      <c r="AK5" s="86">
        <f t="shared" si="21"/>
        <v>0.4407123959776581</v>
      </c>
      <c r="AL5" s="86">
        <f>IF(AND(Include_study?="Yes",Sufficient_data="Yes",Subgroup&lt;&gt;""),AH5-ABS(TINV((1-Subgroup_confidence_level),Number_of_subjects-1))*Calculations!AI5,"")</f>
        <v>-2.5189139792055042</v>
      </c>
      <c r="AM5" s="86">
        <f>IF(AND(Include_study?="Yes",Sufficient_data="Yes",Subgroup&lt;&gt;""),AH5+ABS(TINV((1-Subgroup_confidence_level),Number_of_subjects-1))*Calculations!AI5,"")</f>
        <v>-2.0891842530724847</v>
      </c>
      <c r="AN5" s="110">
        <f t="shared" si="22"/>
        <v>0.14313904336253366</v>
      </c>
      <c r="AO5" s="108">
        <f t="shared" si="23"/>
        <v>-1.6927768688668681</v>
      </c>
      <c r="AQ5" s="71">
        <f t="shared" si="24"/>
        <v>-2.3040491161389944</v>
      </c>
      <c r="AR5" s="38">
        <f t="shared" si="25"/>
        <v>0.21486486306650976</v>
      </c>
      <c r="AS5" s="51">
        <f t="shared" si="26"/>
        <v>0.21486486306650976</v>
      </c>
      <c r="AU5" s="71" t="str">
        <f t="shared" si="27"/>
        <v/>
      </c>
      <c r="AV5" s="86" t="str">
        <f>IF(AND(Sufficient_data="Yes",Include_study?="Yes",Subgroup&lt;&gt;""),IF(COUNTIFS(Input!P$2:P4,"="&amp;"Yes",Input!C$2:C4,"="&amp;"Yes",Input!Q$2:Q4,"="&amp;Subgroup)&gt;0,"",Subgroup),"")</f>
        <v/>
      </c>
      <c r="AW5" s="86" t="str">
        <f t="shared" si="28"/>
        <v/>
      </c>
      <c r="AX5" s="86" t="str">
        <f t="shared" si="29"/>
        <v/>
      </c>
      <c r="AY5" s="86" t="str">
        <f t="shared" si="30"/>
        <v/>
      </c>
      <c r="AZ5" s="86" t="str">
        <f t="shared" si="72"/>
        <v/>
      </c>
      <c r="BA5" s="86" t="str">
        <f t="shared" si="73"/>
        <v/>
      </c>
      <c r="BB5" s="86" t="str">
        <f t="shared" si="31"/>
        <v/>
      </c>
      <c r="BC5" s="86" t="str">
        <f t="shared" si="32"/>
        <v/>
      </c>
      <c r="BD5" s="86" t="str">
        <f t="shared" si="33"/>
        <v/>
      </c>
      <c r="BE5" s="86" t="str">
        <f t="shared" si="34"/>
        <v/>
      </c>
      <c r="BF5" s="86" t="str">
        <f t="shared" si="35"/>
        <v/>
      </c>
      <c r="BG5" s="86" t="str">
        <f t="shared" si="36"/>
        <v/>
      </c>
      <c r="BH5" s="86" t="str">
        <f t="shared" si="37"/>
        <v/>
      </c>
      <c r="BI5" s="86" t="str">
        <f t="shared" si="38"/>
        <v/>
      </c>
      <c r="BJ5" s="86" t="str">
        <f t="shared" si="39"/>
        <v/>
      </c>
      <c r="BK5" s="86" t="str">
        <f t="shared" si="40"/>
        <v/>
      </c>
      <c r="BL5" s="86" t="str">
        <f t="shared" si="41"/>
        <v/>
      </c>
      <c r="BM5" s="86" t="str">
        <f t="shared" si="42"/>
        <v/>
      </c>
      <c r="BN5" s="86" t="str">
        <f t="shared" si="43"/>
        <v/>
      </c>
      <c r="BO5" s="86" t="e">
        <f t="shared" si="44"/>
        <v>#N/A</v>
      </c>
      <c r="BP5" s="105" t="str">
        <f t="shared" si="74"/>
        <v/>
      </c>
      <c r="BQ5" s="86" t="str">
        <f t="shared" si="45"/>
        <v/>
      </c>
      <c r="BR5" s="86" t="str">
        <f t="shared" si="46"/>
        <v/>
      </c>
      <c r="BS5" s="86" t="str">
        <f t="shared" si="75"/>
        <v/>
      </c>
      <c r="BT5" s="51" t="str">
        <f t="shared" si="76"/>
        <v/>
      </c>
      <c r="BV5" s="9" t="s">
        <v>17</v>
      </c>
      <c r="BW5" s="41">
        <f>BW2+ABS(TINV((1-Subgroup_confidence_level),Subgroup_k-1))*BW3</f>
        <v>8.3307143129708827E-2</v>
      </c>
      <c r="BY5" s="132"/>
      <c r="BZ5" s="41">
        <f>IF(AND(Sufficient_data="Yes",Include_study?="Yes",Moderator&lt;&gt;""),'Moderator Analysis'!E5,NA())</f>
        <v>18</v>
      </c>
      <c r="CA5" s="41">
        <f>IF(AND(Include_study?="Yes",Sufficient_data="Yes",Moderator&lt;&gt;""),'Moderator Analysis'!F5,NA())</f>
        <v>-2.3040491161389944</v>
      </c>
      <c r="CB5" s="41">
        <f t="shared" si="47"/>
        <v>0.10918320224752902</v>
      </c>
      <c r="CC5" s="41">
        <f t="shared" si="48"/>
        <v>83.885779540987343</v>
      </c>
      <c r="CD5" s="41">
        <f>IF(AND(Sufficient_data="Yes",Include_study?="Yes",Moderator&lt;&gt;""),'Moderator Analysis'!F:F-CO$2,"")</f>
        <v>-2.0753844785605744</v>
      </c>
      <c r="CE5" s="41">
        <f t="shared" si="49"/>
        <v>0.95201249364381724</v>
      </c>
      <c r="CF5" s="51">
        <f>IF(AND(Sufficient_data="Yes",Include_study?="Yes",Moderator&lt;&gt;""),CC:CC*('Moderator Analysis'!F:F-CO$5-CO$4*'Moderator Analysis'!E:E)^2,"")</f>
        <v>391.22764480173481</v>
      </c>
      <c r="CH5" s="25"/>
      <c r="CI5" s="71">
        <f t="shared" si="50"/>
        <v>0.80126827096783226</v>
      </c>
      <c r="CJ5" s="41">
        <f>IF(AND(Sufficient_data="Yes",Include_study?="Yes",CI5&lt;&gt;""),'Moderator Analysis'!F:F-'Moderator Analysis'!$J$37,"")</f>
        <v>-2.0753844785605744</v>
      </c>
      <c r="CK5" s="41">
        <f>IF(AND(Sufficient_data="Yes",Include_study?="Yes",CI5&lt;&gt;""),'Moderator Analysis'!E:E-SUMPRODUCT('Moderator Analysis'!E:E,CI:CI)/SUM(CI:CI),"")</f>
        <v>0.99730421879492326</v>
      </c>
      <c r="CL5" s="51">
        <f>IF(AND(Sufficient_data="Yes",Include_study?="Yes",CI5&lt;&gt;""),CI:CI*('Moderator Analysis'!F:F-'Moderator Analysis'!J$29-'Moderator Analysis'!J$30*'Moderator Analysis'!E:E)^2,"")</f>
        <v>3.7369659103177919</v>
      </c>
      <c r="CM5" s="25"/>
      <c r="CN5" s="26" t="s">
        <v>119</v>
      </c>
      <c r="CO5" s="41">
        <f>IF(CO3&lt;&gt;"",CO2-CO3*CO4,"")</f>
        <v>-1.7364959731260297</v>
      </c>
      <c r="CQ5" s="132"/>
      <c r="CR5" s="134"/>
      <c r="CS5" s="9">
        <f>IF(AND(Sufficient_data="Yes",Include_study?="Yes"),1/('Publication Bias Analysis'!F5^2),"")</f>
        <v>83.885779540987343</v>
      </c>
      <c r="CT5" s="86">
        <f>IF(AND(Include_study?="Yes",Sufficient_data="Yes"),1/('Publication Bias Analysis'!F5^2+IF(Additional_model="Fixed effect",0,DG$21)),"")</f>
        <v>83.885779540987343</v>
      </c>
      <c r="CU5" s="86">
        <f>IF(AND(Include_study?="Yes",Sufficient_data="Yes"),1/('Publication Bias Analysis'!F:F^2+IF(Additional_model="Fixed effect",0,'Publication Bias Analysis'!L$32)),"")</f>
        <v>83.885779540987343</v>
      </c>
      <c r="CV5" s="86">
        <f>IF(AND(Include_study?="Yes",Sufficient_data="Yes"),'Publication Bias Analysis'!E:E-'Publication Bias Analysis'!I$37,"")</f>
        <v>-2.0753844785605744</v>
      </c>
      <c r="CW5" s="86">
        <f>IF(AND(Include_study?="Yes",Sufficient_data="Yes"),IF(Additional_model="Fixed effect",1/'Publication Bias Analysis'!F:F,1/SQRT('Publication Bias Analysis'!F:F^2+Calculations!DG$21)),"")</f>
        <v>9.1589180333152527</v>
      </c>
      <c r="CX5" s="86">
        <f>IF(AND(Include_study?="Yes",Sufficient_data="Yes"),IF(Additional_model="Fixed effect",'Publication Bias Analysis'!E:E/'Publication Bias Analysis'!F:F,'Publication Bias Analysis'!E:E/SQRT('Publication Bias Analysis'!F:F^2+Calculations!DG$21)),"")</f>
        <v>-21.102596999449506</v>
      </c>
      <c r="CY5" s="88">
        <f t="shared" si="51"/>
        <v>10</v>
      </c>
      <c r="CZ5" s="88">
        <f>IF(AND(Include_study?="Yes",Sufficient_data="Yes"),CY:CY+IF(DK:DK&lt;0,-1,1)*COUNTIF(CY$2:CY4,CY:CY),"")</f>
        <v>10</v>
      </c>
      <c r="DA5" s="88">
        <f>IF(AND(Include_study?="Yes",Sufficient_data="Yes"),RANK(DO:DO,DO:DO,1)*IF(DN:DN&gt;0,1,-1)+IF(DN:DN&lt;0,-1,1)*COUNTIF(CY$2:CY4,CY:CY),"")</f>
        <v>10</v>
      </c>
      <c r="DB5" s="88">
        <f>IF(AND(Include_study?="Yes",Sufficient_data="Yes"),RANK(DR:DR,DR:DR,1)*IF(DQ:DQ&gt;0,1,-1)+IF(DQ:DQ&lt;0,-1,1)*COUNTIF(CY$2:CY4,CY:CY),"")</f>
        <v>10</v>
      </c>
      <c r="DC5" s="41">
        <f>IF(AND(Include_study?="Yes",Sufficient_data="Yes"),'Publication Bias Analysis'!$E:$E,NA())</f>
        <v>-2.3040491161389944</v>
      </c>
      <c r="DD5" s="51">
        <f>IF(AND(Include_study?="Yes",Sufficient_data="Yes"),'Publication Bias Analysis'!$F:$F,NA())</f>
        <v>0.10918320224752902</v>
      </c>
      <c r="DF5" s="41" t="s">
        <v>123</v>
      </c>
      <c r="DG5" s="41">
        <f>IF(Trim_and_fill="Off",'Publication Bias Analysis'!I29+ABS(TINV((1-Additional_confidence_level),k_-1))*DH3,'Publication Bias Analysis'!I37+ABS(TINV((1-Additional_confidence_level),k_-1))*DH3)</f>
        <v>0.23904964786059371</v>
      </c>
      <c r="DH5" s="41">
        <f>IF(Trim_and_fill="Off",DG13,DG18)</f>
        <v>0.21250224395858275</v>
      </c>
      <c r="DJ5" s="136"/>
      <c r="DK5" s="41">
        <f>IF(AND(Include_study?="Yes",Sufficient_data="Yes"),IF('Publication Bias Analysis'!L$38="Left",'Publication Bias Analysis'!E:E-'Publication Bias Analysis'!I$29,'Publication Bias Analysis'!I$29-'Publication Bias Analysis'!E:E),"")</f>
        <v>2.0753844785605744</v>
      </c>
      <c r="DL5" s="41">
        <f t="shared" si="54"/>
        <v>2.0753844785605744</v>
      </c>
      <c r="DM5" s="51">
        <f>IF(AND(Include_study?="Yes",Sufficient_data="Yes"),1/('Publication Bias Analysis'!F:F^2+IF(Additional_model="Fixed effect",0,$DV$6)),"")</f>
        <v>83.885779540987343</v>
      </c>
      <c r="DN5" s="41">
        <f>IF(AND(Include_study?="Yes",Sufficient_data="Yes"),IF('Publication Bias Analysis'!L$38="Left",'Publication Bias Analysis'!E:E-DV$3,Calculations!DV$3-'Publication Bias Analysis'!E:E),"")</f>
        <v>2.0753844785605744</v>
      </c>
      <c r="DO5" s="41">
        <f t="shared" si="55"/>
        <v>2.0753844785605744</v>
      </c>
      <c r="DP5" s="51">
        <f>IF(AND(DN5&lt;&gt;"",CZ5&lt;=MAX(CZ:CZ)-DV$7),1/('Publication Bias Analysis'!F:F^2+IF(Additional_model="Fixed effect",0,$DV$13)),"")</f>
        <v>83.885779540987343</v>
      </c>
      <c r="DQ5" s="71">
        <f>IF(AND(Include_study?="Yes",Sufficient_data="Yes"),IF('Publication Bias Analysis'!L$38="Left",'Publication Bias Analysis'!E:E-DV$10,DV$10-'Publication Bias Analysis'!E:E),"")</f>
        <v>2.0753844785605744</v>
      </c>
      <c r="DR5" s="41">
        <f t="shared" si="56"/>
        <v>2.0753844785605744</v>
      </c>
      <c r="DS5" s="51">
        <f>IF(AND(DQ5&lt;&gt;"",DA5&lt;=MAX(DA:DA)-DV$14),1/('Publication Bias Analysis'!F:F^2+IF(Additional_model="Fixed effect",0,$DV$20)),"")</f>
        <v>83.885779540987343</v>
      </c>
      <c r="DU5" s="26" t="s">
        <v>6</v>
      </c>
      <c r="DV5" s="41">
        <f>SUMPRODUCT(--(CZ:CZ&lt;=(MAX(CZ:CZ)-DV7)),Calculations!CS:CS,'Publication Bias Analysis'!E:E,'Publication Bias Analysis'!E:E)-SUMPRODUCT(--(CZ:CZ&lt;=(MAX(CZ:CZ)-DV7)),Calculations!CS:CS,'Publication Bias Analysis'!E:E)^2/SUMIF(CZ:CZ,"&lt;="&amp;(MAX(CZ:CZ)-DV7),Calculations!CS:CS)</f>
        <v>1071.7929881507525</v>
      </c>
      <c r="DX5" s="59">
        <v>4</v>
      </c>
      <c r="DY5" s="11" t="str">
        <f>IF(Trim_and_fill="On",IF(DV$21&gt;(COUNT(DY$2:DY4)),IF(COUNTIF(CZ:CZ,-1*(MAX(CZ:CZ)-DX5+1))=1,"",MAX(CZ:CZ)-DX5+1),""),"")</f>
        <v/>
      </c>
      <c r="DZ5" s="41" t="str">
        <f t="shared" si="57"/>
        <v/>
      </c>
      <c r="EA5" s="41" t="str">
        <f t="shared" si="58"/>
        <v/>
      </c>
      <c r="EB5" s="41" t="str">
        <f t="shared" si="77"/>
        <v/>
      </c>
      <c r="EC5" s="86" t="str">
        <f t="shared" si="59"/>
        <v/>
      </c>
      <c r="ED5" s="51" t="str">
        <f>IF(DY5&lt;&gt;"",DZ:DZ-'Publication Bias Analysis'!I$37,"")</f>
        <v/>
      </c>
      <c r="EF5" s="59">
        <v>4</v>
      </c>
      <c r="EG5" s="41" t="e">
        <f t="shared" si="60"/>
        <v>#N/A</v>
      </c>
      <c r="EH5" s="51" t="e">
        <f t="shared" si="61"/>
        <v>#N/A</v>
      </c>
      <c r="EJ5" s="136"/>
      <c r="EK5" s="41">
        <f t="shared" si="62"/>
        <v>0.19280597076690498</v>
      </c>
      <c r="EL5" s="51">
        <f>IF(AND(Include_study?="Yes",Sufficient_data="Yes"),Z_score-('Publication Bias Analysis'!P$3+'Publication Bias Analysis'!P$4*Inverse_standard_error),"")</f>
        <v>-18.747125386279492</v>
      </c>
      <c r="EN5" s="136"/>
      <c r="EO5" s="41">
        <f>IF(AND(Include_study?="Yes",Sufficient_data="Yes"),('Publication Bias Analysis'!E:E-(SUMPRODUCT(Calculations!CS:CS,'Publication Bias Analysis'!E:E)/SUM(Calculations!CS:CS)))/SQRT(Calculations!EP:EP),"")</f>
        <v>-19.860659260584946</v>
      </c>
      <c r="EP5" s="41">
        <f>IF(AND(Include_study?="Yes",Sufficient_data="Yes"),'Publication Bias Analysis'!F:F^2-1/SUM(Calculations!CS:CS),"")</f>
        <v>1.0919677389976713E-2</v>
      </c>
      <c r="EQ5" s="11">
        <f t="shared" si="63"/>
        <v>12</v>
      </c>
      <c r="ER5" s="11">
        <f t="shared" si="64"/>
        <v>7</v>
      </c>
      <c r="ES5" s="11">
        <f>IF(AND(Include_study?="Yes",Sufficient_data="Yes"),COUNTIFS(EQ$2:EQ4,"&lt;"&amp;EQ5,ER$2:ER4,"&lt;"&amp;ER5)+COUNTIFS(EQ6:EQ$201,"&lt;"&amp;EQ5,ER6:ER$201,"&lt;"&amp;ER5)+COUNTIFS(EQ$2:EQ4,"&gt;"&amp;EQ5,ER$2:ER4,"&gt;"&amp;ER5)+COUNTIFS(EQ6:EQ$201,"&gt;"&amp;EQ5,ER6:ER$201,"&gt;"&amp;ER5),"")</f>
        <v>6</v>
      </c>
      <c r="ET5" s="82">
        <f>IF(AND(Include_study?="Yes",Sufficient_data="Yes"),COUNTIFS(EQ$2:EQ4,"&lt;"&amp;EQ5,ER$2:ER4,"&gt;"&amp;ER5)+COUNTIFS(EQ6:EQ$201,"&lt;"&amp;EQ5,ER6:ER$201,"&gt;"&amp;ER5)+COUNTIFS(EQ$2:EQ4,"&gt;"&amp;EQ5,ER$2:ER4,"&lt;"&amp;ER5)+COUNTIFS(EQ6:EQ$201,"&gt;"&amp;EQ5,ER6:ER$201,"&lt;"&amp;ER5),"")</f>
        <v>5</v>
      </c>
      <c r="EV5" s="136"/>
      <c r="EW5" s="11">
        <v>3</v>
      </c>
      <c r="EX5" s="41">
        <f t="shared" si="79"/>
        <v>-12.75</v>
      </c>
      <c r="EY5" s="51">
        <f>EY6-Calculations!EY$15</f>
        <v>-7.6499999999999995</v>
      </c>
      <c r="FA5" s="136"/>
      <c r="FB5" s="41">
        <f t="shared" si="65"/>
        <v>-21.102596999449506</v>
      </c>
      <c r="FC5" s="41">
        <f t="shared" si="66"/>
        <v>9.1589180333152527</v>
      </c>
      <c r="FD5" s="41">
        <f t="shared" si="67"/>
        <v>0.19280597076690498</v>
      </c>
      <c r="FE5" s="51">
        <f>IF(AND(Include_study?="Yes",Sufficient_data="Yes"),Z_score-('Publication Bias Analysis'!AO$30+'Publication Bias Analysis'!AO$31*Inverse_standard_error),"")</f>
        <v>-19.00827632675102</v>
      </c>
      <c r="FG5" s="26" t="s">
        <v>87</v>
      </c>
      <c r="FH5" s="26" t="s">
        <v>116</v>
      </c>
      <c r="FI5" s="26" t="s">
        <v>117</v>
      </c>
      <c r="FK5" s="136"/>
      <c r="FL5" s="11">
        <f>IF(Z_score_individual_studies&lt;&gt;"",RANK('Publication Bias Analysis'!AW:AW,'Publication Bias Analysis'!AW:AW,1)+COUNTIF('Publication Bias Analysis'!AW$2:AW4,'Publication Bias Analysis'!AW5),"")</f>
        <v>1</v>
      </c>
      <c r="FM5" s="41">
        <f t="shared" si="68"/>
        <v>5.4054054054054057E-2</v>
      </c>
      <c r="FN5" s="41">
        <f>IF('Publication Bias Analysis'!AV5&lt;&gt;"",'Publication Bias Analysis'!AV5,NA())</f>
        <v>-1.6067550689692427</v>
      </c>
      <c r="FO5" s="41">
        <f>IF('Publication Bias Analysis'!AW5&lt;&gt;"",'Publication Bias Analysis'!AW5,NA())</f>
        <v>-19.860659260584946</v>
      </c>
      <c r="FP5" s="41">
        <f>IF(AND(Include_study?="Yes",Sufficient_data="Yes"),'Publication Bias Analysis'!AV:AV-AVERAGE('Publication Bias Analysis'!AV:AV),"")</f>
        <v>-1.6067550689692425</v>
      </c>
      <c r="FQ5" s="51">
        <f>IF(AND(Include_study?="Yes",Sufficient_data="Yes"),FO:FO-('Publication Bias Analysis'!AZ$30+'Publication Bias Analysis'!AZ$31*FN:FN),"")</f>
        <v>-2.4150941332069351</v>
      </c>
      <c r="FS5" s="26" t="s">
        <v>124</v>
      </c>
      <c r="FT5" s="26" t="s">
        <v>116</v>
      </c>
      <c r="FU5" s="26" t="s">
        <v>117</v>
      </c>
      <c r="FW5" s="136"/>
      <c r="FX5" s="90">
        <f t="shared" si="69"/>
        <v>-21.102596999449506</v>
      </c>
      <c r="FY5" s="41">
        <f t="shared" si="70"/>
        <v>0</v>
      </c>
      <c r="FZ5" s="51">
        <f t="shared" si="78"/>
        <v>-704.59103845617801</v>
      </c>
      <c r="GA5"/>
      <c r="GB5"/>
      <c r="GC5"/>
      <c r="GD5"/>
      <c r="GE5"/>
      <c r="GF5"/>
      <c r="GG5"/>
      <c r="GH5"/>
      <c r="GI5"/>
      <c r="GJ5"/>
      <c r="GK5"/>
    </row>
    <row r="6" spans="1:193" ht="15" x14ac:dyDescent="0.25">
      <c r="A6" s="131"/>
      <c r="B6" s="41">
        <f>IF(AND(Sufficient_data="Yes",Include_study?="Yes"),IF(AND(Sort_By=$E$1,Order="Ascending"),IF(Input!Study_name="",COUNTIFS(Input!Study_name,"&lt;&gt;"&amp;"",Include_study?,"Yes",Sufficient_data,"Yes")+1,IF(COUNT(E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6)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>5</v>
      </c>
      <c r="C6" s="41">
        <f>IF(B6&lt;&gt;"",IF(B6=0,COUNTIF(B$2:B5,0)+1,COUNTIF(B$2:B5,B6)+COUNTIF(B:B,"&lt;"&amp;B6)+1),"")</f>
        <v>5</v>
      </c>
      <c r="D6" s="41">
        <f t="shared" si="0"/>
        <v>5</v>
      </c>
      <c r="E6" s="41" t="str">
        <f>IF(AND(Include_study?="Yes",Sufficient_data="Yes",Input!Study_name&lt;&gt;""),Input!Study_name,"")</f>
        <v>eeee</v>
      </c>
      <c r="F6" s="41" t="str">
        <f>IF(AND(Include_study?="Yes",Sufficient_data="Yes"),IF(Input!M2_M1&lt;&gt;"",Input!M2_M1,IF(AND(M1_&lt;&gt;"",M2_&lt;&gt;""),M2_-M1_,"")),"")</f>
        <v/>
      </c>
      <c r="G6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6" s="41" t="str">
        <f>IF(AND(Include_study?="Yes",Sufficient_data="Yes"),IF(OR(t_value&lt;&gt;"",F_value&lt;&gt;"",Input!Cohens_d&lt;&gt;"",Input!Hedges_g&lt;&gt;""),"",Sdiff/SQRT(2*(1-(r_)))),"")</f>
        <v/>
      </c>
      <c r="I6" s="11">
        <f t="shared" si="1"/>
        <v>95</v>
      </c>
      <c r="J6" s="41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>-0.14865006594436198</v>
      </c>
      <c r="K6" s="41">
        <f t="shared" si="2"/>
        <v>0.99191010490864406</v>
      </c>
      <c r="L6" s="23">
        <f t="shared" si="3"/>
        <v>-0.14744750250554894</v>
      </c>
      <c r="M6" s="41">
        <f t="shared" si="4"/>
        <v>8.7269442659279779E-3</v>
      </c>
      <c r="N6" s="23">
        <f t="shared" si="5"/>
        <v>8.5863152858768436E-3</v>
      </c>
      <c r="O6" s="41">
        <f t="shared" si="6"/>
        <v>9.2662372546124916E-2</v>
      </c>
      <c r="P6" s="41">
        <f t="shared" si="7"/>
        <v>116.46439324733913</v>
      </c>
      <c r="Q6" s="41">
        <f t="shared" si="71"/>
        <v>0.84760482553790084</v>
      </c>
      <c r="R6" s="41">
        <f t="shared" si="8"/>
        <v>-0.33143081537485658</v>
      </c>
      <c r="S6" s="41">
        <f t="shared" si="9"/>
        <v>3.6535810363758692E-2</v>
      </c>
      <c r="T6" s="105">
        <f t="shared" si="10"/>
        <v>8.3733315093347749E-2</v>
      </c>
      <c r="U6" s="108">
        <f t="shared" si="11"/>
        <v>0.26335560990261653</v>
      </c>
      <c r="W6" s="71">
        <f t="shared" si="12"/>
        <v>-0.14744750250554894</v>
      </c>
      <c r="X6" s="9">
        <f t="shared" si="13"/>
        <v>0.18398331286930764</v>
      </c>
      <c r="Y6" s="51">
        <f t="shared" si="14"/>
        <v>0.18398331286930764</v>
      </c>
      <c r="AD6" s="131"/>
      <c r="AE6" s="71">
        <f t="shared" si="15"/>
        <v>9</v>
      </c>
      <c r="AF6" s="86" t="str">
        <f t="shared" si="16"/>
        <v>BB</v>
      </c>
      <c r="AG6" s="86" t="str">
        <f t="shared" si="17"/>
        <v>eeee</v>
      </c>
      <c r="AH6" s="86">
        <f t="shared" si="18"/>
        <v>-0.14744750250554894</v>
      </c>
      <c r="AI6" s="86">
        <f t="shared" si="19"/>
        <v>9.2662372546124916E-2</v>
      </c>
      <c r="AJ6" s="86">
        <f t="shared" si="20"/>
        <v>116.46439324733913</v>
      </c>
      <c r="AK6" s="86">
        <f t="shared" si="21"/>
        <v>9.0226767457541062</v>
      </c>
      <c r="AL6" s="86">
        <f>IF(AND(Include_study?="Yes",Sufficient_data="Yes",Subgroup&lt;&gt;""),AH6-ABS(TINV((1-Subgroup_confidence_level),Number_of_subjects-1))*Calculations!AI6,"")</f>
        <v>-0.33143081537485658</v>
      </c>
      <c r="AM6" s="86">
        <f>IF(AND(Include_study?="Yes",Sufficient_data="Yes",Subgroup&lt;&gt;""),AH6+ABS(TINV((1-Subgroup_confidence_level),Number_of_subjects-1))*Calculations!AI6,"")</f>
        <v>3.6535810363758692E-2</v>
      </c>
      <c r="AN6" s="110">
        <f t="shared" si="22"/>
        <v>0.20483892639315157</v>
      </c>
      <c r="AO6" s="108">
        <f t="shared" si="23"/>
        <v>-1.1420037104772879E-2</v>
      </c>
      <c r="AQ6" s="71">
        <f t="shared" si="24"/>
        <v>-0.14744750250554894</v>
      </c>
      <c r="AR6" s="38">
        <f t="shared" si="25"/>
        <v>0.18398331286930764</v>
      </c>
      <c r="AS6" s="51">
        <f t="shared" si="26"/>
        <v>0.18398331286930764</v>
      </c>
      <c r="AU6" s="71">
        <f t="shared" si="27"/>
        <v>14</v>
      </c>
      <c r="AV6" s="86" t="str">
        <f>IF(AND(Sufficient_data="Yes",Include_study?="Yes",Subgroup&lt;&gt;""),IF(COUNTIFS(Input!P$2:P5,"="&amp;"Yes",Input!C$2:C5,"="&amp;"Yes",Input!Q$2:Q5,"="&amp;Subgroup)&gt;0,"",Subgroup),"")</f>
        <v>BB</v>
      </c>
      <c r="AW6" s="86">
        <f t="shared" si="28"/>
        <v>2</v>
      </c>
      <c r="AX6" s="86">
        <f t="shared" si="29"/>
        <v>5</v>
      </c>
      <c r="AY6" s="86">
        <f t="shared" si="30"/>
        <v>40.959507396484817</v>
      </c>
      <c r="AZ6" s="86">
        <f t="shared" si="72"/>
        <v>2.7402190123565322E-8</v>
      </c>
      <c r="BA6" s="86">
        <f t="shared" si="73"/>
        <v>0.9023425755275738</v>
      </c>
      <c r="BB6" s="86">
        <f t="shared" si="31"/>
        <v>361.47794350506706</v>
      </c>
      <c r="BC6" s="86">
        <f t="shared" si="32"/>
        <v>0.10224553962575791</v>
      </c>
      <c r="BD6" s="86">
        <f t="shared" si="33"/>
        <v>0.31975856458546642</v>
      </c>
      <c r="BE6" s="86">
        <f t="shared" si="34"/>
        <v>-0.13602746540077607</v>
      </c>
      <c r="BF6" s="86">
        <f t="shared" si="35"/>
        <v>0.15750201112778786</v>
      </c>
      <c r="BG6" s="86">
        <f t="shared" si="36"/>
        <v>452</v>
      </c>
      <c r="BH6" s="86">
        <f t="shared" si="37"/>
        <v>-0.44555638917889984</v>
      </c>
      <c r="BI6" s="86">
        <f t="shared" si="38"/>
        <v>0.17350145837734773</v>
      </c>
      <c r="BJ6" s="86">
        <f t="shared" si="39"/>
        <v>0.3095289237781238</v>
      </c>
      <c r="BK6" s="86">
        <f t="shared" si="40"/>
        <v>-1.1256750461492773</v>
      </c>
      <c r="BL6" s="86">
        <f t="shared" si="41"/>
        <v>0.85362011534772519</v>
      </c>
      <c r="BM6" s="86">
        <f t="shared" si="42"/>
        <v>0.98964758074850123</v>
      </c>
      <c r="BN6" s="86">
        <f t="shared" si="43"/>
        <v>4.3707413413089542</v>
      </c>
      <c r="BO6" s="86">
        <f t="shared" si="44"/>
        <v>-0.13602746540077607</v>
      </c>
      <c r="BP6" s="105">
        <f t="shared" si="74"/>
        <v>0.94038427473487296</v>
      </c>
      <c r="BQ6" s="86">
        <f t="shared" si="45"/>
        <v>40.31139178063993</v>
      </c>
      <c r="BR6" s="86">
        <f t="shared" si="46"/>
        <v>40.31139178063993</v>
      </c>
      <c r="BS6" s="86">
        <f t="shared" si="75"/>
        <v>3.2358186254552897E-2</v>
      </c>
      <c r="BT6" s="51">
        <f t="shared" si="76"/>
        <v>2.8332062349727655E-2</v>
      </c>
      <c r="BV6" s="9" t="s">
        <v>18</v>
      </c>
      <c r="BW6" s="41">
        <f>BW2-ABS(TINV((1-Subgroup_confidence_level),Subgroup_k-1))*SQRT(BW3^2+BW25)</f>
        <v>-0.41202619863071627</v>
      </c>
      <c r="BY6" s="132"/>
      <c r="BZ6" s="41">
        <f>IF(AND(Sufficient_data="Yes",Include_study?="Yes",Moderator&lt;&gt;""),'Moderator Analysis'!E6,NA())</f>
        <v>20</v>
      </c>
      <c r="CA6" s="41">
        <f>IF(AND(Include_study?="Yes",Sufficient_data="Yes",Moderator&lt;&gt;""),'Moderator Analysis'!F6,NA())</f>
        <v>-0.14744750250554894</v>
      </c>
      <c r="CB6" s="41">
        <f t="shared" si="47"/>
        <v>9.2662372546124916E-2</v>
      </c>
      <c r="CC6" s="41">
        <f t="shared" si="48"/>
        <v>116.46439324733913</v>
      </c>
      <c r="CD6" s="41">
        <f>IF(AND(Sufficient_data="Yes",Include_study?="Yes",Moderator&lt;&gt;""),'Moderator Analysis'!F:F-CO$2,"")</f>
        <v>8.1217135072871011E-2</v>
      </c>
      <c r="CE6" s="41">
        <f t="shared" si="49"/>
        <v>2.9520124936438172</v>
      </c>
      <c r="CF6" s="51">
        <f>IF(AND(Sufficient_data="Yes",Include_study?="Yes",Moderator&lt;&gt;""),CC:CC*('Moderator Analysis'!F:F-CO$5-CO$4*'Moderator Analysis'!E:E)^2,"")</f>
        <v>3.7683092175884223</v>
      </c>
      <c r="CH6" s="25"/>
      <c r="CI6" s="71">
        <f t="shared" si="50"/>
        <v>0.80341495905576876</v>
      </c>
      <c r="CJ6" s="41">
        <f>IF(AND(Sufficient_data="Yes",Include_study?="Yes",CI6&lt;&gt;""),'Moderator Analysis'!F:F-'Moderator Analysis'!$J$37,"")</f>
        <v>8.1217135072871011E-2</v>
      </c>
      <c r="CK6" s="41">
        <f>IF(AND(Sufficient_data="Yes",Include_study?="Yes",CI6&lt;&gt;""),'Moderator Analysis'!E:E-SUMPRODUCT('Moderator Analysis'!E:E,CI:CI)/SUM(CI:CI),"")</f>
        <v>2.9973042187949233</v>
      </c>
      <c r="CL6" s="51">
        <f>IF(AND(Sufficient_data="Yes",Include_study?="Yes",CI6&lt;&gt;""),CI:CI*('Moderator Analysis'!F:F-'Moderator Analysis'!J$29-'Moderator Analysis'!J$30*'Moderator Analysis'!E:E)^2,"")</f>
        <v>2.5995206872616802E-2</v>
      </c>
      <c r="CM6" s="25"/>
      <c r="CN6" s="26" t="s">
        <v>217</v>
      </c>
      <c r="CO6" s="41">
        <f>IF(CO3&lt;&gt;"",SUM(CF:CF),"")</f>
        <v>1008.0353628828404</v>
      </c>
      <c r="CQ6" s="132"/>
      <c r="CR6" s="134"/>
      <c r="CS6" s="9">
        <f>IF(AND(Sufficient_data="Yes",Include_study?="Yes"),1/('Publication Bias Analysis'!F6^2),"")</f>
        <v>116.46439324733913</v>
      </c>
      <c r="CT6" s="86">
        <f>IF(AND(Include_study?="Yes",Sufficient_data="Yes"),1/('Publication Bias Analysis'!F6^2+IF(Additional_model="Fixed effect",0,DG$21)),"")</f>
        <v>116.46439324733913</v>
      </c>
      <c r="CU6" s="86">
        <f>IF(AND(Include_study?="Yes",Sufficient_data="Yes"),1/('Publication Bias Analysis'!F:F^2+IF(Additional_model="Fixed effect",0,'Publication Bias Analysis'!L$32)),"")</f>
        <v>116.46439324733913</v>
      </c>
      <c r="CV6" s="86">
        <f>IF(AND(Include_study?="Yes",Sufficient_data="Yes"),'Publication Bias Analysis'!E:E-'Publication Bias Analysis'!I$37,"")</f>
        <v>8.1217135072871011E-2</v>
      </c>
      <c r="CW6" s="86">
        <f>IF(AND(Include_study?="Yes",Sufficient_data="Yes"),IF(Additional_model="Fixed effect",1/'Publication Bias Analysis'!F:F,1/SQRT('Publication Bias Analysis'!F:F^2+Calculations!DG$21)),"")</f>
        <v>10.791866995443334</v>
      </c>
      <c r="CX6" s="86">
        <f>IF(AND(Include_study?="Yes",Sufficient_data="Yes"),IF(Additional_model="Fixed effect",'Publication Bias Analysis'!E:E/'Publication Bias Analysis'!F:F,'Publication Bias Analysis'!E:E/SQRT('Publication Bias Analysis'!F:F^2+Calculations!DG$21)),"")</f>
        <v>-1.5912338358501821</v>
      </c>
      <c r="CY6" s="88">
        <f t="shared" si="51"/>
        <v>-1</v>
      </c>
      <c r="CZ6" s="88">
        <f>IF(AND(Include_study?="Yes",Sufficient_data="Yes"),CY:CY+IF(DK:DK&lt;0,-1,1)*COUNTIF(CY$2:CY5,CY:CY),"")</f>
        <v>-1</v>
      </c>
      <c r="DA6" s="88">
        <f>IF(AND(Include_study?="Yes",Sufficient_data="Yes"),RANK(DO:DO,DO:DO,1)*IF(DN:DN&gt;0,1,-1)+IF(DN:DN&lt;0,-1,1)*COUNTIF(CY$2:CY5,CY:CY),"")</f>
        <v>-1</v>
      </c>
      <c r="DB6" s="88">
        <f>IF(AND(Include_study?="Yes",Sufficient_data="Yes"),RANK(DR:DR,DR:DR,1)*IF(DQ:DQ&gt;0,1,-1)+IF(DQ:DQ&lt;0,-1,1)*COUNTIF(CY$2:CY5,CY:CY),"")</f>
        <v>-1</v>
      </c>
      <c r="DC6" s="41">
        <f>IF(AND(Include_study?="Yes",Sufficient_data="Yes"),'Publication Bias Analysis'!$E:$E,NA())</f>
        <v>-0.14744750250554894</v>
      </c>
      <c r="DD6" s="51">
        <f>IF(AND(Include_study?="Yes",Sufficient_data="Yes"),'Publication Bias Analysis'!$F:$F,NA())</f>
        <v>9.2662372546124916E-2</v>
      </c>
      <c r="DF6" s="26" t="s">
        <v>125</v>
      </c>
      <c r="DG6" s="26" t="s">
        <v>116</v>
      </c>
      <c r="DH6" s="26" t="s">
        <v>117</v>
      </c>
      <c r="DJ6" s="136"/>
      <c r="DK6" s="41">
        <f>IF(AND(Include_study?="Yes",Sufficient_data="Yes"),IF('Publication Bias Analysis'!L$38="Left",'Publication Bias Analysis'!E:E-'Publication Bias Analysis'!I$29,'Publication Bias Analysis'!I$29-'Publication Bias Analysis'!E:E),"")</f>
        <v>-8.1217135072871011E-2</v>
      </c>
      <c r="DL6" s="41">
        <f t="shared" si="54"/>
        <v>8.1217135072871011E-2</v>
      </c>
      <c r="DM6" s="51">
        <f>IF(AND(Include_study?="Yes",Sufficient_data="Yes"),1/('Publication Bias Analysis'!F:F^2+IF(Additional_model="Fixed effect",0,$DV$6)),"")</f>
        <v>116.46439324733913</v>
      </c>
      <c r="DN6" s="41">
        <f>IF(AND(Include_study?="Yes",Sufficient_data="Yes"),IF('Publication Bias Analysis'!L$38="Left",'Publication Bias Analysis'!E:E-DV$3,Calculations!DV$3-'Publication Bias Analysis'!E:E),"")</f>
        <v>-8.1217135072871011E-2</v>
      </c>
      <c r="DO6" s="41">
        <f t="shared" si="55"/>
        <v>8.1217135072871011E-2</v>
      </c>
      <c r="DP6" s="51">
        <f>IF(AND(DN6&lt;&gt;"",CZ6&lt;=MAX(CZ:CZ)-DV$7),1/('Publication Bias Analysis'!F:F^2+IF(Additional_model="Fixed effect",0,$DV$13)),"")</f>
        <v>116.46439324733913</v>
      </c>
      <c r="DQ6" s="71">
        <f>IF(AND(Include_study?="Yes",Sufficient_data="Yes"),IF('Publication Bias Analysis'!L$38="Left",'Publication Bias Analysis'!E:E-DV$10,DV$10-'Publication Bias Analysis'!E:E),"")</f>
        <v>-8.1217135072871011E-2</v>
      </c>
      <c r="DR6" s="41">
        <f t="shared" si="56"/>
        <v>8.1217135072871011E-2</v>
      </c>
      <c r="DS6" s="51">
        <f>IF(AND(DQ6&lt;&gt;"",DA6&lt;=MAX(DA:DA)-DV$14),1/('Publication Bias Analysis'!F:F^2+IF(Additional_model="Fixed effect",0,$DV$20)),"")</f>
        <v>116.46439324733913</v>
      </c>
      <c r="DU6" s="26" t="s">
        <v>32</v>
      </c>
      <c r="DV6" s="41">
        <f>MAX(0,(DV5-(k_-DV7))/((SUMIF(CZ:CZ,"&lt;="&amp;(MAX(CZ:CZ)-DV7),Calculations!CS:CS))-((SUMPRODUCT(--(CZ:CZ&lt;=(MAX(CZ:CZ)-DV7)),Calculations!CS:CS,Calculations!CS:CS))/(SUMIF(CZ:CZ,"&lt;="&amp;(MAX(CZ:CZ)-DV7),Calculations!CS:CS)))))</f>
        <v>1.1701046732739091</v>
      </c>
      <c r="DX6" s="59">
        <v>5</v>
      </c>
      <c r="DY6" s="11" t="str">
        <f>IF(Trim_and_fill="On",IF(DV$21&gt;(COUNT(DY$2:DY5)),IF(COUNTIF(CZ:CZ,-1*(MAX(CZ:CZ)-DX6+1))=1,"",MAX(CZ:CZ)-DX6+1),""),"")</f>
        <v/>
      </c>
      <c r="DZ6" s="41" t="str">
        <f t="shared" si="57"/>
        <v/>
      </c>
      <c r="EA6" s="41" t="str">
        <f t="shared" si="58"/>
        <v/>
      </c>
      <c r="EB6" s="41" t="str">
        <f t="shared" si="77"/>
        <v/>
      </c>
      <c r="EC6" s="86" t="str">
        <f t="shared" si="59"/>
        <v/>
      </c>
      <c r="ED6" s="51" t="str">
        <f>IF(DY6&lt;&gt;"",DZ:DZ-'Publication Bias Analysis'!I$37,"")</f>
        <v/>
      </c>
      <c r="EF6" s="59">
        <v>5</v>
      </c>
      <c r="EG6" s="41" t="e">
        <f t="shared" si="60"/>
        <v>#N/A</v>
      </c>
      <c r="EH6" s="51" t="e">
        <f t="shared" si="61"/>
        <v>#N/A</v>
      </c>
      <c r="EJ6" s="136"/>
      <c r="EK6" s="41">
        <f t="shared" si="62"/>
        <v>1.825754932894986</v>
      </c>
      <c r="EL6" s="51">
        <f>IF(AND(Include_study?="Yes",Sufficient_data="Yes"),Z_score-('Publication Bias Analysis'!P$3+'Publication Bias Analysis'!P$4*Inverse_standard_error),"")</f>
        <v>-2.3203126848960691</v>
      </c>
      <c r="EN6" s="136"/>
      <c r="EO6" s="41">
        <f>IF(AND(Include_study?="Yes",Sufficient_data="Yes"),('Publication Bias Analysis'!E:E-(SUMPRODUCT(Calculations!CS:CS,'Publication Bias Analysis'!E:E)/SUM(Calculations!CS:CS)))/SQRT(Calculations!EP:EP),"")</f>
        <v>0.93254386930924771</v>
      </c>
      <c r="EP6" s="41">
        <f>IF(AND(Include_study?="Yes",Sufficient_data="Yes"),'Publication Bias Analysis'!F:F^2-1/SUM(Calculations!CS:CS),"")</f>
        <v>7.5850210228287319E-3</v>
      </c>
      <c r="EQ6" s="11">
        <f t="shared" si="63"/>
        <v>7</v>
      </c>
      <c r="ER6" s="11">
        <f t="shared" si="64"/>
        <v>11</v>
      </c>
      <c r="ES6" s="11">
        <f>IF(AND(Include_study?="Yes",Sufficient_data="Yes"),COUNTIFS(EQ$2:EQ5,"&lt;"&amp;EQ6,ER$2:ER5,"&lt;"&amp;ER6)+COUNTIFS(EQ7:EQ$201,"&lt;"&amp;EQ6,ER7:ER$201,"&lt;"&amp;ER6)+COUNTIFS(EQ$2:EQ5,"&gt;"&amp;EQ6,ER$2:ER5,"&gt;"&amp;ER6)+COUNTIFS(EQ7:EQ$201,"&gt;"&amp;EQ6,ER7:ER$201,"&gt;"&amp;ER6),"")</f>
        <v>5</v>
      </c>
      <c r="ET6" s="82">
        <f>IF(AND(Include_study?="Yes",Sufficient_data="Yes"),COUNTIFS(EQ$2:EQ5,"&lt;"&amp;EQ6,ER$2:ER5,"&gt;"&amp;ER6)+COUNTIFS(EQ7:EQ$201,"&lt;"&amp;EQ6,ER7:ER$201,"&gt;"&amp;ER6)+COUNTIFS(EQ$2:EQ5,"&gt;"&amp;EQ6,ER$2:ER5,"&lt;"&amp;ER6)+COUNTIFS(EQ7:EQ$201,"&gt;"&amp;EQ6,ER7:ER$201,"&lt;"&amp;ER6),"")</f>
        <v>6</v>
      </c>
      <c r="EV6" s="136"/>
      <c r="EW6" s="11">
        <v>4</v>
      </c>
      <c r="EX6" s="41">
        <f t="shared" si="79"/>
        <v>-7.6499999999999995</v>
      </c>
      <c r="EY6" s="51">
        <f>EY7-Calculations!EY$15</f>
        <v>-2.5499999999999998</v>
      </c>
      <c r="FA6" s="136"/>
      <c r="FB6" s="41">
        <f t="shared" si="65"/>
        <v>-1.5912338358501821</v>
      </c>
      <c r="FC6" s="41">
        <f t="shared" si="66"/>
        <v>10.791866995443334</v>
      </c>
      <c r="FD6" s="41">
        <f t="shared" si="67"/>
        <v>1.825754932894986</v>
      </c>
      <c r="FE6" s="51">
        <f>IF(AND(Include_study?="Yes",Sufficient_data="Yes"),Z_score-('Publication Bias Analysis'!AO$30+'Publication Bias Analysis'!AO$31*Inverse_standard_error),"")</f>
        <v>0.8764845194573796</v>
      </c>
      <c r="FG6" s="41" t="s">
        <v>119</v>
      </c>
      <c r="FH6" s="41">
        <v>0</v>
      </c>
      <c r="FI6" s="41">
        <f>ABS(TINV((1-Additional_confidence_level),k_-1))*-1</f>
        <v>-2.2009851600916384</v>
      </c>
      <c r="FK6" s="136"/>
      <c r="FL6" s="11">
        <f>IF(Z_score_individual_studies&lt;&gt;"",RANK('Publication Bias Analysis'!AW:AW,'Publication Bias Analysis'!AW:AW,1)+COUNTIF('Publication Bias Analysis'!AW$2:AW5,'Publication Bias Analysis'!AW6),"")</f>
        <v>6</v>
      </c>
      <c r="FM6" s="41">
        <f t="shared" si="68"/>
        <v>0.45945945945945948</v>
      </c>
      <c r="FN6" s="41">
        <f>IF('Publication Bias Analysis'!AV6&lt;&gt;"",'Publication Bias Analysis'!AV6,NA())</f>
        <v>-0.10179559909470488</v>
      </c>
      <c r="FO6" s="41">
        <f>IF('Publication Bias Analysis'!AW6&lt;&gt;"",'Publication Bias Analysis'!AW6,NA())</f>
        <v>0.93254386930924793</v>
      </c>
      <c r="FP6" s="41">
        <f>IF(AND(Include_study?="Yes",Sufficient_data="Yes"),'Publication Bias Analysis'!AV:AV-AVERAGE('Publication Bias Analysis'!AV:AV),"")</f>
        <v>-0.10179559909470474</v>
      </c>
      <c r="FQ6" s="51">
        <f>IF(AND(Include_study?="Yes",Sufficient_data="Yes"),FO:FO-('Publication Bias Analysis'!AZ$30+'Publication Bias Analysis'!AZ$31*FN:FN),"")</f>
        <v>2.6439869719296962</v>
      </c>
      <c r="FS6" s="41" t="s">
        <v>120</v>
      </c>
      <c r="FT6" s="41">
        <f>MIN('Publication Bias Analysis'!AV:AV)</f>
        <v>-1.6067550689692427</v>
      </c>
      <c r="FU6" s="41">
        <f>'Publication Bias Analysis'!AZ30</f>
        <v>-0.64718561941200581</v>
      </c>
      <c r="FW6" s="136"/>
      <c r="FX6" s="90">
        <f t="shared" si="69"/>
        <v>-1.5912338358501821</v>
      </c>
      <c r="FY6" s="41">
        <f t="shared" si="70"/>
        <v>5.5778480377410289E-2</v>
      </c>
      <c r="FZ6" s="51">
        <f t="shared" si="78"/>
        <v>-2.8863671402982072</v>
      </c>
      <c r="GA6"/>
      <c r="GB6"/>
      <c r="GC6"/>
      <c r="GD6"/>
      <c r="GE6"/>
      <c r="GF6"/>
      <c r="GG6"/>
      <c r="GH6"/>
      <c r="GI6"/>
      <c r="GJ6"/>
      <c r="GK6"/>
    </row>
    <row r="7" spans="1:193" ht="14.25" x14ac:dyDescent="0.2">
      <c r="A7" s="131"/>
      <c r="B7" s="41">
        <f>IF(AND(Sufficient_data="Yes",Include_study?="Yes"),IF(AND(Sort_By=$E$1,Order="Ascending"),IF(Input!Study_name="",COUNTIFS(Input!Study_name,"&lt;&gt;"&amp;"",Include_study?,"Yes",Sufficient_data,"Yes")+1,IF(COUNT(E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7)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>6</v>
      </c>
      <c r="C7" s="41">
        <f>IF(B7&lt;&gt;"",IF(B7=0,COUNTIF(B$2:B6,0)+1,COUNTIF(B$2:B6,B7)+COUNTIF(B:B,"&lt;"&amp;B7)+1),"")</f>
        <v>6</v>
      </c>
      <c r="D7" s="41">
        <f t="shared" si="0"/>
        <v>6</v>
      </c>
      <c r="E7" s="41" t="str">
        <f>IF(AND(Include_study?="Yes",Sufficient_data="Yes",Input!Study_name&lt;&gt;""),Input!Study_name,"")</f>
        <v>ffff</v>
      </c>
      <c r="F7" s="41" t="str">
        <f>IF(AND(Include_study?="Yes",Sufficient_data="Yes"),IF(Input!M2_M1&lt;&gt;"",Input!M2_M1,IF(AND(M1_&lt;&gt;"",M2_&lt;&gt;""),M2_-M1_,"")),"")</f>
        <v/>
      </c>
      <c r="G7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7" s="41" t="str">
        <f>IF(AND(Include_study?="Yes",Sufficient_data="Yes"),IF(OR(t_value&lt;&gt;"",F_value&lt;&gt;"",Input!Cohens_d&lt;&gt;"",Input!Hedges_g&lt;&gt;""),"",Sdiff/SQRT(2*(1-(r_)))),"")</f>
        <v/>
      </c>
      <c r="I7" s="11">
        <f t="shared" si="1"/>
        <v>90</v>
      </c>
      <c r="J7" s="41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>-3.0983866769659335E-2</v>
      </c>
      <c r="K7" s="41">
        <f t="shared" si="2"/>
        <v>0.99144892236575721</v>
      </c>
      <c r="L7" s="23">
        <f t="shared" si="3"/>
        <v>-3.0718921319502941E-2</v>
      </c>
      <c r="M7" s="41">
        <f t="shared" si="4"/>
        <v>1.0671786666666665E-2</v>
      </c>
      <c r="N7" s="23">
        <f t="shared" si="5"/>
        <v>1.0490056445053205E-2</v>
      </c>
      <c r="O7" s="41">
        <f t="shared" si="6"/>
        <v>0.10242097658708985</v>
      </c>
      <c r="P7" s="41">
        <f t="shared" si="7"/>
        <v>95.328371704955856</v>
      </c>
      <c r="Q7" s="41">
        <f t="shared" si="71"/>
        <v>0.84623931668830343</v>
      </c>
      <c r="R7" s="41">
        <f t="shared" si="8"/>
        <v>-0.23422722018068187</v>
      </c>
      <c r="S7" s="41">
        <f t="shared" si="9"/>
        <v>0.172789377541676</v>
      </c>
      <c r="T7" s="105">
        <f t="shared" si="10"/>
        <v>8.3598418996344598E-2</v>
      </c>
      <c r="U7" s="108">
        <f t="shared" si="11"/>
        <v>0.38008419108866254</v>
      </c>
      <c r="W7" s="71">
        <f t="shared" si="12"/>
        <v>-3.0718921319502941E-2</v>
      </c>
      <c r="X7" s="9">
        <f t="shared" si="13"/>
        <v>0.20350829886117894</v>
      </c>
      <c r="Y7" s="51">
        <f t="shared" si="14"/>
        <v>0.20350829886117894</v>
      </c>
      <c r="AD7" s="131"/>
      <c r="AE7" s="71">
        <f t="shared" si="15"/>
        <v>10</v>
      </c>
      <c r="AF7" s="86" t="str">
        <f t="shared" si="16"/>
        <v>BB</v>
      </c>
      <c r="AG7" s="86" t="str">
        <f t="shared" si="17"/>
        <v>ffff</v>
      </c>
      <c r="AH7" s="86">
        <f t="shared" si="18"/>
        <v>-3.0718921319502941E-2</v>
      </c>
      <c r="AI7" s="86">
        <f t="shared" si="19"/>
        <v>0.10242097658708985</v>
      </c>
      <c r="AJ7" s="86">
        <f t="shared" si="20"/>
        <v>95.328371704955856</v>
      </c>
      <c r="AK7" s="86">
        <f t="shared" si="21"/>
        <v>8.8703127925263558</v>
      </c>
      <c r="AL7" s="86">
        <f>IF(AND(Include_study?="Yes",Sufficient_data="Yes",Subgroup&lt;&gt;""),AH7-ABS(TINV((1-Subgroup_confidence_level),Number_of_subjects-1))*Calculations!AI7,"")</f>
        <v>-0.23422722018068187</v>
      </c>
      <c r="AM7" s="86">
        <f>IF(AND(Include_study?="Yes",Sufficient_data="Yes",Subgroup&lt;&gt;""),AH7+ABS(TINV((1-Subgroup_confidence_level),Number_of_subjects-1))*Calculations!AI7,"")</f>
        <v>0.172789377541676</v>
      </c>
      <c r="AN7" s="110">
        <f t="shared" si="22"/>
        <v>0.20137985659827326</v>
      </c>
      <c r="AO7" s="108">
        <f t="shared" si="23"/>
        <v>0.10530854408127313</v>
      </c>
      <c r="AQ7" s="71">
        <f t="shared" si="24"/>
        <v>-3.0718921319502941E-2</v>
      </c>
      <c r="AR7" s="38">
        <f t="shared" si="25"/>
        <v>0.20350829886117894</v>
      </c>
      <c r="AS7" s="51">
        <f t="shared" si="26"/>
        <v>0.20350829886117894</v>
      </c>
      <c r="AU7" s="71" t="str">
        <f t="shared" si="27"/>
        <v/>
      </c>
      <c r="AV7" s="86" t="str">
        <f>IF(AND(Sufficient_data="Yes",Include_study?="Yes",Subgroup&lt;&gt;""),IF(COUNTIFS(Input!P$2:P6,"="&amp;"Yes",Input!C$2:C6,"="&amp;"Yes",Input!Q$2:Q6,"="&amp;Subgroup)&gt;0,"",Subgroup),"")</f>
        <v/>
      </c>
      <c r="AW7" s="86" t="str">
        <f t="shared" si="28"/>
        <v/>
      </c>
      <c r="AX7" s="86" t="str">
        <f t="shared" si="29"/>
        <v/>
      </c>
      <c r="AY7" s="86" t="str">
        <f t="shared" si="30"/>
        <v/>
      </c>
      <c r="AZ7" s="86" t="str">
        <f t="shared" si="72"/>
        <v/>
      </c>
      <c r="BA7" s="86" t="str">
        <f t="shared" si="73"/>
        <v/>
      </c>
      <c r="BB7" s="86" t="str">
        <f t="shared" si="31"/>
        <v/>
      </c>
      <c r="BC7" s="86" t="str">
        <f t="shared" si="32"/>
        <v/>
      </c>
      <c r="BD7" s="86" t="str">
        <f t="shared" si="33"/>
        <v/>
      </c>
      <c r="BE7" s="86" t="str">
        <f t="shared" si="34"/>
        <v/>
      </c>
      <c r="BF7" s="86" t="str">
        <f t="shared" si="35"/>
        <v/>
      </c>
      <c r="BG7" s="86" t="str">
        <f t="shared" si="36"/>
        <v/>
      </c>
      <c r="BH7" s="86" t="str">
        <f t="shared" si="37"/>
        <v/>
      </c>
      <c r="BI7" s="86" t="str">
        <f t="shared" si="38"/>
        <v/>
      </c>
      <c r="BJ7" s="86" t="str">
        <f t="shared" si="39"/>
        <v/>
      </c>
      <c r="BK7" s="86" t="str">
        <f t="shared" si="40"/>
        <v/>
      </c>
      <c r="BL7" s="86" t="str">
        <f t="shared" si="41"/>
        <v/>
      </c>
      <c r="BM7" s="86" t="str">
        <f t="shared" si="42"/>
        <v/>
      </c>
      <c r="BN7" s="86" t="str">
        <f t="shared" si="43"/>
        <v/>
      </c>
      <c r="BO7" s="86" t="e">
        <f t="shared" si="44"/>
        <v>#N/A</v>
      </c>
      <c r="BP7" s="105" t="str">
        <f t="shared" si="74"/>
        <v/>
      </c>
      <c r="BQ7" s="86" t="str">
        <f t="shared" si="45"/>
        <v/>
      </c>
      <c r="BR7" s="86" t="str">
        <f t="shared" si="46"/>
        <v/>
      </c>
      <c r="BS7" s="86" t="str">
        <f t="shared" si="75"/>
        <v/>
      </c>
      <c r="BT7" s="51" t="str">
        <f t="shared" si="76"/>
        <v/>
      </c>
      <c r="BV7" s="9" t="s">
        <v>19</v>
      </c>
      <c r="BW7" s="41">
        <f>BW2+ABS(TINV((1-Subgroup_confidence_level),Subgroup_k-1))*SQRT(BW3^2+BW25)</f>
        <v>8.3307143129708827E-2</v>
      </c>
      <c r="BY7" s="132"/>
      <c r="BZ7" s="41">
        <f>IF(AND(Sufficient_data="Yes",Include_study?="Yes",Moderator&lt;&gt;""),'Moderator Analysis'!E7,NA())</f>
        <v>14</v>
      </c>
      <c r="CA7" s="41">
        <f>IF(AND(Include_study?="Yes",Sufficient_data="Yes",Moderator&lt;&gt;""),'Moderator Analysis'!F7,NA())</f>
        <v>-3.0718921319502941E-2</v>
      </c>
      <c r="CB7" s="41">
        <f t="shared" si="47"/>
        <v>0.10242097658708985</v>
      </c>
      <c r="CC7" s="41">
        <f t="shared" si="48"/>
        <v>95.328371704955856</v>
      </c>
      <c r="CD7" s="41">
        <f>IF(AND(Sufficient_data="Yes",Include_study?="Yes",Moderator&lt;&gt;""),'Moderator Analysis'!F:F-CO$2,"")</f>
        <v>0.19794571625891702</v>
      </c>
      <c r="CE7" s="41">
        <f t="shared" si="49"/>
        <v>-3.0479875063561828</v>
      </c>
      <c r="CF7" s="51">
        <f>IF(AND(Sufficient_data="Yes",Include_study?="Yes",Moderator&lt;&gt;""),CC:CC*('Moderator Analysis'!F:F-CO$5-CO$4*'Moderator Analysis'!E:E)^2,"")</f>
        <v>20.837189128252739</v>
      </c>
      <c r="CH7" s="25"/>
      <c r="CI7" s="71">
        <f t="shared" si="50"/>
        <v>0.80218801719595922</v>
      </c>
      <c r="CJ7" s="41">
        <f>IF(AND(Sufficient_data="Yes",Include_study?="Yes",CI7&lt;&gt;""),'Moderator Analysis'!F:F-'Moderator Analysis'!$J$37,"")</f>
        <v>0.19794571625891702</v>
      </c>
      <c r="CK7" s="41">
        <f>IF(AND(Sufficient_data="Yes",Include_study?="Yes",CI7&lt;&gt;""),'Moderator Analysis'!E:E-SUMPRODUCT('Moderator Analysis'!E:E,CI:CI)/SUM(CI:CI),"")</f>
        <v>-3.0026957812050767</v>
      </c>
      <c r="CL7" s="51">
        <f>IF(AND(Sufficient_data="Yes",Include_study?="Yes",CI7&lt;&gt;""),CI:CI*('Moderator Analysis'!F:F-'Moderator Analysis'!J$29-'Moderator Analysis'!J$30*'Moderator Analysis'!E:E)^2,"")</f>
        <v>0.17534489608681228</v>
      </c>
      <c r="CM7" s="25"/>
      <c r="CN7" s="26" t="s">
        <v>218</v>
      </c>
      <c r="CO7" s="23">
        <f>IF(CO3&lt;&gt;"",(CO6-(Moderator_k-2))/(SUM(CC:CC)-(SUMPRODUCT(CC:CC,CC:CC)*SUMPRODUCT(CC:CC,'Moderator Analysis'!E:E,'Moderator Analysis'!E:E)-2*SUMPRODUCT(CC:CC,CC:CC,'Moderator Analysis'!E:E)*SUMPRODUCT(CC:CC,'Moderator Analysis'!E:E)+SUM(CC:CC)*SUMPRODUCT(CC:CC,CC:CC,'Moderator Analysis'!E:E,'Moderator Analysis'!E:E))/(SUM(CC:CC)*SUMPRODUCT(CC:CC,'Moderator Analysis'!E:E,'Moderator Analysis'!E:E)-SUMPRODUCT(CC:CC,'Moderator Analysis'!E:E)^2)),"")</f>
        <v>1.2361004916106142</v>
      </c>
      <c r="CQ7" s="132"/>
      <c r="CR7" s="134"/>
      <c r="CS7" s="9">
        <f>IF(AND(Sufficient_data="Yes",Include_study?="Yes"),1/('Publication Bias Analysis'!F7^2),"")</f>
        <v>95.328371704955856</v>
      </c>
      <c r="CT7" s="86">
        <f>IF(AND(Include_study?="Yes",Sufficient_data="Yes"),1/('Publication Bias Analysis'!F7^2+IF(Additional_model="Fixed effect",0,DG$21)),"")</f>
        <v>95.328371704955856</v>
      </c>
      <c r="CU7" s="86">
        <f>IF(AND(Include_study?="Yes",Sufficient_data="Yes"),1/('Publication Bias Analysis'!F:F^2+IF(Additional_model="Fixed effect",0,'Publication Bias Analysis'!L$32)),"")</f>
        <v>95.328371704955856</v>
      </c>
      <c r="CV7" s="86">
        <f>IF(AND(Include_study?="Yes",Sufficient_data="Yes"),'Publication Bias Analysis'!E:E-'Publication Bias Analysis'!I$37,"")</f>
        <v>0.19794571625891702</v>
      </c>
      <c r="CW7" s="86">
        <f>IF(AND(Include_study?="Yes",Sufficient_data="Yes"),IF(Additional_model="Fixed effect",1/'Publication Bias Analysis'!F:F,1/SQRT('Publication Bias Analysis'!F:F^2+Calculations!DG$21)),"")</f>
        <v>9.7636249264786823</v>
      </c>
      <c r="CX7" s="86">
        <f>IF(AND(Include_study?="Yes",Sufficient_data="Yes"),IF(Additional_model="Fixed effect",'Publication Bias Analysis'!E:E/'Publication Bias Analysis'!F:F,'Publication Bias Analysis'!E:E/SQRT('Publication Bias Analysis'!F:F^2+Calculations!DG$21)),"")</f>
        <v>-0.29992802590963635</v>
      </c>
      <c r="CY7" s="88">
        <f t="shared" si="51"/>
        <v>-3</v>
      </c>
      <c r="CZ7" s="88">
        <f>IF(AND(Include_study?="Yes",Sufficient_data="Yes"),CY:CY+IF(DK:DK&lt;0,-1,1)*COUNTIF(CY$2:CY6,CY:CY),"")</f>
        <v>-3</v>
      </c>
      <c r="DA7" s="88">
        <f>IF(AND(Include_study?="Yes",Sufficient_data="Yes"),RANK(DO:DO,DO:DO,1)*IF(DN:DN&gt;0,1,-1)+IF(DN:DN&lt;0,-1,1)*COUNTIF(CY$2:CY6,CY:CY),"")</f>
        <v>-3</v>
      </c>
      <c r="DB7" s="88">
        <f>IF(AND(Include_study?="Yes",Sufficient_data="Yes"),RANK(DR:DR,DR:DR,1)*IF(DQ:DQ&gt;0,1,-1)+IF(DQ:DQ&lt;0,-1,1)*COUNTIF(CY$2:CY6,CY:CY),"")</f>
        <v>-3</v>
      </c>
      <c r="DC7" s="41">
        <f>IF(AND(Include_study?="Yes",Sufficient_data="Yes"),'Publication Bias Analysis'!$E:$E,NA())</f>
        <v>-3.0718921319502941E-2</v>
      </c>
      <c r="DD7" s="51">
        <f>IF(AND(Include_study?="Yes",Sufficient_data="Yes"),'Publication Bias Analysis'!$F:$F,NA())</f>
        <v>0.10242097658708985</v>
      </c>
      <c r="DF7" s="41" t="s">
        <v>87</v>
      </c>
      <c r="DG7" s="41">
        <f>IF(Trim_and_fill="Off",'Publication Bias Analysis'!I29,'Publication Bias Analysis'!I37)</f>
        <v>-0.22866463757841995</v>
      </c>
      <c r="DH7" s="41">
        <v>0</v>
      </c>
      <c r="DJ7" s="136"/>
      <c r="DK7" s="41">
        <f>IF(AND(Include_study?="Yes",Sufficient_data="Yes"),IF('Publication Bias Analysis'!L$38="Left",'Publication Bias Analysis'!E:E-'Publication Bias Analysis'!I$29,'Publication Bias Analysis'!I$29-'Publication Bias Analysis'!E:E),"")</f>
        <v>-0.19794571625891702</v>
      </c>
      <c r="DL7" s="41">
        <f t="shared" si="54"/>
        <v>0.19794571625891702</v>
      </c>
      <c r="DM7" s="51">
        <f>IF(AND(Include_study?="Yes",Sufficient_data="Yes"),1/('Publication Bias Analysis'!F:F^2+IF(Additional_model="Fixed effect",0,$DV$6)),"")</f>
        <v>95.328371704955856</v>
      </c>
      <c r="DN7" s="41">
        <f>IF(AND(Include_study?="Yes",Sufficient_data="Yes"),IF('Publication Bias Analysis'!L$38="Left",'Publication Bias Analysis'!E:E-DV$3,Calculations!DV$3-'Publication Bias Analysis'!E:E),"")</f>
        <v>-0.19794571625891702</v>
      </c>
      <c r="DO7" s="41">
        <f t="shared" si="55"/>
        <v>0.19794571625891702</v>
      </c>
      <c r="DP7" s="51">
        <f>IF(AND(DN7&lt;&gt;"",CZ7&lt;=MAX(CZ:CZ)-DV$7),1/('Publication Bias Analysis'!F:F^2+IF(Additional_model="Fixed effect",0,$DV$13)),"")</f>
        <v>95.328371704955856</v>
      </c>
      <c r="DQ7" s="71">
        <f>IF(AND(Include_study?="Yes",Sufficient_data="Yes"),IF('Publication Bias Analysis'!L$38="Left",'Publication Bias Analysis'!E:E-DV$10,DV$10-'Publication Bias Analysis'!E:E),"")</f>
        <v>-0.19794571625891702</v>
      </c>
      <c r="DR7" s="41">
        <f t="shared" si="56"/>
        <v>0.19794571625891702</v>
      </c>
      <c r="DS7" s="51">
        <f>IF(AND(DQ7&lt;&gt;"",DA7&lt;=MAX(DA:DA)-DV$14),1/('Publication Bias Analysis'!F:F^2+IF(Additional_model="Fixed effect",0,$DV$20)),"")</f>
        <v>95.328371704955856</v>
      </c>
      <c r="DU7" s="52" t="s">
        <v>130</v>
      </c>
      <c r="DV7" s="53">
        <f>IF('Publication Bias Analysis'!L37="Leftmost Run/Rightmost run",MAX(COUNTIF(CZ:CZ,"&gt;"&amp;ABS(MIN(CZ:CZ)))-1,0),ROUND(MAX(0,((4*SUMIF(DK:DK,"&gt;"&amp;0,CZ:CZ)-k_*(k_+1))/(2*k_-1))),0))</f>
        <v>0</v>
      </c>
      <c r="DX7" s="59">
        <v>6</v>
      </c>
      <c r="DY7" s="11" t="str">
        <f>IF(Trim_and_fill="On",IF(DV$21&gt;(COUNT(DY$2:DY6)),IF(COUNTIF(CZ:CZ,-1*(MAX(CZ:CZ)-DX7+1))=1,"",MAX(CZ:CZ)-DX7+1),""),"")</f>
        <v/>
      </c>
      <c r="DZ7" s="41" t="str">
        <f t="shared" si="57"/>
        <v/>
      </c>
      <c r="EA7" s="41" t="str">
        <f t="shared" si="58"/>
        <v/>
      </c>
      <c r="EB7" s="41" t="str">
        <f t="shared" si="77"/>
        <v/>
      </c>
      <c r="EC7" s="86" t="str">
        <f t="shared" si="59"/>
        <v/>
      </c>
      <c r="ED7" s="51" t="str">
        <f>IF(DY7&lt;&gt;"",DZ:DZ-'Publication Bias Analysis'!I$37,"")</f>
        <v/>
      </c>
      <c r="EF7" s="59">
        <v>6</v>
      </c>
      <c r="EG7" s="41" t="e">
        <f t="shared" si="60"/>
        <v>#N/A</v>
      </c>
      <c r="EH7" s="51" t="e">
        <f t="shared" si="61"/>
        <v>#N/A</v>
      </c>
      <c r="EJ7" s="136"/>
      <c r="EK7" s="41">
        <f t="shared" si="62"/>
        <v>0.7975128639303346</v>
      </c>
      <c r="EL7" s="51">
        <f>IF(AND(Include_study?="Yes",Sufficient_data="Yes"),Z_score-('Publication Bias Analysis'!P$3+'Publication Bias Analysis'!P$4*Inverse_standard_error),"")</f>
        <v>0.91328564162220993</v>
      </c>
      <c r="EN7" s="136"/>
      <c r="EO7" s="41">
        <f>IF(AND(Include_study?="Yes",Sufficient_data="Yes"),('Publication Bias Analysis'!E:E-(SUMPRODUCT(Calculations!CS:CS,'Publication Bias Analysis'!E:E)/SUM(Calculations!CS:CS)))/SQRT(Calculations!EP:EP),"")</f>
        <v>2.0320824571800773</v>
      </c>
      <c r="EP7" s="41">
        <f>IF(AND(Include_study?="Yes",Sufficient_data="Yes"),'Publication Bias Analysis'!F:F^2-1/SUM(Calculations!CS:CS),"")</f>
        <v>9.4887621820050928E-3</v>
      </c>
      <c r="EQ7" s="11">
        <f t="shared" si="63"/>
        <v>6</v>
      </c>
      <c r="ER7" s="11">
        <f t="shared" si="64"/>
        <v>9</v>
      </c>
      <c r="ES7" s="11">
        <f>IF(AND(Include_study?="Yes",Sufficient_data="Yes"),COUNTIFS(EQ$2:EQ6,"&lt;"&amp;EQ7,ER$2:ER6,"&lt;"&amp;ER7)+COUNTIFS(EQ8:EQ$201,"&lt;"&amp;EQ7,ER8:ER$201,"&lt;"&amp;ER7)+COUNTIFS(EQ$2:EQ6,"&gt;"&amp;EQ7,ER$2:ER6,"&gt;"&amp;ER7)+COUNTIFS(EQ8:EQ$201,"&gt;"&amp;EQ7,ER8:ER$201,"&gt;"&amp;ER7),"")</f>
        <v>4</v>
      </c>
      <c r="ET7" s="82">
        <f>IF(AND(Include_study?="Yes",Sufficient_data="Yes"),COUNTIFS(EQ$2:EQ6,"&lt;"&amp;EQ7,ER$2:ER6,"&gt;"&amp;ER7)+COUNTIFS(EQ8:EQ$201,"&lt;"&amp;EQ7,ER8:ER$201,"&gt;"&amp;ER7)+COUNTIFS(EQ$2:EQ6,"&gt;"&amp;EQ7,ER$2:ER6,"&lt;"&amp;ER7)+COUNTIFS(EQ8:EQ$201,"&gt;"&amp;EQ7,ER8:ER$201,"&lt;"&amp;ER7),"")</f>
        <v>7</v>
      </c>
      <c r="EV7" s="136"/>
      <c r="EW7" s="11">
        <v>5</v>
      </c>
      <c r="EX7" s="41">
        <f t="shared" si="79"/>
        <v>-2.5499999999999998</v>
      </c>
      <c r="EY7" s="51">
        <f>1/2*Calculations!EY15</f>
        <v>2.5499999999999998</v>
      </c>
      <c r="FA7" s="136"/>
      <c r="FB7" s="41">
        <f t="shared" si="65"/>
        <v>-0.29992802590963635</v>
      </c>
      <c r="FC7" s="41">
        <f t="shared" si="66"/>
        <v>9.7636249264786823</v>
      </c>
      <c r="FD7" s="41">
        <f t="shared" si="67"/>
        <v>0.7975128639303346</v>
      </c>
      <c r="FE7" s="51">
        <f>IF(AND(Include_study?="Yes",Sufficient_data="Yes"),Z_score-('Publication Bias Analysis'!AO$30+'Publication Bias Analysis'!AO$31*Inverse_standard_error),"")</f>
        <v>1.9326677293552386</v>
      </c>
      <c r="FG7" s="41" t="s">
        <v>127</v>
      </c>
      <c r="FH7" s="41">
        <f>MAX(Inverse_standard_error)</f>
        <v>11.453701496865779</v>
      </c>
      <c r="FI7" s="41">
        <f>FH7*'Publication Bias Analysis'!AO31+FI6</f>
        <v>-4.8200416618038577</v>
      </c>
      <c r="FK7" s="136"/>
      <c r="FL7" s="11">
        <f>IF(Z_score_individual_studies&lt;&gt;"",RANK('Publication Bias Analysis'!AW:AW,'Publication Bias Analysis'!AW:AW,1)+COUNTIF('Publication Bias Analysis'!AW$2:AW6,'Publication Bias Analysis'!AW7),"")</f>
        <v>7</v>
      </c>
      <c r="FM7" s="41">
        <f t="shared" si="68"/>
        <v>0.54054054054054057</v>
      </c>
      <c r="FN7" s="41">
        <f>IF('Publication Bias Analysis'!AV7&lt;&gt;"",'Publication Bias Analysis'!AV7,NA())</f>
        <v>0.10179559909470504</v>
      </c>
      <c r="FO7" s="41">
        <f>IF('Publication Bias Analysis'!AW7&lt;&gt;"",'Publication Bias Analysis'!AW7,NA())</f>
        <v>2.0320824571800777</v>
      </c>
      <c r="FP7" s="41">
        <f>IF(AND(Include_study?="Yes",Sufficient_data="Yes"),'Publication Bias Analysis'!AV:AV-AVERAGE('Publication Bias Analysis'!AV:AV),"")</f>
        <v>0.10179559909470517</v>
      </c>
      <c r="FQ7" s="51">
        <f>IF(AND(Include_study?="Yes",Sufficient_data="Yes"),FO:FO-('Publication Bias Analysis'!AZ$30+'Publication Bias Analysis'!AZ$31*FN:FN),"")</f>
        <v>1.6150105933836396</v>
      </c>
      <c r="FS7" s="41" t="s">
        <v>123</v>
      </c>
      <c r="FT7" s="41">
        <f>MAX('Publication Bias Analysis'!AV:AV)</f>
        <v>1.6067550689692418</v>
      </c>
      <c r="FU7" s="41">
        <f>'Publication Bias Analysis'!AZ30</f>
        <v>-0.64718561941200581</v>
      </c>
      <c r="FW7" s="136"/>
      <c r="FX7" s="90">
        <f t="shared" si="69"/>
        <v>-0.29992802590963635</v>
      </c>
      <c r="FY7" s="41">
        <f t="shared" si="70"/>
        <v>0.38211602814847312</v>
      </c>
      <c r="FZ7" s="51">
        <f t="shared" si="78"/>
        <v>-0.96203097788622616</v>
      </c>
      <c r="GA7"/>
      <c r="GB7"/>
      <c r="GC7"/>
      <c r="GD7"/>
      <c r="GE7"/>
      <c r="GF7"/>
      <c r="GG7"/>
      <c r="GH7"/>
      <c r="GI7"/>
      <c r="GJ7"/>
      <c r="GK7"/>
    </row>
    <row r="8" spans="1:193" x14ac:dyDescent="0.2">
      <c r="A8" s="131"/>
      <c r="B8" s="41">
        <f>IF(AND(Sufficient_data="Yes",Include_study?="Yes"),IF(AND(Sort_By=$E$1,Order="Ascending"),IF(Input!Study_name="",COUNTIFS(Input!Study_name,"&lt;&gt;"&amp;"",Include_study?,"Yes",Sufficient_data,"Yes")+1,IF(COUNT(E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8)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>7</v>
      </c>
      <c r="C8" s="41">
        <f>IF(B8&lt;&gt;"",IF(B8=0,COUNTIF(B$2:B7,0)+1,COUNTIF(B$2:B7,B8)+COUNTIF(B:B,"&lt;"&amp;B8)+1),"")</f>
        <v>7</v>
      </c>
      <c r="D8" s="41">
        <f t="shared" si="0"/>
        <v>7</v>
      </c>
      <c r="E8" s="41" t="str">
        <f>IF(AND(Include_study?="Yes",Sufficient_data="Yes",Input!Study_name&lt;&gt;""),Input!Study_name,"")</f>
        <v>gggg</v>
      </c>
      <c r="F8" s="41" t="str">
        <f>IF(AND(Include_study?="Yes",Sufficient_data="Yes"),IF(Input!M2_M1&lt;&gt;"",Input!M2_M1,IF(AND(M1_&lt;&gt;"",M2_&lt;&gt;""),M2_-M1_,"")),"")</f>
        <v/>
      </c>
      <c r="G8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8" s="41" t="str">
        <f>IF(AND(Include_study?="Yes",Sufficient_data="Yes"),IF(OR(t_value&lt;&gt;"",F_value&lt;&gt;"",Input!Cohens_d&lt;&gt;"",Input!Hedges_g&lt;&gt;""),"",Sdiff/SQRT(2*(1-(r_)))),"")</f>
        <v/>
      </c>
      <c r="I8" s="11">
        <f t="shared" si="1"/>
        <v>120</v>
      </c>
      <c r="J8" s="41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>6.7082039324993695E-2</v>
      </c>
      <c r="K8" s="41">
        <f t="shared" si="2"/>
        <v>0.99362831486899628</v>
      </c>
      <c r="L8" s="23">
        <f t="shared" si="3"/>
        <v>6.6654613692469222E-2</v>
      </c>
      <c r="M8" s="41">
        <f t="shared" si="4"/>
        <v>9.0202500000000005E-3</v>
      </c>
      <c r="N8" s="23">
        <f t="shared" si="5"/>
        <v>8.9056678218538271E-3</v>
      </c>
      <c r="O8" s="41">
        <f t="shared" si="6"/>
        <v>9.4369845935308311E-2</v>
      </c>
      <c r="P8" s="41">
        <f t="shared" si="7"/>
        <v>112.28804172844585</v>
      </c>
      <c r="Q8" s="41">
        <f t="shared" si="71"/>
        <v>0.84737545392454017</v>
      </c>
      <c r="R8" s="41">
        <f t="shared" si="8"/>
        <v>-0.12020710658529549</v>
      </c>
      <c r="S8" s="41">
        <f t="shared" si="9"/>
        <v>0.25351633397023393</v>
      </c>
      <c r="T8" s="105">
        <f t="shared" si="10"/>
        <v>8.3710655895339034E-2</v>
      </c>
      <c r="U8" s="108">
        <f t="shared" si="11"/>
        <v>0.47745772610063469</v>
      </c>
      <c r="W8" s="71">
        <f t="shared" si="12"/>
        <v>6.6654613692469222E-2</v>
      </c>
      <c r="X8" s="9">
        <f t="shared" si="13"/>
        <v>0.18686172027776471</v>
      </c>
      <c r="Y8" s="51">
        <f t="shared" si="14"/>
        <v>0.18686172027776471</v>
      </c>
      <c r="AD8" s="131"/>
      <c r="AE8" s="71">
        <f t="shared" si="15"/>
        <v>5</v>
      </c>
      <c r="AF8" s="86" t="str">
        <f t="shared" si="16"/>
        <v>AA</v>
      </c>
      <c r="AG8" s="86" t="str">
        <f t="shared" si="17"/>
        <v>gggg</v>
      </c>
      <c r="AH8" s="86">
        <f t="shared" si="18"/>
        <v>6.6654613692469222E-2</v>
      </c>
      <c r="AI8" s="86">
        <f t="shared" si="19"/>
        <v>9.4369845935308311E-2</v>
      </c>
      <c r="AJ8" s="86">
        <f t="shared" si="20"/>
        <v>112.28804172844585</v>
      </c>
      <c r="AK8" s="86">
        <f t="shared" si="21"/>
        <v>0.44129882995056535</v>
      </c>
      <c r="AL8" s="86">
        <f>IF(AND(Include_study?="Yes",Sufficient_data="Yes",Subgroup&lt;&gt;""),AH8-ABS(TINV((1-Subgroup_confidence_level),Number_of_subjects-1))*Calculations!AI8,"")</f>
        <v>-0.12020710658529549</v>
      </c>
      <c r="AM8" s="86">
        <f>IF(AND(Include_study?="Yes",Sufficient_data="Yes",Subgroup&lt;&gt;""),AH8+ABS(TINV((1-Subgroup_confidence_level),Number_of_subjects-1))*Calculations!AI8,"")</f>
        <v>0.25351633397023393</v>
      </c>
      <c r="AN8" s="110">
        <f t="shared" si="22"/>
        <v>0.14332951133811903</v>
      </c>
      <c r="AO8" s="108">
        <f t="shared" si="23"/>
        <v>0.67792686096459542</v>
      </c>
      <c r="AQ8" s="71">
        <f t="shared" si="24"/>
        <v>6.6654613692469222E-2</v>
      </c>
      <c r="AR8" s="38">
        <f t="shared" si="25"/>
        <v>0.18686172027776471</v>
      </c>
      <c r="AS8" s="51">
        <f t="shared" si="26"/>
        <v>0.18686172027776471</v>
      </c>
      <c r="AU8" s="71" t="str">
        <f t="shared" si="27"/>
        <v/>
      </c>
      <c r="AV8" s="86" t="str">
        <f>IF(AND(Sufficient_data="Yes",Include_study?="Yes",Subgroup&lt;&gt;""),IF(COUNTIFS(Input!P$2:P7,"="&amp;"Yes",Input!C$2:C7,"="&amp;"Yes",Input!Q$2:Q7,"="&amp;Subgroup)&gt;0,"",Subgroup),"")</f>
        <v/>
      </c>
      <c r="AW8" s="86" t="str">
        <f t="shared" si="28"/>
        <v/>
      </c>
      <c r="AX8" s="86" t="str">
        <f t="shared" si="29"/>
        <v/>
      </c>
      <c r="AY8" s="86" t="str">
        <f t="shared" si="30"/>
        <v/>
      </c>
      <c r="AZ8" s="86" t="str">
        <f t="shared" si="72"/>
        <v/>
      </c>
      <c r="BA8" s="86" t="str">
        <f t="shared" si="73"/>
        <v/>
      </c>
      <c r="BB8" s="86" t="str">
        <f t="shared" si="31"/>
        <v/>
      </c>
      <c r="BC8" s="86" t="str">
        <f t="shared" si="32"/>
        <v/>
      </c>
      <c r="BD8" s="86" t="str">
        <f t="shared" si="33"/>
        <v/>
      </c>
      <c r="BE8" s="86" t="str">
        <f t="shared" si="34"/>
        <v/>
      </c>
      <c r="BF8" s="86" t="str">
        <f t="shared" si="35"/>
        <v/>
      </c>
      <c r="BG8" s="86" t="str">
        <f t="shared" si="36"/>
        <v/>
      </c>
      <c r="BH8" s="86" t="str">
        <f t="shared" si="37"/>
        <v/>
      </c>
      <c r="BI8" s="86" t="str">
        <f t="shared" si="38"/>
        <v/>
      </c>
      <c r="BJ8" s="86" t="str">
        <f t="shared" si="39"/>
        <v/>
      </c>
      <c r="BK8" s="86" t="str">
        <f t="shared" si="40"/>
        <v/>
      </c>
      <c r="BL8" s="86" t="str">
        <f t="shared" si="41"/>
        <v/>
      </c>
      <c r="BM8" s="86" t="str">
        <f t="shared" si="42"/>
        <v/>
      </c>
      <c r="BN8" s="86" t="str">
        <f t="shared" si="43"/>
        <v/>
      </c>
      <c r="BO8" s="86" t="e">
        <f t="shared" si="44"/>
        <v>#N/A</v>
      </c>
      <c r="BP8" s="105" t="str">
        <f t="shared" si="74"/>
        <v/>
      </c>
      <c r="BQ8" s="86" t="str">
        <f t="shared" si="45"/>
        <v/>
      </c>
      <c r="BR8" s="86" t="str">
        <f t="shared" si="46"/>
        <v/>
      </c>
      <c r="BS8" s="86" t="str">
        <f t="shared" si="75"/>
        <v/>
      </c>
      <c r="BT8" s="51" t="str">
        <f t="shared" si="76"/>
        <v/>
      </c>
      <c r="BY8" s="132"/>
      <c r="BZ8" s="41">
        <f>IF(AND(Sufficient_data="Yes",Include_study?="Yes",Moderator&lt;&gt;""),'Moderator Analysis'!E8,NA())</f>
        <v>19</v>
      </c>
      <c r="CA8" s="41">
        <f>IF(AND(Include_study?="Yes",Sufficient_data="Yes",Moderator&lt;&gt;""),'Moderator Analysis'!F8,NA())</f>
        <v>6.6654613692469222E-2</v>
      </c>
      <c r="CB8" s="41">
        <f t="shared" si="47"/>
        <v>9.4369845935308311E-2</v>
      </c>
      <c r="CC8" s="41">
        <f t="shared" si="48"/>
        <v>112.28804172844585</v>
      </c>
      <c r="CD8" s="41">
        <f>IF(AND(Sufficient_data="Yes",Include_study?="Yes",Moderator&lt;&gt;""),'Moderator Analysis'!F:F-CO$2,"")</f>
        <v>0.2953192512708892</v>
      </c>
      <c r="CE8" s="41">
        <f t="shared" si="49"/>
        <v>1.9520124936438172</v>
      </c>
      <c r="CF8" s="51">
        <f>IF(AND(Sufficient_data="Yes",Include_study?="Yes",Moderator&lt;&gt;""),CC:CC*('Moderator Analysis'!F:F-CO$5-CO$4*'Moderator Analysis'!E:E)^2,"")</f>
        <v>1.6897294117108994</v>
      </c>
      <c r="CH8" s="25"/>
      <c r="CI8" s="71">
        <f t="shared" si="50"/>
        <v>0.80320887766197624</v>
      </c>
      <c r="CJ8" s="41">
        <f>IF(AND(Sufficient_data="Yes",Include_study?="Yes",CI8&lt;&gt;""),'Moderator Analysis'!F:F-'Moderator Analysis'!$J$37,"")</f>
        <v>0.2953192512708892</v>
      </c>
      <c r="CK8" s="41">
        <f>IF(AND(Sufficient_data="Yes",Include_study?="Yes",CI8&lt;&gt;""),'Moderator Analysis'!E:E-SUMPRODUCT('Moderator Analysis'!E:E,CI:CI)/SUM(CI:CI),"")</f>
        <v>1.9973042187949233</v>
      </c>
      <c r="CL8" s="51">
        <f>IF(AND(Sufficient_data="Yes",Include_study?="Yes",CI8&lt;&gt;""),CI:CI*('Moderator Analysis'!F:F-'Moderator Analysis'!J$29-'Moderator Analysis'!J$30*'Moderator Analysis'!E:E)^2,"")</f>
        <v>1.2086822812485506E-2</v>
      </c>
      <c r="CM8" s="25"/>
      <c r="CN8" s="98" t="s">
        <v>237</v>
      </c>
      <c r="CO8" s="11">
        <f>COUNTIFS(Include_study?,"Yes",Sufficient_data,"Yes",Moderator,"&lt;&gt;")</f>
        <v>12</v>
      </c>
      <c r="CQ8" s="132"/>
      <c r="CR8" s="134"/>
      <c r="CS8" s="9">
        <f>IF(AND(Sufficient_data="Yes",Include_study?="Yes"),1/('Publication Bias Analysis'!F8^2),"")</f>
        <v>112.28804172844585</v>
      </c>
      <c r="CT8" s="86">
        <f>IF(AND(Include_study?="Yes",Sufficient_data="Yes"),1/('Publication Bias Analysis'!F8^2+IF(Additional_model="Fixed effect",0,DG$21)),"")</f>
        <v>112.28804172844585</v>
      </c>
      <c r="CU8" s="86">
        <f>IF(AND(Include_study?="Yes",Sufficient_data="Yes"),1/('Publication Bias Analysis'!F:F^2+IF(Additional_model="Fixed effect",0,'Publication Bias Analysis'!L$32)),"")</f>
        <v>112.28804172844585</v>
      </c>
      <c r="CV8" s="86">
        <f>IF(AND(Include_study?="Yes",Sufficient_data="Yes"),'Publication Bias Analysis'!E:E-'Publication Bias Analysis'!I$37,"")</f>
        <v>0.2953192512708892</v>
      </c>
      <c r="CW8" s="86">
        <f>IF(AND(Include_study?="Yes",Sufficient_data="Yes"),IF(Additional_model="Fixed effect",1/'Publication Bias Analysis'!F:F,1/SQRT('Publication Bias Analysis'!F:F^2+Calculations!DG$21)),"")</f>
        <v>10.596605198290906</v>
      </c>
      <c r="CX8" s="86">
        <f>IF(AND(Include_study?="Yes",Sufficient_data="Yes"),IF(Additional_model="Fixed effect",'Publication Bias Analysis'!E:E/'Publication Bias Analysis'!F:F,'Publication Bias Analysis'!E:E/SQRT('Publication Bias Analysis'!F:F^2+Calculations!DG$21)),"")</f>
        <v>0.7063126259436916</v>
      </c>
      <c r="CY8" s="88">
        <f t="shared" si="51"/>
        <v>-6</v>
      </c>
      <c r="CZ8" s="88">
        <f>IF(AND(Include_study?="Yes",Sufficient_data="Yes"),CY:CY+IF(DK:DK&lt;0,-1,1)*COUNTIF(CY$2:CY7,CY:CY),"")</f>
        <v>-6</v>
      </c>
      <c r="DA8" s="88">
        <f>IF(AND(Include_study?="Yes",Sufficient_data="Yes"),RANK(DO:DO,DO:DO,1)*IF(DN:DN&gt;0,1,-1)+IF(DN:DN&lt;0,-1,1)*COUNTIF(CY$2:CY7,CY:CY),"")</f>
        <v>-6</v>
      </c>
      <c r="DB8" s="88">
        <f>IF(AND(Include_study?="Yes",Sufficient_data="Yes"),RANK(DR:DR,DR:DR,1)*IF(DQ:DQ&gt;0,1,-1)+IF(DQ:DQ&lt;0,-1,1)*COUNTIF(CY$2:CY7,CY:CY),"")</f>
        <v>-6</v>
      </c>
      <c r="DC8" s="41">
        <f>IF(AND(Include_study?="Yes",Sufficient_data="Yes"),'Publication Bias Analysis'!$E:$E,NA())</f>
        <v>6.6654613692469222E-2</v>
      </c>
      <c r="DD8" s="51">
        <f>IF(AND(Include_study?="Yes",Sufficient_data="Yes"),'Publication Bias Analysis'!$F:$F,NA())</f>
        <v>9.4369845935308311E-2</v>
      </c>
      <c r="DF8" s="41" t="s">
        <v>88</v>
      </c>
      <c r="DG8" s="41">
        <f>IF(Trim_and_fill="Off",'Publication Bias Analysis'!I29,'Publication Bias Analysis'!I37)</f>
        <v>-0.22866463757841995</v>
      </c>
      <c r="DH8" s="41">
        <f>IF(Trim_and_fill="Off",DG13,DG18)</f>
        <v>0.21250224395858275</v>
      </c>
      <c r="DJ8" s="136"/>
      <c r="DK8" s="41">
        <f>IF(AND(Include_study?="Yes",Sufficient_data="Yes"),IF('Publication Bias Analysis'!L$38="Left",'Publication Bias Analysis'!E:E-'Publication Bias Analysis'!I$29,'Publication Bias Analysis'!I$29-'Publication Bias Analysis'!E:E),"")</f>
        <v>-0.2953192512708892</v>
      </c>
      <c r="DL8" s="41">
        <f t="shared" si="54"/>
        <v>0.2953192512708892</v>
      </c>
      <c r="DM8" s="51">
        <f>IF(AND(Include_study?="Yes",Sufficient_data="Yes"),1/('Publication Bias Analysis'!F:F^2+IF(Additional_model="Fixed effect",0,$DV$6)),"")</f>
        <v>112.28804172844585</v>
      </c>
      <c r="DN8" s="41">
        <f>IF(AND(Include_study?="Yes",Sufficient_data="Yes"),IF('Publication Bias Analysis'!L$38="Left",'Publication Bias Analysis'!E:E-DV$3,Calculations!DV$3-'Publication Bias Analysis'!E:E),"")</f>
        <v>-0.2953192512708892</v>
      </c>
      <c r="DO8" s="41">
        <f t="shared" si="55"/>
        <v>0.2953192512708892</v>
      </c>
      <c r="DP8" s="51">
        <f>IF(AND(DN8&lt;&gt;"",CZ8&lt;=MAX(CZ:CZ)-DV$7),1/('Publication Bias Analysis'!F:F^2+IF(Additional_model="Fixed effect",0,$DV$13)),"")</f>
        <v>112.28804172844585</v>
      </c>
      <c r="DQ8" s="71">
        <f>IF(AND(Include_study?="Yes",Sufficient_data="Yes"),IF('Publication Bias Analysis'!L$38="Left",'Publication Bias Analysis'!E:E-DV$10,DV$10-'Publication Bias Analysis'!E:E),"")</f>
        <v>-0.2953192512708892</v>
      </c>
      <c r="DR8" s="41">
        <f t="shared" si="56"/>
        <v>0.2953192512708892</v>
      </c>
      <c r="DS8" s="51">
        <f>IF(AND(DQ8&lt;&gt;"",DA8&lt;=MAX(DA:DA)-DV$14),1/('Publication Bias Analysis'!F:F^2+IF(Additional_model="Fixed effect",0,$DV$20)),"")</f>
        <v>112.28804172844585</v>
      </c>
      <c r="DX8" s="59">
        <v>7</v>
      </c>
      <c r="DY8" s="11" t="str">
        <f>IF(Trim_and_fill="On",IF(DV$21&gt;(COUNT(DY$2:DY7)),IF(COUNTIF(CZ:CZ,-1*(MAX(CZ:CZ)-DX8+1))=1,"",MAX(CZ:CZ)-DX8+1),""),"")</f>
        <v/>
      </c>
      <c r="DZ8" s="41" t="str">
        <f t="shared" si="57"/>
        <v/>
      </c>
      <c r="EA8" s="41" t="str">
        <f t="shared" si="58"/>
        <v/>
      </c>
      <c r="EB8" s="41" t="str">
        <f t="shared" si="77"/>
        <v/>
      </c>
      <c r="EC8" s="86" t="str">
        <f t="shared" si="59"/>
        <v/>
      </c>
      <c r="ED8" s="51" t="str">
        <f>IF(DY8&lt;&gt;"",DZ:DZ-'Publication Bias Analysis'!I$37,"")</f>
        <v/>
      </c>
      <c r="EF8" s="59">
        <v>7</v>
      </c>
      <c r="EG8" s="41" t="e">
        <f t="shared" si="60"/>
        <v>#N/A</v>
      </c>
      <c r="EH8" s="51" t="e">
        <f t="shared" si="61"/>
        <v>#N/A</v>
      </c>
      <c r="EJ8" s="136"/>
      <c r="EK8" s="41">
        <f t="shared" si="62"/>
        <v>1.6304931357425581</v>
      </c>
      <c r="EL8" s="51">
        <f>IF(AND(Include_study?="Yes",Sufficient_data="Yes"),Z_score-('Publication Bias Analysis'!P$3+'Publication Bias Analysis'!P$4*Inverse_standard_error),"")</f>
        <v>0.34607253464728727</v>
      </c>
      <c r="EN8" s="136"/>
      <c r="EO8" s="41">
        <f>IF(AND(Include_study?="Yes",Sufficient_data="Yes"),('Publication Bias Analysis'!E:E-(SUMPRODUCT(Calculations!CS:CS,'Publication Bias Analysis'!E:E)/SUM(Calculations!CS:CS)))/SQRT(Calculations!EP:EP),"")</f>
        <v>3.3216818258702197</v>
      </c>
      <c r="EP8" s="41">
        <f>IF(AND(Include_study?="Yes",Sufficient_data="Yes"),'Publication Bias Analysis'!F:F^2-1/SUM(Calculations!CS:CS),"")</f>
        <v>7.9043735588057128E-3</v>
      </c>
      <c r="EQ8" s="11">
        <f t="shared" si="63"/>
        <v>4</v>
      </c>
      <c r="ER8" s="11">
        <f t="shared" si="64"/>
        <v>10</v>
      </c>
      <c r="ES8" s="11">
        <f>IF(AND(Include_study?="Yes",Sufficient_data="Yes"),COUNTIFS(EQ$2:EQ7,"&lt;"&amp;EQ8,ER$2:ER7,"&lt;"&amp;ER8)+COUNTIFS(EQ9:EQ$201,"&lt;"&amp;EQ8,ER9:ER$201,"&lt;"&amp;ER8)+COUNTIFS(EQ$2:EQ7,"&gt;"&amp;EQ8,ER$2:ER7,"&gt;"&amp;ER8)+COUNTIFS(EQ9:EQ$201,"&gt;"&amp;EQ8,ER9:ER$201,"&gt;"&amp;ER8),"")</f>
        <v>3</v>
      </c>
      <c r="ET8" s="82">
        <f>IF(AND(Include_study?="Yes",Sufficient_data="Yes"),COUNTIFS(EQ$2:EQ7,"&lt;"&amp;EQ8,ER$2:ER7,"&gt;"&amp;ER8)+COUNTIFS(EQ9:EQ$201,"&lt;"&amp;EQ8,ER9:ER$201,"&gt;"&amp;ER8)+COUNTIFS(EQ$2:EQ7,"&gt;"&amp;EQ8,ER$2:ER7,"&lt;"&amp;ER8)+COUNTIFS(EQ9:EQ$201,"&gt;"&amp;EQ8,ER9:ER$201,"&lt;"&amp;ER8),"")</f>
        <v>8</v>
      </c>
      <c r="EV8" s="136"/>
      <c r="EW8" s="11">
        <v>6</v>
      </c>
      <c r="EX8" s="41">
        <f t="shared" si="79"/>
        <v>2.5499999999999998</v>
      </c>
      <c r="EY8" s="51">
        <f>EY7+Calculations!EY$15</f>
        <v>7.6499999999999995</v>
      </c>
      <c r="FA8" s="136"/>
      <c r="FB8" s="41">
        <f t="shared" si="65"/>
        <v>0.7063126259436916</v>
      </c>
      <c r="FC8" s="41">
        <f t="shared" si="66"/>
        <v>10.596605198290906</v>
      </c>
      <c r="FD8" s="41">
        <f t="shared" si="67"/>
        <v>1.6304931357425581</v>
      </c>
      <c r="FE8" s="51">
        <f>IF(AND(Include_study?="Yes",Sufficient_data="Yes"),Z_score-('Publication Bias Analysis'!AO$30+'Publication Bias Analysis'!AO$31*Inverse_standard_error),"")</f>
        <v>3.1293815131724827</v>
      </c>
      <c r="FG8" s="26" t="s">
        <v>88</v>
      </c>
      <c r="FH8" s="26" t="s">
        <v>116</v>
      </c>
      <c r="FI8" s="26" t="s">
        <v>117</v>
      </c>
      <c r="FK8" s="136"/>
      <c r="FL8" s="11">
        <f>IF(Z_score_individual_studies&lt;&gt;"",RANK('Publication Bias Analysis'!AW:AW,'Publication Bias Analysis'!AW:AW,1)+COUNTIF('Publication Bias Analysis'!AW$2:AW7,'Publication Bias Analysis'!AW8),"")</f>
        <v>9</v>
      </c>
      <c r="FM8" s="41">
        <f t="shared" si="68"/>
        <v>0.70270270270270263</v>
      </c>
      <c r="FN8" s="41">
        <f>IF('Publication Bias Analysis'!AV8&lt;&gt;"",'Publication Bias Analysis'!AV8,NA())</f>
        <v>0.53218973091930399</v>
      </c>
      <c r="FO8" s="41">
        <f>IF('Publication Bias Analysis'!AW8&lt;&gt;"",'Publication Bias Analysis'!AW8,NA())</f>
        <v>3.3216818258702192</v>
      </c>
      <c r="FP8" s="41">
        <f>IF(AND(Include_study?="Yes",Sufficient_data="Yes"),'Publication Bias Analysis'!AV:AV-AVERAGE('Publication Bias Analysis'!AV:AV),"")</f>
        <v>0.5321897309193041</v>
      </c>
      <c r="FQ8" s="51">
        <f>IF(AND(Include_study?="Yes",Sufficient_data="Yes"),FO:FO-('Publication Bias Analysis'!AZ$30+'Publication Bias Analysis'!AZ$31*FN:FN),"")</f>
        <v>-1.5950951292748758</v>
      </c>
      <c r="FW8" s="136"/>
      <c r="FX8" s="90">
        <f t="shared" si="69"/>
        <v>0.7063126259436916</v>
      </c>
      <c r="FY8" s="41">
        <f t="shared" si="70"/>
        <v>0.23999687166196493</v>
      </c>
      <c r="FZ8" s="51">
        <f t="shared" si="78"/>
        <v>-1.4271293904669116</v>
      </c>
      <c r="GA8"/>
      <c r="GB8"/>
      <c r="GC8"/>
      <c r="GD8"/>
      <c r="GE8"/>
      <c r="GF8"/>
      <c r="GG8"/>
      <c r="GH8"/>
      <c r="GI8"/>
      <c r="GJ8"/>
      <c r="GK8"/>
    </row>
    <row r="9" spans="1:193" x14ac:dyDescent="0.2">
      <c r="A9" s="131"/>
      <c r="B9" s="41">
        <f>IF(AND(Sufficient_data="Yes",Include_study?="Yes"),IF(AND(Sort_By=$E$1,Order="Ascending"),IF(Input!Study_name="",COUNTIFS(Input!Study_name,"&lt;&gt;"&amp;"",Include_study?,"Yes",Sufficient_data,"Yes")+1,IF(COUNT(E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9)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>8</v>
      </c>
      <c r="C9" s="41">
        <f>IF(B9&lt;&gt;"",IF(B9=0,COUNTIF(B$2:B8,0)+1,COUNTIF(B$2:B8,B9)+COUNTIF(B:B,"&lt;"&amp;B9)+1),"")</f>
        <v>8</v>
      </c>
      <c r="D9" s="41">
        <f t="shared" si="0"/>
        <v>8</v>
      </c>
      <c r="E9" s="41" t="str">
        <f>IF(AND(Include_study?="Yes",Sufficient_data="Yes",Input!Study_name&lt;&gt;""),Input!Study_name,"")</f>
        <v>hhhh</v>
      </c>
      <c r="F9" s="41" t="str">
        <f>IF(AND(Include_study?="Yes",Sufficient_data="Yes"),IF(Input!M2_M1&lt;&gt;"",Input!M2_M1,IF(AND(M1_&lt;&gt;"",M2_&lt;&gt;""),M2_-M1_,"")),"")</f>
        <v/>
      </c>
      <c r="G9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9" s="41" t="str">
        <f>IF(AND(Include_study?="Yes",Sufficient_data="Yes"),IF(OR(t_value&lt;&gt;"",F_value&lt;&gt;"",Input!Cohens_d&lt;&gt;"",Input!Hedges_g&lt;&gt;""),"",Sdiff/SQRT(2*(1-(r_)))),"")</f>
        <v/>
      </c>
      <c r="I9" s="11">
        <f t="shared" si="1"/>
        <v>130</v>
      </c>
      <c r="J9" s="41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>7.3379938570534278E-2</v>
      </c>
      <c r="K9" s="41">
        <f t="shared" si="2"/>
        <v>0.99412724014096165</v>
      </c>
      <c r="L9" s="23">
        <f t="shared" si="3"/>
        <v>7.2948995812838549E-2</v>
      </c>
      <c r="M9" s="41">
        <f t="shared" si="4"/>
        <v>7.7130177514792902E-3</v>
      </c>
      <c r="N9" s="23">
        <f t="shared" si="5"/>
        <v>7.6226903660410461E-3</v>
      </c>
      <c r="O9" s="41">
        <f t="shared" si="6"/>
        <v>8.7308020055668692E-2</v>
      </c>
      <c r="P9" s="41">
        <f t="shared" si="7"/>
        <v>131.18727797930538</v>
      </c>
      <c r="Q9" s="41">
        <f t="shared" si="71"/>
        <v>0.84829769230096208</v>
      </c>
      <c r="R9" s="41">
        <f t="shared" si="8"/>
        <v>-9.9792060169864402E-2</v>
      </c>
      <c r="S9" s="41">
        <f t="shared" si="9"/>
        <v>0.24569005179554149</v>
      </c>
      <c r="T9" s="105">
        <f t="shared" si="10"/>
        <v>8.3801762121067644E-2</v>
      </c>
      <c r="U9" s="108">
        <f t="shared" si="11"/>
        <v>0.48375210822100401</v>
      </c>
      <c r="W9" s="71">
        <f t="shared" si="12"/>
        <v>7.2948995812838549E-2</v>
      </c>
      <c r="X9" s="9">
        <f t="shared" si="13"/>
        <v>0.17274105598270295</v>
      </c>
      <c r="Y9" s="51">
        <f t="shared" si="14"/>
        <v>0.17274105598270295</v>
      </c>
      <c r="AD9" s="131"/>
      <c r="AE9" s="71">
        <f t="shared" si="15"/>
        <v>6</v>
      </c>
      <c r="AF9" s="86" t="str">
        <f t="shared" si="16"/>
        <v>AA</v>
      </c>
      <c r="AG9" s="86" t="str">
        <f t="shared" si="17"/>
        <v>hhhh</v>
      </c>
      <c r="AH9" s="86">
        <f t="shared" si="18"/>
        <v>7.2948995812838549E-2</v>
      </c>
      <c r="AI9" s="86">
        <f t="shared" si="19"/>
        <v>8.7308020055668692E-2</v>
      </c>
      <c r="AJ9" s="86">
        <f t="shared" si="20"/>
        <v>131.18727797930538</v>
      </c>
      <c r="AK9" s="86">
        <f t="shared" si="21"/>
        <v>0.44154882449656602</v>
      </c>
      <c r="AL9" s="86">
        <f>IF(AND(Include_study?="Yes",Sufficient_data="Yes",Subgroup&lt;&gt;""),AH9-ABS(TINV((1-Subgroup_confidence_level),Number_of_subjects-1))*Calculations!AI9,"")</f>
        <v>-9.9792060169864402E-2</v>
      </c>
      <c r="AM9" s="86">
        <f>IF(AND(Include_study?="Yes",Sufficient_data="Yes",Subgroup&lt;&gt;""),AH9+ABS(TINV((1-Subgroup_confidence_level),Number_of_subjects-1))*Calculations!AI9,"")</f>
        <v>0.24569005179554149</v>
      </c>
      <c r="AN9" s="110">
        <f t="shared" si="22"/>
        <v>0.14341070710317347</v>
      </c>
      <c r="AO9" s="108">
        <f t="shared" si="23"/>
        <v>0.68422124308496479</v>
      </c>
      <c r="AQ9" s="71">
        <f t="shared" si="24"/>
        <v>7.2948995812838549E-2</v>
      </c>
      <c r="AR9" s="38">
        <f t="shared" si="25"/>
        <v>0.17274105598270295</v>
      </c>
      <c r="AS9" s="51">
        <f t="shared" si="26"/>
        <v>0.17274105598270295</v>
      </c>
      <c r="AU9" s="71" t="str">
        <f t="shared" si="27"/>
        <v/>
      </c>
      <c r="AV9" s="86" t="str">
        <f>IF(AND(Sufficient_data="Yes",Include_study?="Yes",Subgroup&lt;&gt;""),IF(COUNTIFS(Input!P$2:P8,"="&amp;"Yes",Input!C$2:C8,"="&amp;"Yes",Input!Q$2:Q8,"="&amp;Subgroup)&gt;0,"",Subgroup),"")</f>
        <v/>
      </c>
      <c r="AW9" s="86" t="str">
        <f t="shared" si="28"/>
        <v/>
      </c>
      <c r="AX9" s="86" t="str">
        <f t="shared" si="29"/>
        <v/>
      </c>
      <c r="AY9" s="86" t="str">
        <f t="shared" si="30"/>
        <v/>
      </c>
      <c r="AZ9" s="86" t="str">
        <f t="shared" si="72"/>
        <v/>
      </c>
      <c r="BA9" s="86" t="str">
        <f t="shared" si="73"/>
        <v/>
      </c>
      <c r="BB9" s="86" t="str">
        <f t="shared" si="31"/>
        <v/>
      </c>
      <c r="BC9" s="86" t="str">
        <f t="shared" si="32"/>
        <v/>
      </c>
      <c r="BD9" s="86" t="str">
        <f t="shared" si="33"/>
        <v/>
      </c>
      <c r="BE9" s="86" t="str">
        <f t="shared" si="34"/>
        <v/>
      </c>
      <c r="BF9" s="86" t="str">
        <f t="shared" si="35"/>
        <v/>
      </c>
      <c r="BG9" s="86" t="str">
        <f t="shared" si="36"/>
        <v/>
      </c>
      <c r="BH9" s="86" t="str">
        <f t="shared" si="37"/>
        <v/>
      </c>
      <c r="BI9" s="86" t="str">
        <f t="shared" si="38"/>
        <v/>
      </c>
      <c r="BJ9" s="86" t="str">
        <f t="shared" si="39"/>
        <v/>
      </c>
      <c r="BK9" s="86" t="str">
        <f t="shared" si="40"/>
        <v/>
      </c>
      <c r="BL9" s="86" t="str">
        <f t="shared" si="41"/>
        <v/>
      </c>
      <c r="BM9" s="86" t="str">
        <f t="shared" si="42"/>
        <v/>
      </c>
      <c r="BN9" s="86" t="str">
        <f t="shared" si="43"/>
        <v/>
      </c>
      <c r="BO9" s="86" t="e">
        <f t="shared" si="44"/>
        <v>#N/A</v>
      </c>
      <c r="BP9" s="105" t="str">
        <f t="shared" si="74"/>
        <v/>
      </c>
      <c r="BQ9" s="86" t="str">
        <f t="shared" si="45"/>
        <v/>
      </c>
      <c r="BR9" s="86" t="str">
        <f t="shared" si="46"/>
        <v/>
      </c>
      <c r="BS9" s="86" t="str">
        <f t="shared" si="75"/>
        <v/>
      </c>
      <c r="BT9" s="51" t="str">
        <f t="shared" si="76"/>
        <v/>
      </c>
      <c r="BV9" s="10" t="s">
        <v>74</v>
      </c>
      <c r="BW9" s="10"/>
      <c r="BY9" s="132"/>
      <c r="BZ9" s="41">
        <f>IF(AND(Sufficient_data="Yes",Include_study?="Yes",Moderator&lt;&gt;""),'Moderator Analysis'!E9,NA())</f>
        <v>13</v>
      </c>
      <c r="CA9" s="41">
        <f>IF(AND(Include_study?="Yes",Sufficient_data="Yes",Moderator&lt;&gt;""),'Moderator Analysis'!F9,NA())</f>
        <v>7.2948995812838549E-2</v>
      </c>
      <c r="CB9" s="41">
        <f t="shared" si="47"/>
        <v>8.7308020055668692E-2</v>
      </c>
      <c r="CC9" s="41">
        <f t="shared" si="48"/>
        <v>131.18727797930538</v>
      </c>
      <c r="CD9" s="41">
        <f>IF(AND(Sufficient_data="Yes",Include_study?="Yes",Moderator&lt;&gt;""),'Moderator Analysis'!F:F-CO$2,"")</f>
        <v>0.30161363339125852</v>
      </c>
      <c r="CE9" s="41">
        <f t="shared" si="49"/>
        <v>-4.0479875063561828</v>
      </c>
      <c r="CF9" s="51">
        <f>IF(AND(Sufficient_data="Yes",Include_study?="Yes",Moderator&lt;&gt;""),CC:CC*('Moderator Analysis'!F:F-CO$5-CO$4*'Moderator Analysis'!E:E)^2,"")</f>
        <v>57.083397046606272</v>
      </c>
      <c r="CH9" s="25"/>
      <c r="CI9" s="71">
        <f t="shared" si="50"/>
        <v>0.80403743734252442</v>
      </c>
      <c r="CJ9" s="41">
        <f>IF(AND(Sufficient_data="Yes",Include_study?="Yes",CI9&lt;&gt;""),'Moderator Analysis'!F:F-'Moderator Analysis'!$J$37,"")</f>
        <v>0.30161363339125852</v>
      </c>
      <c r="CK9" s="41">
        <f>IF(AND(Sufficient_data="Yes",Include_study?="Yes",CI9&lt;&gt;""),'Moderator Analysis'!E:E-SUMPRODUCT('Moderator Analysis'!E:E,CI:CI)/SUM(CI:CI),"")</f>
        <v>-4.0026957812050767</v>
      </c>
      <c r="CL9" s="51">
        <f>IF(AND(Sufficient_data="Yes",Include_study?="Yes",CI9&lt;&gt;""),CI:CI*('Moderator Analysis'!F:F-'Moderator Analysis'!J$29-'Moderator Analysis'!J$30*'Moderator Analysis'!E:E)^2,"")</f>
        <v>0.3498600549010551</v>
      </c>
      <c r="CM9" s="25"/>
      <c r="CQ9" s="132"/>
      <c r="CR9" s="134"/>
      <c r="CS9" s="9">
        <f>IF(AND(Sufficient_data="Yes",Include_study?="Yes"),1/('Publication Bias Analysis'!F9^2),"")</f>
        <v>131.18727797930538</v>
      </c>
      <c r="CT9" s="86">
        <f>IF(AND(Include_study?="Yes",Sufficient_data="Yes"),1/('Publication Bias Analysis'!F9^2+IF(Additional_model="Fixed effect",0,DG$21)),"")</f>
        <v>131.18727797930538</v>
      </c>
      <c r="CU9" s="86">
        <f>IF(AND(Include_study?="Yes",Sufficient_data="Yes"),1/('Publication Bias Analysis'!F:F^2+IF(Additional_model="Fixed effect",0,'Publication Bias Analysis'!L$32)),"")</f>
        <v>131.18727797930538</v>
      </c>
      <c r="CV9" s="86">
        <f>IF(AND(Include_study?="Yes",Sufficient_data="Yes"),'Publication Bias Analysis'!E:E-'Publication Bias Analysis'!I$37,"")</f>
        <v>0.30161363339125852</v>
      </c>
      <c r="CW9" s="86">
        <f>IF(AND(Include_study?="Yes",Sufficient_data="Yes"),IF(Additional_model="Fixed effect",1/'Publication Bias Analysis'!F:F,1/SQRT('Publication Bias Analysis'!F:F^2+Calculations!DG$21)),"")</f>
        <v>11.453701496865779</v>
      </c>
      <c r="CX9" s="86">
        <f>IF(AND(Include_study?="Yes",Sufficient_data="Yes"),IF(Additional_model="Fixed effect",'Publication Bias Analysis'!E:E/'Publication Bias Analysis'!F:F,'Publication Bias Analysis'!E:E/SQRT('Publication Bias Analysis'!F:F^2+Calculations!DG$21)),"")</f>
        <v>0.83553602253636439</v>
      </c>
      <c r="CY9" s="88">
        <f t="shared" si="51"/>
        <v>-7</v>
      </c>
      <c r="CZ9" s="88">
        <f>IF(AND(Include_study?="Yes",Sufficient_data="Yes"),CY:CY+IF(DK:DK&lt;0,-1,1)*COUNTIF(CY$2:CY8,CY:CY),"")</f>
        <v>-7</v>
      </c>
      <c r="DA9" s="88">
        <f>IF(AND(Include_study?="Yes",Sufficient_data="Yes"),RANK(DO:DO,DO:DO,1)*IF(DN:DN&gt;0,1,-1)+IF(DN:DN&lt;0,-1,1)*COUNTIF(CY$2:CY8,CY:CY),"")</f>
        <v>-7</v>
      </c>
      <c r="DB9" s="88">
        <f>IF(AND(Include_study?="Yes",Sufficient_data="Yes"),RANK(DR:DR,DR:DR,1)*IF(DQ:DQ&gt;0,1,-1)+IF(DQ:DQ&lt;0,-1,1)*COUNTIF(CY$2:CY8,CY:CY),"")</f>
        <v>-7</v>
      </c>
      <c r="DC9" s="41">
        <f>IF(AND(Include_study?="Yes",Sufficient_data="Yes"),'Publication Bias Analysis'!$E:$E,NA())</f>
        <v>7.2948995812838549E-2</v>
      </c>
      <c r="DD9" s="51">
        <f>IF(AND(Include_study?="Yes",Sufficient_data="Yes"),'Publication Bias Analysis'!$F:$F,NA())</f>
        <v>8.7308020055668692E-2</v>
      </c>
      <c r="DJ9" s="136"/>
      <c r="DK9" s="41">
        <f>IF(AND(Include_study?="Yes",Sufficient_data="Yes"),IF('Publication Bias Analysis'!L$38="Left",'Publication Bias Analysis'!E:E-'Publication Bias Analysis'!I$29,'Publication Bias Analysis'!I$29-'Publication Bias Analysis'!E:E),"")</f>
        <v>-0.30161363339125852</v>
      </c>
      <c r="DL9" s="41">
        <f t="shared" si="54"/>
        <v>0.30161363339125852</v>
      </c>
      <c r="DM9" s="51">
        <f>IF(AND(Include_study?="Yes",Sufficient_data="Yes"),1/('Publication Bias Analysis'!F:F^2+IF(Additional_model="Fixed effect",0,$DV$6)),"")</f>
        <v>131.18727797930538</v>
      </c>
      <c r="DN9" s="41">
        <f>IF(AND(Include_study?="Yes",Sufficient_data="Yes"),IF('Publication Bias Analysis'!L$38="Left",'Publication Bias Analysis'!E:E-DV$3,Calculations!DV$3-'Publication Bias Analysis'!E:E),"")</f>
        <v>-0.30161363339125852</v>
      </c>
      <c r="DO9" s="41">
        <f t="shared" si="55"/>
        <v>0.30161363339125852</v>
      </c>
      <c r="DP9" s="51">
        <f>IF(AND(DN9&lt;&gt;"",CZ9&lt;=MAX(CZ:CZ)-DV$7),1/('Publication Bias Analysis'!F:F^2+IF(Additional_model="Fixed effect",0,$DV$13)),"")</f>
        <v>131.18727797930538</v>
      </c>
      <c r="DQ9" s="71">
        <f>IF(AND(Include_study?="Yes",Sufficient_data="Yes"),IF('Publication Bias Analysis'!L$38="Left",'Publication Bias Analysis'!E:E-DV$10,DV$10-'Publication Bias Analysis'!E:E),"")</f>
        <v>-0.30161363339125852</v>
      </c>
      <c r="DR9" s="41">
        <f t="shared" si="56"/>
        <v>0.30161363339125852</v>
      </c>
      <c r="DS9" s="51">
        <f>IF(AND(DQ9&lt;&gt;"",DA9&lt;=MAX(DA:DA)-DV$14),1/('Publication Bias Analysis'!F:F^2+IF(Additional_model="Fixed effect",0,$DV$20)),"")</f>
        <v>131.18727797930538</v>
      </c>
      <c r="DU9" s="119" t="s">
        <v>164</v>
      </c>
      <c r="DV9" s="119"/>
      <c r="DX9" s="59">
        <v>8</v>
      </c>
      <c r="DY9" s="11" t="str">
        <f>IF(Trim_and_fill="On",IF(DV$21&gt;(COUNT(DY$2:DY8)),IF(COUNTIF(CZ:CZ,-1*(MAX(CZ:CZ)-DX9+1))=1,"",MAX(CZ:CZ)-DX9+1),""),"")</f>
        <v/>
      </c>
      <c r="DZ9" s="41" t="str">
        <f t="shared" si="57"/>
        <v/>
      </c>
      <c r="EA9" s="41" t="str">
        <f t="shared" si="58"/>
        <v/>
      </c>
      <c r="EB9" s="41" t="str">
        <f t="shared" si="77"/>
        <v/>
      </c>
      <c r="EC9" s="86" t="str">
        <f t="shared" si="59"/>
        <v/>
      </c>
      <c r="ED9" s="51" t="str">
        <f>IF(DY9&lt;&gt;"",DZ:DZ-'Publication Bias Analysis'!I$37,"")</f>
        <v/>
      </c>
      <c r="EF9" s="59">
        <v>8</v>
      </c>
      <c r="EG9" s="41" t="e">
        <f t="shared" si="60"/>
        <v>#N/A</v>
      </c>
      <c r="EH9" s="51" t="e">
        <f t="shared" si="61"/>
        <v>#N/A</v>
      </c>
      <c r="EJ9" s="136"/>
      <c r="EK9" s="41">
        <f t="shared" si="62"/>
        <v>2.4875894343174316</v>
      </c>
      <c r="EL9" s="51">
        <f>IF(AND(Include_study?="Yes",Sufficient_data="Yes"),Z_score-('Publication Bias Analysis'!P$3+'Publication Bias Analysis'!P$4*Inverse_standard_error),"")</f>
        <v>-1.1437116711086641</v>
      </c>
      <c r="EN9" s="136"/>
      <c r="EO9" s="41">
        <f>IF(AND(Include_study?="Yes",Sufficient_data="Yes"),('Publication Bias Analysis'!E:E-(SUMPRODUCT(Calculations!CS:CS,'Publication Bias Analysis'!E:E)/SUM(Calculations!CS:CS)))/SQRT(Calculations!EP:EP),"")</f>
        <v>3.7066039478622694</v>
      </c>
      <c r="EP9" s="41">
        <f>IF(AND(Include_study?="Yes",Sufficient_data="Yes"),'Publication Bias Analysis'!F:F^2-1/SUM(Calculations!CS:CS),"")</f>
        <v>6.6213961029929335E-3</v>
      </c>
      <c r="EQ9" s="11">
        <f t="shared" si="63"/>
        <v>3</v>
      </c>
      <c r="ER9" s="11">
        <f t="shared" si="64"/>
        <v>12</v>
      </c>
      <c r="ES9" s="11">
        <f>IF(AND(Include_study?="Yes",Sufficient_data="Yes"),COUNTIFS(EQ$2:EQ8,"&lt;"&amp;EQ9,ER$2:ER8,"&lt;"&amp;ER9)+COUNTIFS(EQ10:EQ$201,"&lt;"&amp;EQ9,ER10:ER$201,"&lt;"&amp;ER9)+COUNTIFS(EQ$2:EQ8,"&gt;"&amp;EQ9,ER$2:ER8,"&gt;"&amp;ER9)+COUNTIFS(EQ10:EQ$201,"&gt;"&amp;EQ9,ER10:ER$201,"&gt;"&amp;ER9),"")</f>
        <v>2</v>
      </c>
      <c r="ET9" s="82">
        <f>IF(AND(Include_study?="Yes",Sufficient_data="Yes"),COUNTIFS(EQ$2:EQ8,"&lt;"&amp;EQ9,ER$2:ER8,"&gt;"&amp;ER9)+COUNTIFS(EQ10:EQ$201,"&lt;"&amp;EQ9,ER10:ER$201,"&gt;"&amp;ER9)+COUNTIFS(EQ$2:EQ8,"&gt;"&amp;EQ9,ER$2:ER8,"&lt;"&amp;ER9)+COUNTIFS(EQ10:EQ$201,"&gt;"&amp;EQ9,ER10:ER$201,"&lt;"&amp;ER9),"")</f>
        <v>9</v>
      </c>
      <c r="EV9" s="136"/>
      <c r="EW9" s="11">
        <v>7</v>
      </c>
      <c r="EX9" s="41">
        <f t="shared" si="79"/>
        <v>7.6499999999999995</v>
      </c>
      <c r="EY9" s="51">
        <f>EY8+Calculations!EY$15</f>
        <v>12.75</v>
      </c>
      <c r="FA9" s="136"/>
      <c r="FB9" s="41">
        <f t="shared" si="65"/>
        <v>0.83553602253636439</v>
      </c>
      <c r="FC9" s="41">
        <f t="shared" si="66"/>
        <v>11.453701496865779</v>
      </c>
      <c r="FD9" s="41">
        <f t="shared" si="67"/>
        <v>2.4875894343174316</v>
      </c>
      <c r="FE9" s="51">
        <f>IF(AND(Include_study?="Yes",Sufficient_data="Yes"),Z_score-('Publication Bias Analysis'!AO$30+'Publication Bias Analysis'!AO$31*Inverse_standard_error),"")</f>
        <v>3.454592524248584</v>
      </c>
      <c r="FG9" s="41" t="s">
        <v>119</v>
      </c>
      <c r="FH9" s="41">
        <v>0</v>
      </c>
      <c r="FI9" s="41">
        <f>ABS(TINV((1-Additional_confidence_level),k_-1))</f>
        <v>2.2009851600916384</v>
      </c>
      <c r="FK9" s="136"/>
      <c r="FL9" s="11">
        <f>IF(Z_score_individual_studies&lt;&gt;"",RANK('Publication Bias Analysis'!AW:AW,'Publication Bias Analysis'!AW:AW,1)+COUNTIF('Publication Bias Analysis'!AW$2:AW8,'Publication Bias Analysis'!AW9),"")</f>
        <v>10</v>
      </c>
      <c r="FM9" s="41">
        <f t="shared" si="68"/>
        <v>0.78378378378378366</v>
      </c>
      <c r="FN9" s="41">
        <f>IF('Publication Bias Analysis'!AV9&lt;&gt;"",'Publication Bias Analysis'!AV9,NA())</f>
        <v>0.78503604987689113</v>
      </c>
      <c r="FO9" s="41">
        <f>IF('Publication Bias Analysis'!AW9&lt;&gt;"",'Publication Bias Analysis'!AW9,NA())</f>
        <v>3.7066039478622694</v>
      </c>
      <c r="FP9" s="41">
        <f>IF(AND(Include_study?="Yes",Sufficient_data="Yes"),'Publication Bias Analysis'!AV:AV-AVERAGE('Publication Bias Analysis'!AV:AV),"")</f>
        <v>0.78503604987689124</v>
      </c>
      <c r="FQ9" s="51">
        <f>IF(AND(Include_study?="Yes",Sufficient_data="Yes"),FO:FO-('Publication Bias Analysis'!AZ$30+'Publication Bias Analysis'!AZ$31*FN:FN),"")</f>
        <v>-3.8536427588775992</v>
      </c>
      <c r="FW9" s="136"/>
      <c r="FX9" s="90">
        <f t="shared" si="69"/>
        <v>0.83553602253636439</v>
      </c>
      <c r="FY9" s="41">
        <f t="shared" si="70"/>
        <v>0.20170798678538493</v>
      </c>
      <c r="FZ9" s="51">
        <f t="shared" si="78"/>
        <v>-1.600934237456471</v>
      </c>
      <c r="GA9"/>
      <c r="GB9"/>
      <c r="GC9"/>
      <c r="GD9"/>
      <c r="GE9"/>
      <c r="GF9"/>
      <c r="GG9"/>
      <c r="GH9"/>
      <c r="GI9"/>
      <c r="GJ9"/>
      <c r="GK9"/>
    </row>
    <row r="10" spans="1:193" x14ac:dyDescent="0.2">
      <c r="A10" s="131"/>
      <c r="B10" s="41">
        <f>IF(AND(Sufficient_data="Yes",Include_study?="Yes"),IF(AND(Sort_By=$E$1,Order="Ascending"),IF(Input!Study_name="",COUNTIFS(Input!Study_name,"&lt;&gt;"&amp;"",Include_study?,"Yes",Sufficient_data,"Yes")+1,IF(COUNT(E10)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10)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>9</v>
      </c>
      <c r="C10" s="41">
        <f>IF(B10&lt;&gt;"",IF(B10=0,COUNTIF(B$2:B9,0)+1,COUNTIF(B$2:B9,B10)+COUNTIF(B:B,"&lt;"&amp;B10)+1),"")</f>
        <v>9</v>
      </c>
      <c r="D10" s="41">
        <f t="shared" si="0"/>
        <v>9</v>
      </c>
      <c r="E10" s="41" t="str">
        <f>IF(AND(Include_study?="Yes",Sufficient_data="Yes",Input!Study_name&lt;&gt;""),Input!Study_name,"")</f>
        <v>iiii</v>
      </c>
      <c r="F10" s="41" t="str">
        <f>IF(AND(Include_study?="Yes",Sufficient_data="Yes"),IF(Input!M2_M1&lt;&gt;"",Input!M2_M1,IF(AND(M1_&lt;&gt;"",M2_&lt;&gt;""),M2_-M1_,"")),"")</f>
        <v/>
      </c>
      <c r="G10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0" s="41" t="str">
        <f>IF(AND(Include_study?="Yes",Sufficient_data="Yes"),IF(OR(t_value&lt;&gt;"",F_value&lt;&gt;"",Input!Cohens_d&lt;&gt;"",Input!Hedges_g&lt;&gt;""),"",Sdiff/SQRT(2*(1-(r_)))),"")</f>
        <v/>
      </c>
      <c r="I10" s="11">
        <f t="shared" si="1"/>
        <v>80</v>
      </c>
      <c r="J10" s="41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>0.40389821838253243</v>
      </c>
      <c r="K10" s="41">
        <f t="shared" si="2"/>
        <v>0.99034851305325544</v>
      </c>
      <c r="L10" s="41">
        <f t="shared" si="3"/>
        <v>0.4</v>
      </c>
      <c r="M10" s="41">
        <f t="shared" si="4"/>
        <v>1.2978802624875503E-2</v>
      </c>
      <c r="N10" s="23">
        <f t="shared" si="5"/>
        <v>1.2729482127681529E-2</v>
      </c>
      <c r="O10" s="41">
        <f t="shared" si="6"/>
        <v>0.11282500665934626</v>
      </c>
      <c r="P10" s="41">
        <f t="shared" si="7"/>
        <v>78.557791273016534</v>
      </c>
      <c r="Q10" s="41">
        <f t="shared" si="71"/>
        <v>0.84463865037815167</v>
      </c>
      <c r="R10" s="41">
        <f t="shared" si="8"/>
        <v>0.17542744177568859</v>
      </c>
      <c r="S10" s="41">
        <f t="shared" si="9"/>
        <v>0.62457255822431146</v>
      </c>
      <c r="T10" s="105">
        <f t="shared" si="10"/>
        <v>8.3440292128175594E-2</v>
      </c>
      <c r="U10" s="108">
        <f t="shared" si="11"/>
        <v>0.81080311240816549</v>
      </c>
      <c r="W10" s="71">
        <f t="shared" si="12"/>
        <v>0.4</v>
      </c>
      <c r="X10" s="9">
        <f t="shared" si="13"/>
        <v>0.22457255822431144</v>
      </c>
      <c r="Y10" s="51">
        <f t="shared" si="14"/>
        <v>0.22457255822431144</v>
      </c>
      <c r="AD10" s="131"/>
      <c r="AE10" s="71">
        <f t="shared" si="15"/>
        <v>11</v>
      </c>
      <c r="AF10" s="86" t="str">
        <f t="shared" si="16"/>
        <v>BB</v>
      </c>
      <c r="AG10" s="86" t="str">
        <f t="shared" si="17"/>
        <v>iiii</v>
      </c>
      <c r="AH10" s="86">
        <f t="shared" si="18"/>
        <v>0.4</v>
      </c>
      <c r="AI10" s="86">
        <f t="shared" si="19"/>
        <v>0.11282500665934626</v>
      </c>
      <c r="AJ10" s="86">
        <f t="shared" si="20"/>
        <v>78.557791273016534</v>
      </c>
      <c r="AK10" s="86">
        <f t="shared" si="21"/>
        <v>8.6975412985306555</v>
      </c>
      <c r="AL10" s="86">
        <f>IF(AND(Include_study?="Yes",Sufficient_data="Yes",Subgroup&lt;&gt;""),AH10-ABS(TINV((1-Subgroup_confidence_level),Number_of_subjects-1))*Calculations!AI10,"")</f>
        <v>0.17542744177568859</v>
      </c>
      <c r="AM10" s="86">
        <f>IF(AND(Include_study?="Yes",Sufficient_data="Yes",Subgroup&lt;&gt;""),AH10+ABS(TINV((1-Subgroup_confidence_level),Number_of_subjects-1))*Calculations!AI10,"")</f>
        <v>0.62457255822431146</v>
      </c>
      <c r="AN10" s="110">
        <f t="shared" si="22"/>
        <v>0.19745748097309374</v>
      </c>
      <c r="AO10" s="108">
        <f t="shared" si="23"/>
        <v>0.53602746540077606</v>
      </c>
      <c r="AQ10" s="71">
        <f t="shared" si="24"/>
        <v>0.4</v>
      </c>
      <c r="AR10" s="38">
        <f t="shared" si="25"/>
        <v>0.22457255822431144</v>
      </c>
      <c r="AS10" s="51">
        <f t="shared" si="26"/>
        <v>0.22457255822431144</v>
      </c>
      <c r="AU10" s="71" t="str">
        <f t="shared" si="27"/>
        <v/>
      </c>
      <c r="AV10" s="86" t="str">
        <f>IF(AND(Sufficient_data="Yes",Include_study?="Yes",Subgroup&lt;&gt;""),IF(COUNTIFS(Input!P$2:P9,"="&amp;"Yes",Input!C$2:C9,"="&amp;"Yes",Input!Q$2:Q9,"="&amp;Subgroup)&gt;0,"",Subgroup),"")</f>
        <v/>
      </c>
      <c r="AW10" s="86" t="str">
        <f t="shared" si="28"/>
        <v/>
      </c>
      <c r="AX10" s="86" t="str">
        <f t="shared" si="29"/>
        <v/>
      </c>
      <c r="AY10" s="86" t="str">
        <f t="shared" si="30"/>
        <v/>
      </c>
      <c r="AZ10" s="86" t="str">
        <f t="shared" si="72"/>
        <v/>
      </c>
      <c r="BA10" s="86" t="str">
        <f t="shared" si="73"/>
        <v/>
      </c>
      <c r="BB10" s="86" t="str">
        <f t="shared" si="31"/>
        <v/>
      </c>
      <c r="BC10" s="86" t="str">
        <f t="shared" si="32"/>
        <v/>
      </c>
      <c r="BD10" s="86" t="str">
        <f t="shared" si="33"/>
        <v/>
      </c>
      <c r="BE10" s="86" t="str">
        <f t="shared" si="34"/>
        <v/>
      </c>
      <c r="BF10" s="86" t="str">
        <f t="shared" si="35"/>
        <v/>
      </c>
      <c r="BG10" s="86" t="str">
        <f t="shared" si="36"/>
        <v/>
      </c>
      <c r="BH10" s="86" t="str">
        <f t="shared" si="37"/>
        <v/>
      </c>
      <c r="BI10" s="86" t="str">
        <f t="shared" si="38"/>
        <v/>
      </c>
      <c r="BJ10" s="86" t="str">
        <f t="shared" si="39"/>
        <v/>
      </c>
      <c r="BK10" s="86" t="str">
        <f t="shared" si="40"/>
        <v/>
      </c>
      <c r="BL10" s="86" t="str">
        <f t="shared" si="41"/>
        <v/>
      </c>
      <c r="BM10" s="86" t="str">
        <f t="shared" si="42"/>
        <v/>
      </c>
      <c r="BN10" s="86" t="str">
        <f t="shared" si="43"/>
        <v/>
      </c>
      <c r="BO10" s="86" t="e">
        <f t="shared" si="44"/>
        <v>#N/A</v>
      </c>
      <c r="BP10" s="105" t="str">
        <f t="shared" si="74"/>
        <v/>
      </c>
      <c r="BQ10" s="86" t="str">
        <f t="shared" si="45"/>
        <v/>
      </c>
      <c r="BR10" s="86" t="str">
        <f t="shared" si="46"/>
        <v/>
      </c>
      <c r="BS10" s="86" t="str">
        <f t="shared" si="75"/>
        <v/>
      </c>
      <c r="BT10" s="51" t="str">
        <f t="shared" si="76"/>
        <v/>
      </c>
      <c r="BV10" s="9" t="s">
        <v>6</v>
      </c>
      <c r="BW10" s="23">
        <f>SUMPRODUCT(Subgroup_Weightf,AH:AH,AH:AH)-SUMPRODUCT(Subgroup_Weightf,AH:AH)^2/SUM(Subgroup_Weightf)</f>
        <v>1071.7929881507525</v>
      </c>
      <c r="BY10" s="132"/>
      <c r="BZ10" s="41">
        <f>IF(AND(Sufficient_data="Yes",Include_study?="Yes",Moderator&lt;&gt;""),'Moderator Analysis'!E10,NA())</f>
        <v>19</v>
      </c>
      <c r="CA10" s="41">
        <f>IF(AND(Include_study?="Yes",Sufficient_data="Yes",Moderator&lt;&gt;""),'Moderator Analysis'!F10,NA())</f>
        <v>0.4</v>
      </c>
      <c r="CB10" s="41">
        <f t="shared" si="47"/>
        <v>0.11282500665934626</v>
      </c>
      <c r="CC10" s="41">
        <f t="shared" si="48"/>
        <v>78.557791273016534</v>
      </c>
      <c r="CD10" s="41">
        <f>IF(AND(Sufficient_data="Yes",Include_study?="Yes",Moderator&lt;&gt;""),'Moderator Analysis'!F:F-CO$2,"")</f>
        <v>0.62866463757841995</v>
      </c>
      <c r="CE10" s="41">
        <f t="shared" si="49"/>
        <v>1.9520124936438172</v>
      </c>
      <c r="CF10" s="51">
        <f>IF(AND(Sufficient_data="Yes",Include_study?="Yes",Moderator&lt;&gt;""),CC:CC*('Moderator Analysis'!F:F-CO$5-CO$4*'Moderator Analysis'!E:E)^2,"")</f>
        <v>16.336165324942119</v>
      </c>
      <c r="CH10" s="25"/>
      <c r="CI10" s="71">
        <f t="shared" si="50"/>
        <v>0.80074951837243424</v>
      </c>
      <c r="CJ10" s="41">
        <f>IF(AND(Sufficient_data="Yes",Include_study?="Yes",CI10&lt;&gt;""),'Moderator Analysis'!F:F-'Moderator Analysis'!$J$37,"")</f>
        <v>0.62866463757841995</v>
      </c>
      <c r="CK10" s="41">
        <f>IF(AND(Sufficient_data="Yes",Include_study?="Yes",CI10&lt;&gt;""),'Moderator Analysis'!E:E-SUMPRODUCT('Moderator Analysis'!E:E,CI:CI)/SUM(CI:CI),"")</f>
        <v>1.9973042187949233</v>
      </c>
      <c r="CL10" s="51">
        <f>IF(AND(Sufficient_data="Yes",Include_study?="Yes",CI10&lt;&gt;""),CI:CI*('Moderator Analysis'!F:F-'Moderator Analysis'!J$29-'Moderator Analysis'!J$30*'Moderator Analysis'!E:E)^2,"")</f>
        <v>0.16651660266946644</v>
      </c>
      <c r="CM10" s="25"/>
      <c r="CN10" s="119" t="s">
        <v>100</v>
      </c>
      <c r="CO10" s="119"/>
      <c r="CQ10" s="132"/>
      <c r="CR10" s="134"/>
      <c r="CS10" s="9">
        <f>IF(AND(Sufficient_data="Yes",Include_study?="Yes"),1/('Publication Bias Analysis'!F10^2),"")</f>
        <v>78.557791273016534</v>
      </c>
      <c r="CT10" s="86">
        <f>IF(AND(Include_study?="Yes",Sufficient_data="Yes"),1/('Publication Bias Analysis'!F10^2+IF(Additional_model="Fixed effect",0,DG$21)),"")</f>
        <v>78.557791273016534</v>
      </c>
      <c r="CU10" s="86">
        <f>IF(AND(Include_study?="Yes",Sufficient_data="Yes"),1/('Publication Bias Analysis'!F:F^2+IF(Additional_model="Fixed effect",0,'Publication Bias Analysis'!L$32)),"")</f>
        <v>78.557791273016534</v>
      </c>
      <c r="CV10" s="86">
        <f>IF(AND(Include_study?="Yes",Sufficient_data="Yes"),'Publication Bias Analysis'!E:E-'Publication Bias Analysis'!I$37,"")</f>
        <v>0.62866463757841995</v>
      </c>
      <c r="CW10" s="86">
        <f>IF(AND(Include_study?="Yes",Sufficient_data="Yes"),IF(Additional_model="Fixed effect",1/'Publication Bias Analysis'!F:F,1/SQRT('Publication Bias Analysis'!F:F^2+Calculations!DG$21)),"")</f>
        <v>8.8632833235216246</v>
      </c>
      <c r="CX10" s="86">
        <f>IF(AND(Include_study?="Yes",Sufficient_data="Yes"),IF(Additional_model="Fixed effect",'Publication Bias Analysis'!E:E/'Publication Bias Analysis'!F:F,'Publication Bias Analysis'!E:E/SQRT('Publication Bias Analysis'!F:F^2+Calculations!DG$21)),"")</f>
        <v>3.5453133294086503</v>
      </c>
      <c r="CY10" s="88">
        <f t="shared" si="51"/>
        <v>-8</v>
      </c>
      <c r="CZ10" s="88">
        <f>IF(AND(Include_study?="Yes",Sufficient_data="Yes"),CY:CY+IF(DK:DK&lt;0,-1,1)*COUNTIF(CY$2:CY9,CY:CY),"")</f>
        <v>-8</v>
      </c>
      <c r="DA10" s="88">
        <f>IF(AND(Include_study?="Yes",Sufficient_data="Yes"),RANK(DO:DO,DO:DO,1)*IF(DN:DN&gt;0,1,-1)+IF(DN:DN&lt;0,-1,1)*COUNTIF(CY$2:CY9,CY:CY),"")</f>
        <v>-8</v>
      </c>
      <c r="DB10" s="88">
        <f>IF(AND(Include_study?="Yes",Sufficient_data="Yes"),RANK(DR:DR,DR:DR,1)*IF(DQ:DQ&gt;0,1,-1)+IF(DQ:DQ&lt;0,-1,1)*COUNTIF(CY$2:CY9,CY:CY),"")</f>
        <v>-8</v>
      </c>
      <c r="DC10" s="41">
        <f>IF(AND(Include_study?="Yes",Sufficient_data="Yes"),'Publication Bias Analysis'!$E:$E,NA())</f>
        <v>0.4</v>
      </c>
      <c r="DD10" s="51">
        <f>IF(AND(Include_study?="Yes",Sufficient_data="Yes"),'Publication Bias Analysis'!$F:$F,NA())</f>
        <v>0.11282500665934626</v>
      </c>
      <c r="DF10" s="119" t="s">
        <v>158</v>
      </c>
      <c r="DG10" s="119"/>
      <c r="DJ10" s="136"/>
      <c r="DK10" s="41">
        <f>IF(AND(Include_study?="Yes",Sufficient_data="Yes"),IF('Publication Bias Analysis'!L$38="Left",'Publication Bias Analysis'!E:E-'Publication Bias Analysis'!I$29,'Publication Bias Analysis'!I$29-'Publication Bias Analysis'!E:E),"")</f>
        <v>-0.62866463757841995</v>
      </c>
      <c r="DL10" s="41">
        <f t="shared" si="54"/>
        <v>0.62866463757841995</v>
      </c>
      <c r="DM10" s="51">
        <f>IF(AND(Include_study?="Yes",Sufficient_data="Yes"),1/('Publication Bias Analysis'!F:F^2+IF(Additional_model="Fixed effect",0,$DV$6)),"")</f>
        <v>78.557791273016534</v>
      </c>
      <c r="DN10" s="41">
        <f>IF(AND(Include_study?="Yes",Sufficient_data="Yes"),IF('Publication Bias Analysis'!L$38="Left",'Publication Bias Analysis'!E:E-DV$3,Calculations!DV$3-'Publication Bias Analysis'!E:E),"")</f>
        <v>-0.62866463757841995</v>
      </c>
      <c r="DO10" s="41">
        <f t="shared" si="55"/>
        <v>0.62866463757841995</v>
      </c>
      <c r="DP10" s="51">
        <f>IF(AND(DN10&lt;&gt;"",CZ10&lt;=MAX(CZ:CZ)-DV$7),1/('Publication Bias Analysis'!F:F^2+IF(Additional_model="Fixed effect",0,$DV$13)),"")</f>
        <v>78.557791273016534</v>
      </c>
      <c r="DQ10" s="71">
        <f>IF(AND(Include_study?="Yes",Sufficient_data="Yes"),IF('Publication Bias Analysis'!L$38="Left",'Publication Bias Analysis'!E:E-DV$10,DV$10-'Publication Bias Analysis'!E:E),"")</f>
        <v>-0.62866463757841995</v>
      </c>
      <c r="DR10" s="41">
        <f t="shared" si="56"/>
        <v>0.62866463757841995</v>
      </c>
      <c r="DS10" s="51">
        <f>IF(AND(DQ10&lt;&gt;"",DA10&lt;=MAX(DA:DA)-DV$14),1/('Publication Bias Analysis'!F:F^2+IF(Additional_model="Fixed effect",0,$DV$20)),"")</f>
        <v>78.557791273016534</v>
      </c>
      <c r="DU10" s="26" t="str">
        <f>Additional_effect_size_measure</f>
        <v>Hedges' g</v>
      </c>
      <c r="DV10" s="41">
        <f>SUMPRODUCT(--(DA:DA&lt;=MAX(DA:DA)-DV14),DP:DP,'Publication Bias Analysis'!E:E)/SUMIF(DA:DA,"&lt;="&amp;MAX(DA:DA)-DV14,DP:DP)</f>
        <v>-0.22866463757841995</v>
      </c>
      <c r="DX10" s="59">
        <v>9</v>
      </c>
      <c r="DY10" s="11" t="str">
        <f>IF(Trim_and_fill="On",IF(DV$21&gt;(COUNT(DY$2:DY9)),IF(COUNTIF(CZ:CZ,-1*(MAX(CZ:CZ)-DX10+1))=1,"",MAX(CZ:CZ)-DX10+1),""),"")</f>
        <v/>
      </c>
      <c r="DZ10" s="41" t="str">
        <f t="shared" si="57"/>
        <v/>
      </c>
      <c r="EA10" s="41" t="str">
        <f t="shared" si="58"/>
        <v/>
      </c>
      <c r="EB10" s="41" t="str">
        <f t="shared" si="77"/>
        <v/>
      </c>
      <c r="EC10" s="86" t="str">
        <f t="shared" si="59"/>
        <v/>
      </c>
      <c r="ED10" s="51" t="str">
        <f>IF(DY10&lt;&gt;"",DZ:DZ-'Publication Bias Analysis'!I$37,"")</f>
        <v/>
      </c>
      <c r="EF10" s="59">
        <v>9</v>
      </c>
      <c r="EG10" s="41" t="e">
        <f t="shared" si="60"/>
        <v>#N/A</v>
      </c>
      <c r="EH10" s="51" t="e">
        <f t="shared" si="61"/>
        <v>#N/A</v>
      </c>
      <c r="EJ10" s="136"/>
      <c r="EK10" s="41">
        <f t="shared" si="62"/>
        <v>-0.10282873902672307</v>
      </c>
      <c r="EL10" s="51">
        <f>IF(AND(Include_study?="Yes",Sufficient_data="Yes"),Z_score-('Publication Bias Analysis'!P$3+'Publication Bias Analysis'!P$4*Inverse_standard_error),"")</f>
        <v>6.4592225924318463</v>
      </c>
      <c r="EN10" s="136"/>
      <c r="EO10" s="41">
        <f>IF(AND(Include_study?="Yes",Sufficient_data="Yes"),('Publication Bias Analysis'!E:E-(SUMPRODUCT(Calculations!CS:CS,'Publication Bias Analysis'!E:E)/SUM(Calculations!CS:CS)))/SQRT(Calculations!EP:EP),"")</f>
        <v>5.8050180566519352</v>
      </c>
      <c r="EP10" s="41">
        <f>IF(AND(Include_study?="Yes",Sufficient_data="Yes"),'Publication Bias Analysis'!F:F^2-1/SUM(Calculations!CS:CS),"")</f>
        <v>1.1728187864633415E-2</v>
      </c>
      <c r="EQ10" s="11">
        <f t="shared" si="63"/>
        <v>2</v>
      </c>
      <c r="ER10" s="11">
        <f t="shared" si="64"/>
        <v>6</v>
      </c>
      <c r="ES10" s="11">
        <f>IF(AND(Include_study?="Yes",Sufficient_data="Yes"),COUNTIFS(EQ$2:EQ9,"&lt;"&amp;EQ10,ER$2:ER9,"&lt;"&amp;ER10)+COUNTIFS(EQ11:EQ$201,"&lt;"&amp;EQ10,ER11:ER$201,"&lt;"&amp;ER10)+COUNTIFS(EQ$2:EQ9,"&gt;"&amp;EQ10,ER$2:ER9,"&gt;"&amp;ER10)+COUNTIFS(EQ11:EQ$201,"&gt;"&amp;EQ10,ER11:ER$201,"&gt;"&amp;ER10),"")</f>
        <v>7</v>
      </c>
      <c r="ET10" s="82">
        <f>IF(AND(Include_study?="Yes",Sufficient_data="Yes"),COUNTIFS(EQ$2:EQ9,"&lt;"&amp;EQ10,ER$2:ER9,"&gt;"&amp;ER10)+COUNTIFS(EQ11:EQ$201,"&lt;"&amp;EQ10,ER11:ER$201,"&gt;"&amp;ER10)+COUNTIFS(EQ$2:EQ9,"&gt;"&amp;EQ10,ER$2:ER9,"&lt;"&amp;ER10)+COUNTIFS(EQ11:EQ$201,"&gt;"&amp;EQ10,ER11:ER$201,"&lt;"&amp;ER10),"")</f>
        <v>4</v>
      </c>
      <c r="EV10" s="136"/>
      <c r="EW10" s="11">
        <v>8</v>
      </c>
      <c r="EX10" s="41">
        <f t="shared" si="79"/>
        <v>12.75</v>
      </c>
      <c r="EY10" s="51">
        <f>EY9+Calculations!EY$15</f>
        <v>17.850000000000001</v>
      </c>
      <c r="FA10" s="136"/>
      <c r="FB10" s="41">
        <f t="shared" si="65"/>
        <v>3.5453133294086503</v>
      </c>
      <c r="FC10" s="41">
        <f t="shared" si="66"/>
        <v>8.8632833235216246</v>
      </c>
      <c r="FD10" s="41">
        <f t="shared" si="67"/>
        <v>-0.10282873902672307</v>
      </c>
      <c r="FE10" s="51">
        <f>IF(AND(Include_study?="Yes",Sufficient_data="Yes"),Z_score-('Publication Bias Analysis'!AO$30+'Publication Bias Analysis'!AO$31*Inverse_standard_error),"")</f>
        <v>5.5720327983365756</v>
      </c>
      <c r="FG10" s="41" t="s">
        <v>127</v>
      </c>
      <c r="FH10" s="41">
        <f>MAX(Inverse_standard_error)</f>
        <v>11.453701496865779</v>
      </c>
      <c r="FI10" s="41">
        <f>FH10*'Publication Bias Analysis'!AO31+FI9</f>
        <v>-0.41807134162058102</v>
      </c>
      <c r="FK10" s="136"/>
      <c r="FL10" s="11">
        <f>IF(Z_score_individual_studies&lt;&gt;"",RANK('Publication Bias Analysis'!AW:AW,'Publication Bias Analysis'!AW:AW,1)+COUNTIF('Publication Bias Analysis'!AW$2:AW9,'Publication Bias Analysis'!AW10),"")</f>
        <v>11</v>
      </c>
      <c r="FM10" s="41">
        <f t="shared" si="68"/>
        <v>0.8648648648648648</v>
      </c>
      <c r="FN10" s="41">
        <f>IF('Publication Bias Analysis'!AV10&lt;&gt;"",'Publication Bias Analysis'!AV10,NA())</f>
        <v>1.1024403670151643</v>
      </c>
      <c r="FO10" s="41">
        <f>IF('Publication Bias Analysis'!AW10&lt;&gt;"",'Publication Bias Analysis'!AW10,NA())</f>
        <v>5.8050180566519343</v>
      </c>
      <c r="FP10" s="41">
        <f>IF(AND(Include_study?="Yes",Sufficient_data="Yes"),'Publication Bias Analysis'!AV:AV-AVERAGE('Publication Bias Analysis'!AV:AV),"")</f>
        <v>1.1024403670151646</v>
      </c>
      <c r="FQ10" s="51">
        <f>IF(AND(Include_study?="Yes",Sufficient_data="Yes"),FO:FO-('Publication Bias Analysis'!AZ$30+'Publication Bias Analysis'!AZ$31*FN:FN),"")</f>
        <v>-5.0736424393009907</v>
      </c>
      <c r="FW10" s="136"/>
      <c r="FX10" s="90">
        <f t="shared" si="69"/>
        <v>3.5453133294086503</v>
      </c>
      <c r="FY10" s="41">
        <f t="shared" si="70"/>
        <v>1.9607331799564864E-4</v>
      </c>
      <c r="FZ10" s="51">
        <f t="shared" si="78"/>
        <v>-8.5370218972746521</v>
      </c>
      <c r="GA10"/>
      <c r="GB10"/>
      <c r="GC10"/>
      <c r="GD10"/>
      <c r="GE10"/>
      <c r="GF10"/>
      <c r="GG10"/>
      <c r="GH10"/>
      <c r="GI10"/>
      <c r="GJ10"/>
      <c r="GK10"/>
    </row>
    <row r="11" spans="1:193" ht="13.5" x14ac:dyDescent="0.25">
      <c r="A11" s="131"/>
      <c r="B11" s="41">
        <f>IF(AND(Sufficient_data="Yes",Include_study?="Yes"),IF(AND(Sort_By=$E$1,Order="Ascending"),IF(Input!Study_name="",COUNTIFS(Input!Study_name,"&lt;&gt;"&amp;"",Include_study?,"Yes",Sufficient_data,"Yes")+1,IF(COUNT(E11)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11)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>10</v>
      </c>
      <c r="C11" s="41">
        <f>IF(B11&lt;&gt;"",IF(B11=0,COUNTIF(B$2:B10,0)+1,COUNTIF(B$2:B10,B11)+COUNTIF(B:B,"&lt;"&amp;B11)+1),"")</f>
        <v>10</v>
      </c>
      <c r="D11" s="41">
        <f t="shared" si="0"/>
        <v>10</v>
      </c>
      <c r="E11" s="41" t="str">
        <f>IF(AND(Include_study?="Yes",Sufficient_data="Yes",Input!Study_name&lt;&gt;""),Input!Study_name,"")</f>
        <v>jjjj</v>
      </c>
      <c r="F11" s="41" t="str">
        <f>IF(AND(Include_study?="Yes",Sufficient_data="Yes"),IF(Input!M2_M1&lt;&gt;"",Input!M2_M1,IF(AND(M1_&lt;&gt;"",M2_&lt;&gt;""),M2_-M1_,"")),"")</f>
        <v/>
      </c>
      <c r="G11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1" s="41" t="str">
        <f>IF(AND(Include_study?="Yes",Sufficient_data="Yes"),IF(OR(t_value&lt;&gt;"",F_value&lt;&gt;"",Input!Cohens_d&lt;&gt;"",Input!Hedges_g&lt;&gt;""),"",Sdiff/SQRT(2*(1-(r_)))),"")</f>
        <v/>
      </c>
      <c r="I11" s="11">
        <f t="shared" si="1"/>
        <v>240</v>
      </c>
      <c r="J11" s="41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>2.1066666666666669</v>
      </c>
      <c r="K11" s="41">
        <f t="shared" si="2"/>
        <v>0.99683544303797467</v>
      </c>
      <c r="L11" s="41">
        <f t="shared" si="3"/>
        <v>2.1</v>
      </c>
      <c r="M11" s="41">
        <f t="shared" si="4"/>
        <v>1.3949096296296298E-2</v>
      </c>
      <c r="N11" s="23">
        <f t="shared" si="5"/>
        <v>1.38609505688191E-2</v>
      </c>
      <c r="O11" s="41">
        <f t="shared" si="6"/>
        <v>0.11773253827561478</v>
      </c>
      <c r="P11" s="41">
        <f t="shared" si="7"/>
        <v>72.145124177092882</v>
      </c>
      <c r="Q11" s="41">
        <f t="shared" si="71"/>
        <v>0.8438322151384744</v>
      </c>
      <c r="R11" s="41">
        <f t="shared" si="8"/>
        <v>1.8680740334922405</v>
      </c>
      <c r="S11" s="41">
        <f t="shared" si="9"/>
        <v>2.3319259665077596</v>
      </c>
      <c r="T11" s="105">
        <f t="shared" si="10"/>
        <v>8.336062588042456E-2</v>
      </c>
      <c r="U11" s="108">
        <f t="shared" si="11"/>
        <v>2.5108031124081656</v>
      </c>
      <c r="W11" s="71">
        <f t="shared" si="12"/>
        <v>2.1</v>
      </c>
      <c r="X11" s="9">
        <f t="shared" si="13"/>
        <v>0.23192596650775954</v>
      </c>
      <c r="Y11" s="51">
        <f t="shared" si="14"/>
        <v>0.23192596650775954</v>
      </c>
      <c r="AD11" s="131"/>
      <c r="AE11" s="71">
        <f t="shared" si="15"/>
        <v>7</v>
      </c>
      <c r="AF11" s="86" t="str">
        <f t="shared" si="16"/>
        <v>AA</v>
      </c>
      <c r="AG11" s="86" t="str">
        <f t="shared" si="17"/>
        <v>jjjj</v>
      </c>
      <c r="AH11" s="86">
        <f t="shared" si="18"/>
        <v>2.1</v>
      </c>
      <c r="AI11" s="86">
        <f t="shared" si="19"/>
        <v>0.11773253827561478</v>
      </c>
      <c r="AJ11" s="86">
        <f t="shared" si="20"/>
        <v>72.145124177092882</v>
      </c>
      <c r="AK11" s="86">
        <f t="shared" si="21"/>
        <v>0.44033592076186312</v>
      </c>
      <c r="AL11" s="86">
        <f>IF(AND(Include_study?="Yes",Sufficient_data="Yes",Subgroup&lt;&gt;""),AH11-ABS(TINV((1-Subgroup_confidence_level),Number_of_subjects-1))*Calculations!AI11,"")</f>
        <v>1.8680740334922405</v>
      </c>
      <c r="AM11" s="86">
        <f>IF(AND(Include_study?="Yes",Sufficient_data="Yes",Subgroup&lt;&gt;""),AH11+ABS(TINV((1-Subgroup_confidence_level),Number_of_subjects-1))*Calculations!AI11,"")</f>
        <v>2.3319259665077596</v>
      </c>
      <c r="AN11" s="110">
        <f t="shared" si="22"/>
        <v>0.14301676792229093</v>
      </c>
      <c r="AO11" s="108">
        <f t="shared" si="23"/>
        <v>2.7112722472721265</v>
      </c>
      <c r="AQ11" s="71">
        <f t="shared" si="24"/>
        <v>2.1</v>
      </c>
      <c r="AR11" s="38">
        <f t="shared" si="25"/>
        <v>0.23192596650775954</v>
      </c>
      <c r="AS11" s="51">
        <f t="shared" si="26"/>
        <v>0.23192596650775954</v>
      </c>
      <c r="AU11" s="71" t="str">
        <f t="shared" si="27"/>
        <v/>
      </c>
      <c r="AV11" s="86" t="str">
        <f>IF(AND(Sufficient_data="Yes",Include_study?="Yes",Subgroup&lt;&gt;""),IF(COUNTIFS(Input!P$2:P10,"="&amp;"Yes",Input!C$2:C10,"="&amp;"Yes",Input!Q$2:Q10,"="&amp;Subgroup)&gt;0,"",Subgroup),"")</f>
        <v/>
      </c>
      <c r="AW11" s="86" t="str">
        <f t="shared" si="28"/>
        <v/>
      </c>
      <c r="AX11" s="86" t="str">
        <f t="shared" si="29"/>
        <v/>
      </c>
      <c r="AY11" s="86" t="str">
        <f t="shared" si="30"/>
        <v/>
      </c>
      <c r="AZ11" s="86" t="str">
        <f t="shared" si="72"/>
        <v/>
      </c>
      <c r="BA11" s="86" t="str">
        <f t="shared" si="73"/>
        <v/>
      </c>
      <c r="BB11" s="86" t="str">
        <f t="shared" si="31"/>
        <v/>
      </c>
      <c r="BC11" s="86" t="str">
        <f t="shared" si="32"/>
        <v/>
      </c>
      <c r="BD11" s="86" t="str">
        <f t="shared" si="33"/>
        <v/>
      </c>
      <c r="BE11" s="86" t="str">
        <f t="shared" si="34"/>
        <v/>
      </c>
      <c r="BF11" s="86" t="str">
        <f t="shared" si="35"/>
        <v/>
      </c>
      <c r="BG11" s="86" t="str">
        <f t="shared" si="36"/>
        <v/>
      </c>
      <c r="BH11" s="86" t="str">
        <f t="shared" si="37"/>
        <v/>
      </c>
      <c r="BI11" s="86" t="str">
        <f t="shared" si="38"/>
        <v/>
      </c>
      <c r="BJ11" s="86" t="str">
        <f t="shared" si="39"/>
        <v/>
      </c>
      <c r="BK11" s="86" t="str">
        <f t="shared" si="40"/>
        <v/>
      </c>
      <c r="BL11" s="86" t="str">
        <f t="shared" si="41"/>
        <v/>
      </c>
      <c r="BM11" s="86" t="str">
        <f t="shared" si="42"/>
        <v/>
      </c>
      <c r="BN11" s="86" t="str">
        <f t="shared" si="43"/>
        <v/>
      </c>
      <c r="BO11" s="86" t="e">
        <f t="shared" si="44"/>
        <v>#N/A</v>
      </c>
      <c r="BP11" s="105" t="str">
        <f t="shared" si="74"/>
        <v/>
      </c>
      <c r="BQ11" s="86" t="str">
        <f t="shared" si="45"/>
        <v/>
      </c>
      <c r="BR11" s="86" t="str">
        <f t="shared" si="46"/>
        <v/>
      </c>
      <c r="BS11" s="86" t="str">
        <f t="shared" si="75"/>
        <v/>
      </c>
      <c r="BT11" s="51" t="str">
        <f t="shared" si="76"/>
        <v/>
      </c>
      <c r="BV11" s="9" t="s">
        <v>30</v>
      </c>
      <c r="BW11" s="9">
        <f>CHIDIST(BW10,Subgroup_k-1)</f>
        <v>6.741746879447942E-223</v>
      </c>
      <c r="BY11" s="132"/>
      <c r="BZ11" s="41">
        <f>IF(AND(Sufficient_data="Yes",Include_study?="Yes",Moderator&lt;&gt;""),'Moderator Analysis'!E11,NA())</f>
        <v>22</v>
      </c>
      <c r="CA11" s="41">
        <f>IF(AND(Include_study?="Yes",Sufficient_data="Yes",Moderator&lt;&gt;""),'Moderator Analysis'!F11,NA())</f>
        <v>2.1</v>
      </c>
      <c r="CB11" s="41">
        <f t="shared" si="47"/>
        <v>0.11773253827561478</v>
      </c>
      <c r="CC11" s="41">
        <f t="shared" si="48"/>
        <v>72.145124177092882</v>
      </c>
      <c r="CD11" s="41">
        <f>IF(AND(Sufficient_data="Yes",Include_study?="Yes",Moderator&lt;&gt;""),'Moderator Analysis'!F:F-CO$2,"")</f>
        <v>2.3286646375784201</v>
      </c>
      <c r="CE11" s="41">
        <f t="shared" si="49"/>
        <v>4.9520124936438172</v>
      </c>
      <c r="CF11" s="51">
        <f>IF(AND(Sufficient_data="Yes",Include_study?="Yes",Moderator&lt;&gt;""),CC:CC*('Moderator Analysis'!F:F-CO$5-CO$4*'Moderator Analysis'!E:E)^2,"")</f>
        <v>257.89438544207371</v>
      </c>
      <c r="CH11" s="25"/>
      <c r="CI11" s="71">
        <f t="shared" si="50"/>
        <v>0.80002467776637931</v>
      </c>
      <c r="CJ11" s="41">
        <f>IF(AND(Sufficient_data="Yes",Include_study?="Yes",CI11&lt;&gt;""),'Moderator Analysis'!F:F-'Moderator Analysis'!$J$37,"")</f>
        <v>2.3286646375784201</v>
      </c>
      <c r="CK11" s="41">
        <f>IF(AND(Sufficient_data="Yes",Include_study?="Yes",CI11&lt;&gt;""),'Moderator Analysis'!E:E-SUMPRODUCT('Moderator Analysis'!E:E,CI:CI)/SUM(CI:CI),"")</f>
        <v>4.9973042187949233</v>
      </c>
      <c r="CL11" s="51">
        <f>IF(AND(Sufficient_data="Yes",Include_study?="Yes",CI11&lt;&gt;""),CI:CI*('Moderator Analysis'!F:F-'Moderator Analysis'!J$29-'Moderator Analysis'!J$30*'Moderator Analysis'!E:E)^2,"")</f>
        <v>2.8598172775279869</v>
      </c>
      <c r="CM11" s="25"/>
      <c r="CN11" s="26" t="s">
        <v>116</v>
      </c>
      <c r="CO11" s="26" t="s">
        <v>117</v>
      </c>
      <c r="CQ11" s="132"/>
      <c r="CR11" s="134"/>
      <c r="CS11" s="9">
        <f>IF(AND(Sufficient_data="Yes",Include_study?="Yes"),1/('Publication Bias Analysis'!F11^2),"")</f>
        <v>72.145124177092882</v>
      </c>
      <c r="CT11" s="86">
        <f>IF(AND(Include_study?="Yes",Sufficient_data="Yes"),1/('Publication Bias Analysis'!F11^2+IF(Additional_model="Fixed effect",0,DG$21)),"")</f>
        <v>72.145124177092882</v>
      </c>
      <c r="CU11" s="86">
        <f>IF(AND(Include_study?="Yes",Sufficient_data="Yes"),1/('Publication Bias Analysis'!F:F^2+IF(Additional_model="Fixed effect",0,'Publication Bias Analysis'!L$32)),"")</f>
        <v>72.145124177092882</v>
      </c>
      <c r="CV11" s="86">
        <f>IF(AND(Include_study?="Yes",Sufficient_data="Yes"),'Publication Bias Analysis'!E:E-'Publication Bias Analysis'!I$37,"")</f>
        <v>2.3286646375784201</v>
      </c>
      <c r="CW11" s="86">
        <f>IF(AND(Include_study?="Yes",Sufficient_data="Yes"),IF(Additional_model="Fixed effect",1/'Publication Bias Analysis'!F:F,1/SQRT('Publication Bias Analysis'!F:F^2+Calculations!DG$21)),"")</f>
        <v>8.4938285935785682</v>
      </c>
      <c r="CX11" s="86">
        <f>IF(AND(Include_study?="Yes",Sufficient_data="Yes"),IF(Additional_model="Fixed effect",'Publication Bias Analysis'!E:E/'Publication Bias Analysis'!F:F,'Publication Bias Analysis'!E:E/SQRT('Publication Bias Analysis'!F:F^2+Calculations!DG$21)),"")</f>
        <v>17.837040046514993</v>
      </c>
      <c r="CY11" s="88">
        <f t="shared" si="51"/>
        <v>-12</v>
      </c>
      <c r="CZ11" s="88">
        <f>IF(AND(Include_study?="Yes",Sufficient_data="Yes"),CY:CY+IF(DK:DK&lt;0,-1,1)*COUNTIF(CY$2:CY10,CY:CY),"")</f>
        <v>-12</v>
      </c>
      <c r="DA11" s="88">
        <f>IF(AND(Include_study?="Yes",Sufficient_data="Yes"),RANK(DO:DO,DO:DO,1)*IF(DN:DN&gt;0,1,-1)+IF(DN:DN&lt;0,-1,1)*COUNTIF(CY$2:CY10,CY:CY),"")</f>
        <v>-12</v>
      </c>
      <c r="DB11" s="88">
        <f>IF(AND(Include_study?="Yes",Sufficient_data="Yes"),RANK(DR:DR,DR:DR,1)*IF(DQ:DQ&gt;0,1,-1)+IF(DQ:DQ&lt;0,-1,1)*COUNTIF(CY$2:CY10,CY:CY),"")</f>
        <v>-12</v>
      </c>
      <c r="DC11" s="41">
        <f>IF(AND(Include_study?="Yes",Sufficient_data="Yes"),'Publication Bias Analysis'!$E:$E,NA())</f>
        <v>2.1</v>
      </c>
      <c r="DD11" s="51">
        <f>IF(AND(Include_study?="Yes",Sufficient_data="Yes"),'Publication Bias Analysis'!$F:$F,NA())</f>
        <v>0.11773253827561478</v>
      </c>
      <c r="DF11" s="26" t="s">
        <v>154</v>
      </c>
      <c r="DG11" s="41">
        <f>'Publication Bias Analysis'!I29-'Publication Bias Analysis'!I31</f>
        <v>6.9646288627609992E-2</v>
      </c>
      <c r="DJ11" s="136"/>
      <c r="DK11" s="41">
        <f>IF(AND(Include_study?="Yes",Sufficient_data="Yes"),IF('Publication Bias Analysis'!L$38="Left",'Publication Bias Analysis'!E:E-'Publication Bias Analysis'!I$29,'Publication Bias Analysis'!I$29-'Publication Bias Analysis'!E:E),"")</f>
        <v>-2.3286646375784201</v>
      </c>
      <c r="DL11" s="41">
        <f t="shared" si="54"/>
        <v>2.3286646375784201</v>
      </c>
      <c r="DM11" s="51">
        <f>IF(AND(Include_study?="Yes",Sufficient_data="Yes"),1/('Publication Bias Analysis'!F:F^2+IF(Additional_model="Fixed effect",0,$DV$6)),"")</f>
        <v>72.145124177092882</v>
      </c>
      <c r="DN11" s="41">
        <f>IF(AND(Include_study?="Yes",Sufficient_data="Yes"),IF('Publication Bias Analysis'!L$38="Left",'Publication Bias Analysis'!E:E-DV$3,Calculations!DV$3-'Publication Bias Analysis'!E:E),"")</f>
        <v>-2.3286646375784201</v>
      </c>
      <c r="DO11" s="41">
        <f t="shared" si="55"/>
        <v>2.3286646375784201</v>
      </c>
      <c r="DP11" s="51">
        <f>IF(AND(DN11&lt;&gt;"",CZ11&lt;=MAX(CZ:CZ)-DV$7),1/('Publication Bias Analysis'!F:F^2+IF(Additional_model="Fixed effect",0,$DV$13)),"")</f>
        <v>72.145124177092882</v>
      </c>
      <c r="DQ11" s="71">
        <f>IF(AND(Include_study?="Yes",Sufficient_data="Yes"),IF('Publication Bias Analysis'!L$38="Left",'Publication Bias Analysis'!E:E-DV$10,DV$10-'Publication Bias Analysis'!E:E),"")</f>
        <v>-2.3286646375784201</v>
      </c>
      <c r="DR11" s="41">
        <f t="shared" si="56"/>
        <v>2.3286646375784201</v>
      </c>
      <c r="DS11" s="51">
        <f>IF(AND(DQ11&lt;&gt;"",DA11&lt;=MAX(DA:DA)-DV$14),1/('Publication Bias Analysis'!F:F^2+IF(Additional_model="Fixed effect",0,$DV$20)),"")</f>
        <v>72.145124177092882</v>
      </c>
      <c r="DU11" s="119" t="s">
        <v>8</v>
      </c>
      <c r="DV11" s="119"/>
      <c r="DX11" s="59">
        <v>10</v>
      </c>
      <c r="DY11" s="11" t="str">
        <f>IF(Trim_and_fill="On",IF(DV$21&gt;(COUNT(DY$2:DY10)),IF(COUNTIF(CZ:CZ,-1*(MAX(CZ:CZ)-DX11+1))=1,"",MAX(CZ:CZ)-DX11+1),""),"")</f>
        <v/>
      </c>
      <c r="DZ11" s="41" t="str">
        <f t="shared" si="57"/>
        <v/>
      </c>
      <c r="EA11" s="41" t="str">
        <f t="shared" si="58"/>
        <v/>
      </c>
      <c r="EB11" s="41" t="str">
        <f t="shared" si="77"/>
        <v/>
      </c>
      <c r="EC11" s="86" t="str">
        <f t="shared" si="59"/>
        <v/>
      </c>
      <c r="ED11" s="51" t="str">
        <f>IF(DY11&lt;&gt;"",DZ:DZ-'Publication Bias Analysis'!I$37,"")</f>
        <v/>
      </c>
      <c r="EF11" s="59">
        <v>10</v>
      </c>
      <c r="EG11" s="41" t="e">
        <f t="shared" si="60"/>
        <v>#N/A</v>
      </c>
      <c r="EH11" s="51" t="e">
        <f t="shared" si="61"/>
        <v>#N/A</v>
      </c>
      <c r="EJ11" s="136"/>
      <c r="EK11" s="41">
        <f t="shared" si="62"/>
        <v>-0.47228346896977946</v>
      </c>
      <c r="EL11" s="51">
        <f>IF(AND(Include_study?="Yes",Sufficient_data="Yes"),Z_score-('Publication Bias Analysis'!P$3+'Publication Bias Analysis'!P$4*Inverse_standard_error),"")</f>
        <v>21.448828903110154</v>
      </c>
      <c r="EN11" s="136"/>
      <c r="EO11" s="41">
        <f>IF(AND(Include_study?="Yes",Sufficient_data="Yes"),('Publication Bias Analysis'!E:E-(SUMPRODUCT(Calculations!CS:CS,'Publication Bias Analysis'!E:E)/SUM(Calculations!CS:CS)))/SQRT(Calculations!EP:EP),"")</f>
        <v>20.53488463752225</v>
      </c>
      <c r="EP11" s="41">
        <f>IF(AND(Include_study?="Yes",Sufficient_data="Yes"),'Publication Bias Analysis'!F:F^2-1/SUM(Calculations!CS:CS),"")</f>
        <v>1.2859656305770985E-2</v>
      </c>
      <c r="EQ11" s="11">
        <f t="shared" si="63"/>
        <v>1</v>
      </c>
      <c r="ER11" s="11">
        <f t="shared" si="64"/>
        <v>4</v>
      </c>
      <c r="ES11" s="11">
        <f>IF(AND(Include_study?="Yes",Sufficient_data="Yes"),COUNTIFS(EQ$2:EQ10,"&lt;"&amp;EQ11,ER$2:ER10,"&lt;"&amp;ER11)+COUNTIFS(EQ12:EQ$201,"&lt;"&amp;EQ11,ER12:ER$201,"&lt;"&amp;ER11)+COUNTIFS(EQ$2:EQ10,"&gt;"&amp;EQ11,ER$2:ER10,"&gt;"&amp;ER11)+COUNTIFS(EQ12:EQ$201,"&gt;"&amp;EQ11,ER12:ER$201,"&gt;"&amp;ER11),"")</f>
        <v>8</v>
      </c>
      <c r="ET11" s="82">
        <f>IF(AND(Include_study?="Yes",Sufficient_data="Yes"),COUNTIFS(EQ$2:EQ10,"&lt;"&amp;EQ11,ER$2:ER10,"&gt;"&amp;ER11)+COUNTIFS(EQ12:EQ$201,"&lt;"&amp;EQ11,ER12:ER$201,"&gt;"&amp;ER11)+COUNTIFS(EQ$2:EQ10,"&gt;"&amp;EQ11,ER$2:ER10,"&lt;"&amp;ER11)+COUNTIFS(EQ12:EQ$201,"&gt;"&amp;EQ11,ER12:ER$201,"&lt;"&amp;ER11),"")</f>
        <v>3</v>
      </c>
      <c r="EV11" s="136"/>
      <c r="EW11" s="80">
        <v>9</v>
      </c>
      <c r="EX11" s="49">
        <f t="shared" si="79"/>
        <v>17.850000000000001</v>
      </c>
      <c r="EY11" s="73"/>
      <c r="FA11" s="136"/>
      <c r="FB11" s="41">
        <f t="shared" si="65"/>
        <v>17.837040046514993</v>
      </c>
      <c r="FC11" s="41">
        <f t="shared" si="66"/>
        <v>8.4938285935785682</v>
      </c>
      <c r="FD11" s="41">
        <f t="shared" si="67"/>
        <v>-0.47228346896977946</v>
      </c>
      <c r="FE11" s="51">
        <f>IF(AND(Include_study?="Yes",Sufficient_data="Yes"),Z_score-('Publication Bias Analysis'!AO$30+'Publication Bias Analysis'!AO$31*Inverse_standard_error),"")</f>
        <v>19.779278283518856</v>
      </c>
      <c r="FK11" s="136"/>
      <c r="FL11" s="11">
        <f>IF(Z_score_individual_studies&lt;&gt;"",RANK('Publication Bias Analysis'!AW:AW,'Publication Bias Analysis'!AW:AW,1)+COUNTIF('Publication Bias Analysis'!AW$2:AW10,'Publication Bias Analysis'!AW11),"")</f>
        <v>12</v>
      </c>
      <c r="FM11" s="41">
        <f t="shared" si="68"/>
        <v>0.94594594594594583</v>
      </c>
      <c r="FN11" s="41">
        <f>IF('Publication Bias Analysis'!AV11&lt;&gt;"",'Publication Bias Analysis'!AV11,NA())</f>
        <v>1.6067550689692418</v>
      </c>
      <c r="FO11" s="41">
        <f>IF('Publication Bias Analysis'!AW11&lt;&gt;"",'Publication Bias Analysis'!AW11,NA())</f>
        <v>20.53488463752225</v>
      </c>
      <c r="FP11" s="41">
        <f>IF(AND(Include_study?="Yes",Sufficient_data="Yes"),'Publication Bias Analysis'!AV:AV-AVERAGE('Publication Bias Analysis'!AV:AV),"")</f>
        <v>1.606755068969242</v>
      </c>
      <c r="FQ11" s="51">
        <f>IF(AND(Include_study?="Yes",Sufficient_data="Yes"),FO:FO-('Publication Bias Analysis'!AZ$30+'Publication Bias Analysis'!AZ$31*FN:FN),"")</f>
        <v>4.3836907489682595</v>
      </c>
      <c r="FW11" s="136"/>
      <c r="FX11" s="90">
        <f t="shared" si="69"/>
        <v>17.837040046514993</v>
      </c>
      <c r="FY11" s="41">
        <f t="shared" si="70"/>
        <v>0</v>
      </c>
      <c r="FZ11" s="51">
        <f t="shared" si="78"/>
        <v>-704.59103845617801</v>
      </c>
      <c r="GA11"/>
      <c r="GB11"/>
      <c r="GC11"/>
      <c r="GD11"/>
      <c r="GE11"/>
      <c r="GF11"/>
      <c r="GG11"/>
      <c r="GH11"/>
      <c r="GI11"/>
      <c r="GJ11"/>
      <c r="GK11"/>
    </row>
    <row r="12" spans="1:193" ht="14.25" x14ac:dyDescent="0.2">
      <c r="A12" s="131"/>
      <c r="B12" s="41">
        <f>IF(AND(Sufficient_data="Yes",Include_study?="Yes"),IF(AND(Sort_By=$E$1,Order="Ascending"),IF(Input!Study_name="",COUNTIFS(Input!Study_name,"&lt;&gt;"&amp;"",Include_study?,"Yes",Sufficient_data,"Yes")+1,IF(COUNT(E12)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12)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>11</v>
      </c>
      <c r="C12" s="41">
        <f>IF(B12&lt;&gt;"",IF(B12=0,COUNTIF(B$2:B11,0)+1,COUNTIF(B$2:B11,B12)+COUNTIF(B:B,"&lt;"&amp;B12)+1),"")</f>
        <v>11</v>
      </c>
      <c r="D12" s="41">
        <f t="shared" si="0"/>
        <v>11</v>
      </c>
      <c r="E12" s="41" t="str">
        <f>IF(AND(Include_study?="Yes",Sufficient_data="Yes",Input!Study_name&lt;&gt;""),Input!Study_name,"")</f>
        <v>kkkk</v>
      </c>
      <c r="F12" s="41" t="str">
        <f>IF(AND(Include_study?="Yes",Sufficient_data="Yes"),IF(Input!M2_M1&lt;&gt;"",Input!M2_M1,IF(AND(M1_&lt;&gt;"",M2_&lt;&gt;""),M2_-M1_,"")),"")</f>
        <v/>
      </c>
      <c r="G12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2" s="41" t="str">
        <f>IF(AND(Include_study?="Yes",Sufficient_data="Yes"),IF(OR(t_value&lt;&gt;"",F_value&lt;&gt;"",Input!Cohens_d&lt;&gt;"",Input!Hedges_g&lt;&gt;""),"",Sdiff/SQRT(2*(1-(r_)))),"")</f>
        <v/>
      </c>
      <c r="I12" s="11">
        <f t="shared" si="1"/>
        <v>90</v>
      </c>
      <c r="J12" s="41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>-0.40344993168738885</v>
      </c>
      <c r="K12" s="41">
        <f t="shared" si="2"/>
        <v>0.99144892236575721</v>
      </c>
      <c r="L12" s="41">
        <f t="shared" si="3"/>
        <v>-0.4</v>
      </c>
      <c r="M12" s="41">
        <f t="shared" si="4"/>
        <v>1.4178170999481664E-2</v>
      </c>
      <c r="N12" s="23">
        <f t="shared" si="5"/>
        <v>1.3936730438656236E-2</v>
      </c>
      <c r="O12" s="41">
        <f t="shared" si="6"/>
        <v>0.11805393021266271</v>
      </c>
      <c r="P12" s="41">
        <f t="shared" si="7"/>
        <v>71.75284076861422</v>
      </c>
      <c r="Q12" s="41">
        <f t="shared" si="71"/>
        <v>0.84377825931965134</v>
      </c>
      <c r="R12" s="41">
        <f t="shared" si="8"/>
        <v>-0.63457064472556168</v>
      </c>
      <c r="S12" s="41">
        <f t="shared" si="9"/>
        <v>-0.16542935527443833</v>
      </c>
      <c r="T12" s="105">
        <f t="shared" si="10"/>
        <v>8.3355295684745506E-2</v>
      </c>
      <c r="U12" s="108">
        <f t="shared" si="11"/>
        <v>1.0803112408165449E-2</v>
      </c>
      <c r="W12" s="71">
        <f t="shared" si="12"/>
        <v>-0.4</v>
      </c>
      <c r="X12" s="9">
        <f t="shared" si="13"/>
        <v>0.23457064472556166</v>
      </c>
      <c r="Y12" s="51">
        <f t="shared" si="14"/>
        <v>0.23457064472556169</v>
      </c>
      <c r="AD12" s="131"/>
      <c r="AE12" s="71">
        <f t="shared" si="15"/>
        <v>12</v>
      </c>
      <c r="AF12" s="86" t="str">
        <f t="shared" si="16"/>
        <v>BB</v>
      </c>
      <c r="AG12" s="86" t="str">
        <f t="shared" si="17"/>
        <v>kkkk</v>
      </c>
      <c r="AH12" s="86">
        <f t="shared" si="18"/>
        <v>-0.4</v>
      </c>
      <c r="AI12" s="86">
        <f t="shared" si="19"/>
        <v>0.11805393021266271</v>
      </c>
      <c r="AJ12" s="86">
        <f t="shared" si="20"/>
        <v>71.75284076861422</v>
      </c>
      <c r="AK12" s="86">
        <f t="shared" si="21"/>
        <v>8.6071652709624011</v>
      </c>
      <c r="AL12" s="86">
        <f>IF(AND(Include_study?="Yes",Sufficient_data="Yes",Subgroup&lt;&gt;""),AH12-ABS(TINV((1-Subgroup_confidence_level),Number_of_subjects-1))*Calculations!AI12,"")</f>
        <v>-0.63457064472556168</v>
      </c>
      <c r="AM12" s="86">
        <f>IF(AND(Include_study?="Yes",Sufficient_data="Yes",Subgroup&lt;&gt;""),AH12+ABS(TINV((1-Subgroup_confidence_level),Number_of_subjects-1))*Calculations!AI12,"")</f>
        <v>-0.16542935527443833</v>
      </c>
      <c r="AN12" s="110">
        <f t="shared" si="22"/>
        <v>0.19540570310490504</v>
      </c>
      <c r="AO12" s="108">
        <f t="shared" si="23"/>
        <v>-0.26397253459922398</v>
      </c>
      <c r="AQ12" s="71">
        <f t="shared" si="24"/>
        <v>-0.4</v>
      </c>
      <c r="AR12" s="38">
        <f t="shared" si="25"/>
        <v>0.23457064472556166</v>
      </c>
      <c r="AS12" s="51">
        <f t="shared" si="26"/>
        <v>0.23457064472556169</v>
      </c>
      <c r="AU12" s="71" t="str">
        <f t="shared" si="27"/>
        <v/>
      </c>
      <c r="AV12" s="86" t="str">
        <f>IF(AND(Sufficient_data="Yes",Include_study?="Yes",Subgroup&lt;&gt;""),IF(COUNTIFS(Input!P$2:P11,"="&amp;"Yes",Input!C$2:C11,"="&amp;"Yes",Input!Q$2:Q11,"="&amp;Subgroup)&gt;0,"",Subgroup),"")</f>
        <v/>
      </c>
      <c r="AW12" s="86" t="str">
        <f t="shared" si="28"/>
        <v/>
      </c>
      <c r="AX12" s="86" t="str">
        <f t="shared" si="29"/>
        <v/>
      </c>
      <c r="AY12" s="86" t="str">
        <f t="shared" si="30"/>
        <v/>
      </c>
      <c r="AZ12" s="86" t="str">
        <f t="shared" si="72"/>
        <v/>
      </c>
      <c r="BA12" s="86" t="str">
        <f t="shared" si="73"/>
        <v/>
      </c>
      <c r="BB12" s="86" t="str">
        <f t="shared" si="31"/>
        <v/>
      </c>
      <c r="BC12" s="86" t="str">
        <f t="shared" si="32"/>
        <v/>
      </c>
      <c r="BD12" s="86" t="str">
        <f t="shared" si="33"/>
        <v/>
      </c>
      <c r="BE12" s="86" t="str">
        <f t="shared" si="34"/>
        <v/>
      </c>
      <c r="BF12" s="86" t="str">
        <f t="shared" si="35"/>
        <v/>
      </c>
      <c r="BG12" s="86" t="str">
        <f t="shared" si="36"/>
        <v/>
      </c>
      <c r="BH12" s="86" t="str">
        <f t="shared" si="37"/>
        <v/>
      </c>
      <c r="BI12" s="86" t="str">
        <f t="shared" si="38"/>
        <v/>
      </c>
      <c r="BJ12" s="86" t="str">
        <f t="shared" si="39"/>
        <v/>
      </c>
      <c r="BK12" s="86" t="str">
        <f t="shared" si="40"/>
        <v/>
      </c>
      <c r="BL12" s="86" t="str">
        <f t="shared" si="41"/>
        <v/>
      </c>
      <c r="BM12" s="86" t="str">
        <f t="shared" si="42"/>
        <v/>
      </c>
      <c r="BN12" s="86" t="str">
        <f t="shared" si="43"/>
        <v/>
      </c>
      <c r="BO12" s="86" t="e">
        <f t="shared" si="44"/>
        <v>#N/A</v>
      </c>
      <c r="BP12" s="105" t="str">
        <f t="shared" si="74"/>
        <v/>
      </c>
      <c r="BQ12" s="86" t="str">
        <f t="shared" si="45"/>
        <v/>
      </c>
      <c r="BR12" s="86" t="str">
        <f t="shared" si="46"/>
        <v/>
      </c>
      <c r="BS12" s="86" t="str">
        <f t="shared" si="75"/>
        <v/>
      </c>
      <c r="BT12" s="51" t="str">
        <f t="shared" si="76"/>
        <v/>
      </c>
      <c r="BV12" s="9" t="s">
        <v>31</v>
      </c>
      <c r="BW12" s="20">
        <f>MAX(0,(BW10-(Subgroup_k-1))/BW10)</f>
        <v>0.98973682406807018</v>
      </c>
      <c r="BY12" s="132"/>
      <c r="BZ12" s="41">
        <f>IF(AND(Sufficient_data="Yes",Include_study?="Yes",Moderator&lt;&gt;""),'Moderator Analysis'!E12,NA())</f>
        <v>17</v>
      </c>
      <c r="CA12" s="41">
        <f>IF(AND(Include_study?="Yes",Sufficient_data="Yes",Moderator&lt;&gt;""),'Moderator Analysis'!F12,NA())</f>
        <v>-0.4</v>
      </c>
      <c r="CB12" s="41">
        <f t="shared" si="47"/>
        <v>0.11805393021266271</v>
      </c>
      <c r="CC12" s="41">
        <f t="shared" si="48"/>
        <v>71.75284076861422</v>
      </c>
      <c r="CD12" s="41">
        <f>IF(AND(Sufficient_data="Yes",Include_study?="Yes",Moderator&lt;&gt;""),'Moderator Analysis'!F:F-CO$2,"")</f>
        <v>-0.17133536242158007</v>
      </c>
      <c r="CE12" s="41">
        <f t="shared" si="49"/>
        <v>-4.7987506356182763E-2</v>
      </c>
      <c r="CF12" s="51">
        <f>IF(AND(Sufficient_data="Yes",Include_study?="Yes",Moderator&lt;&gt;""),CC:CC*('Moderator Analysis'!F:F-CO$5-CO$4*'Moderator Analysis'!E:E)^2,"")</f>
        <v>2.0032975116948171</v>
      </c>
      <c r="CH12" s="25"/>
      <c r="CI12" s="71">
        <f t="shared" si="50"/>
        <v>0.79997617859781212</v>
      </c>
      <c r="CJ12" s="41">
        <f>IF(AND(Sufficient_data="Yes",Include_study?="Yes",CI12&lt;&gt;""),'Moderator Analysis'!F:F-'Moderator Analysis'!$J$37,"")</f>
        <v>-0.17133536242158007</v>
      </c>
      <c r="CK12" s="41">
        <f>IF(AND(Sufficient_data="Yes",Include_study?="Yes",CI12&lt;&gt;""),'Moderator Analysis'!E:E-SUMPRODUCT('Moderator Analysis'!E:E,CI:CI)/SUM(CI:CI),"")</f>
        <v>-2.6957812050767416E-3</v>
      </c>
      <c r="CL12" s="51">
        <f>IF(AND(Sufficient_data="Yes",Include_study?="Yes",CI12&lt;&gt;""),CI:CI*('Moderator Analysis'!F:F-'Moderator Analysis'!J$29-'Moderator Analysis'!J$30*'Moderator Analysis'!E:E)^2,"")</f>
        <v>2.2334868847466213E-2</v>
      </c>
      <c r="CM12" s="25"/>
      <c r="CN12" s="41">
        <f>IF(CO2&lt;&gt;"",MIN('Moderator Analysis'!E:E)*0.9,"")</f>
        <v>11.700000000000001</v>
      </c>
      <c r="CO12" s="41">
        <f>IF(CO3&lt;&gt;"",'Moderator Analysis'!$J$29+'Moderator Analysis'!$J$30*CN12,"")</f>
        <v>-0.70167431928979695</v>
      </c>
      <c r="CQ12" s="132"/>
      <c r="CR12" s="134"/>
      <c r="CS12" s="9">
        <f>IF(AND(Sufficient_data="Yes",Include_study?="Yes"),1/('Publication Bias Analysis'!F12^2),"")</f>
        <v>71.75284076861422</v>
      </c>
      <c r="CT12" s="86">
        <f>IF(AND(Include_study?="Yes",Sufficient_data="Yes"),1/('Publication Bias Analysis'!F12^2+IF(Additional_model="Fixed effect",0,DG$21)),"")</f>
        <v>71.75284076861422</v>
      </c>
      <c r="CU12" s="86">
        <f>IF(AND(Include_study?="Yes",Sufficient_data="Yes"),1/('Publication Bias Analysis'!F:F^2+IF(Additional_model="Fixed effect",0,'Publication Bias Analysis'!L$32)),"")</f>
        <v>71.75284076861422</v>
      </c>
      <c r="CV12" s="86">
        <f>IF(AND(Include_study?="Yes",Sufficient_data="Yes"),'Publication Bias Analysis'!E:E-'Publication Bias Analysis'!I$37,"")</f>
        <v>-0.17133536242158007</v>
      </c>
      <c r="CW12" s="86">
        <f>IF(AND(Include_study?="Yes",Sufficient_data="Yes"),IF(Additional_model="Fixed effect",1/'Publication Bias Analysis'!F:F,1/SQRT('Publication Bias Analysis'!F:F^2+Calculations!DG$21)),"")</f>
        <v>8.4707048566582834</v>
      </c>
      <c r="CX12" s="86">
        <f>IF(AND(Include_study?="Yes",Sufficient_data="Yes"),IF(Additional_model="Fixed effect",'Publication Bias Analysis'!E:E/'Publication Bias Analysis'!F:F,'Publication Bias Analysis'!E:E/SQRT('Publication Bias Analysis'!F:F^2+Calculations!DG$21)),"")</f>
        <v>-3.3882819426633133</v>
      </c>
      <c r="CY12" s="88">
        <f t="shared" si="51"/>
        <v>2</v>
      </c>
      <c r="CZ12" s="88">
        <f>IF(AND(Include_study?="Yes",Sufficient_data="Yes"),CY:CY+IF(DK:DK&lt;0,-1,1)*COUNTIF(CY$2:CY11,CY:CY),"")</f>
        <v>2</v>
      </c>
      <c r="DA12" s="88">
        <f>IF(AND(Include_study?="Yes",Sufficient_data="Yes"),RANK(DO:DO,DO:DO,1)*IF(DN:DN&gt;0,1,-1)+IF(DN:DN&lt;0,-1,1)*COUNTIF(CY$2:CY11,CY:CY),"")</f>
        <v>2</v>
      </c>
      <c r="DB12" s="88">
        <f>IF(AND(Include_study?="Yes",Sufficient_data="Yes"),RANK(DR:DR,DR:DR,1)*IF(DQ:DQ&gt;0,1,-1)+IF(DQ:DQ&lt;0,-1,1)*COUNTIF(CY$2:CY11,CY:CY),"")</f>
        <v>2</v>
      </c>
      <c r="DC12" s="41">
        <f>IF(AND(Include_study?="Yes",Sufficient_data="Yes"),'Publication Bias Analysis'!$E:$E,NA())</f>
        <v>-0.4</v>
      </c>
      <c r="DD12" s="51">
        <f>IF(AND(Include_study?="Yes",Sufficient_data="Yes"),'Publication Bias Analysis'!$F:$F,NA())</f>
        <v>0.11805393021266271</v>
      </c>
      <c r="DF12" s="26" t="s">
        <v>155</v>
      </c>
      <c r="DG12" s="41">
        <f>'Publication Bias Analysis'!I29-'Publication Bias Analysis'!I33</f>
        <v>2.3829769177120719</v>
      </c>
      <c r="DJ12" s="136"/>
      <c r="DK12" s="41">
        <f>IF(AND(Include_study?="Yes",Sufficient_data="Yes"),IF('Publication Bias Analysis'!L$38="Left",'Publication Bias Analysis'!E:E-'Publication Bias Analysis'!I$29,'Publication Bias Analysis'!I$29-'Publication Bias Analysis'!E:E),"")</f>
        <v>0.17133536242158007</v>
      </c>
      <c r="DL12" s="41">
        <f t="shared" si="54"/>
        <v>0.17133536242158007</v>
      </c>
      <c r="DM12" s="51">
        <f>IF(AND(Include_study?="Yes",Sufficient_data="Yes"),1/('Publication Bias Analysis'!F:F^2+IF(Additional_model="Fixed effect",0,$DV$6)),"")</f>
        <v>71.75284076861422</v>
      </c>
      <c r="DN12" s="41">
        <f>IF(AND(Include_study?="Yes",Sufficient_data="Yes"),IF('Publication Bias Analysis'!L$38="Left",'Publication Bias Analysis'!E:E-DV$3,Calculations!DV$3-'Publication Bias Analysis'!E:E),"")</f>
        <v>0.17133536242158007</v>
      </c>
      <c r="DO12" s="41">
        <f t="shared" si="55"/>
        <v>0.17133536242158007</v>
      </c>
      <c r="DP12" s="51">
        <f>IF(AND(DN12&lt;&gt;"",CZ12&lt;=MAX(CZ:CZ)-DV$7),1/('Publication Bias Analysis'!F:F^2+IF(Additional_model="Fixed effect",0,$DV$13)),"")</f>
        <v>71.75284076861422</v>
      </c>
      <c r="DQ12" s="71">
        <f>IF(AND(Include_study?="Yes",Sufficient_data="Yes"),IF('Publication Bias Analysis'!L$38="Left",'Publication Bias Analysis'!E:E-DV$10,DV$10-'Publication Bias Analysis'!E:E),"")</f>
        <v>0.17133536242158007</v>
      </c>
      <c r="DR12" s="41">
        <f t="shared" si="56"/>
        <v>0.17133536242158007</v>
      </c>
      <c r="DS12" s="51">
        <f>IF(AND(DQ12&lt;&gt;"",DA12&lt;=MAX(DA:DA)-DV$14),1/('Publication Bias Analysis'!F:F^2+IF(Additional_model="Fixed effect",0,$DV$20)),"")</f>
        <v>71.75284076861422</v>
      </c>
      <c r="DU12" s="26" t="s">
        <v>6</v>
      </c>
      <c r="DV12" s="41">
        <f>SUMPRODUCT(--(DA:DA&lt;=(MAX(DA:DA)-DV14)),Calculations!CS:CS,'Publication Bias Analysis'!E:E,'Publication Bias Analysis'!E:E)-SUMPRODUCT(--(DA:DA&lt;=(MAX(DA:DA)-DV14)),Calculations!CS:CS,'Publication Bias Analysis'!E:E)^2/SUMIF(DA:DA,"&lt;="&amp;(MAX(DA:DA)-DV14),Calculations!CS:CS)</f>
        <v>1071.7929881507525</v>
      </c>
      <c r="DX12" s="59">
        <v>11</v>
      </c>
      <c r="DY12" s="11" t="str">
        <f>IF(Trim_and_fill="On",IF(DV$21&gt;(COUNT(DY$2:DY11)),IF(COUNTIF(CZ:CZ,-1*(MAX(CZ:CZ)-DX12+1))=1,"",MAX(CZ:CZ)-DX12+1),""),"")</f>
        <v/>
      </c>
      <c r="DZ12" s="41" t="str">
        <f t="shared" si="57"/>
        <v/>
      </c>
      <c r="EA12" s="41" t="str">
        <f t="shared" si="58"/>
        <v/>
      </c>
      <c r="EB12" s="41" t="str">
        <f t="shared" si="77"/>
        <v/>
      </c>
      <c r="EC12" s="86" t="str">
        <f t="shared" si="59"/>
        <v/>
      </c>
      <c r="ED12" s="51" t="str">
        <f>IF(DY12&lt;&gt;"",DZ:DZ-'Publication Bias Analysis'!I$37,"")</f>
        <v/>
      </c>
      <c r="EF12" s="59">
        <v>11</v>
      </c>
      <c r="EG12" s="41" t="e">
        <f t="shared" si="60"/>
        <v>#N/A</v>
      </c>
      <c r="EH12" s="51" t="e">
        <f t="shared" si="61"/>
        <v>#N/A</v>
      </c>
      <c r="EJ12" s="136"/>
      <c r="EK12" s="41">
        <f t="shared" si="62"/>
        <v>-0.49540720589006426</v>
      </c>
      <c r="EL12" s="51">
        <f>IF(AND(Include_study?="Yes",Sufficient_data="Yes"),Z_score-('Publication Bias Analysis'!P$3+'Publication Bias Analysis'!P$4*Inverse_standard_error),"")</f>
        <v>0.26718637670738099</v>
      </c>
      <c r="EN12" s="136"/>
      <c r="EO12" s="41">
        <f>IF(AND(Include_study?="Yes",Sufficient_data="Yes"),('Publication Bias Analysis'!E:E-(SUMPRODUCT(Calculations!CS:CS,'Publication Bias Analysis'!E:E)/SUM(Calculations!CS:CS)))/SQRT(Calculations!EP:EP),"")</f>
        <v>-1.506456060169729</v>
      </c>
      <c r="EP12" s="41">
        <f>IF(AND(Include_study?="Yes",Sufficient_data="Yes"),'Publication Bias Analysis'!F:F^2-1/SUM(Calculations!CS:CS),"")</f>
        <v>1.2935436175608123E-2</v>
      </c>
      <c r="EQ12" s="11">
        <f t="shared" si="63"/>
        <v>8</v>
      </c>
      <c r="ER12" s="11">
        <f t="shared" si="64"/>
        <v>3</v>
      </c>
      <c r="ES12" s="11">
        <f>IF(AND(Include_study?="Yes",Sufficient_data="Yes"),COUNTIFS(EQ$2:EQ11,"&lt;"&amp;EQ12,ER$2:ER11,"&lt;"&amp;ER12)+COUNTIFS(EQ13:EQ$201,"&lt;"&amp;EQ12,ER13:ER$201,"&lt;"&amp;ER12)+COUNTIFS(EQ$2:EQ11,"&gt;"&amp;EQ12,ER$2:ER11,"&gt;"&amp;ER12)+COUNTIFS(EQ13:EQ$201,"&gt;"&amp;EQ12,ER13:ER$201,"&gt;"&amp;ER12),"")</f>
        <v>2</v>
      </c>
      <c r="ET12" s="82">
        <f>IF(AND(Include_study?="Yes",Sufficient_data="Yes"),COUNTIFS(EQ$2:EQ11,"&lt;"&amp;EQ12,ER$2:ER11,"&gt;"&amp;ER12)+COUNTIFS(EQ13:EQ$201,"&lt;"&amp;EQ12,ER13:ER$201,"&gt;"&amp;ER12)+COUNTIFS(EQ$2:EQ11,"&gt;"&amp;EQ12,ER$2:ER11,"&lt;"&amp;ER12)+COUNTIFS(EQ13:EQ$201,"&gt;"&amp;EQ12,ER13:ER$201,"&lt;"&amp;ER12),"")</f>
        <v>9</v>
      </c>
      <c r="EV12" s="136"/>
      <c r="FA12" s="136"/>
      <c r="FB12" s="41">
        <f t="shared" si="65"/>
        <v>-3.3882819426633133</v>
      </c>
      <c r="FC12" s="41">
        <f t="shared" si="66"/>
        <v>8.4707048566582834</v>
      </c>
      <c r="FD12" s="41">
        <f t="shared" si="67"/>
        <v>-0.49540720589006426</v>
      </c>
      <c r="FE12" s="51">
        <f>IF(AND(Include_study?="Yes",Sufficient_data="Yes"),Z_score-('Publication Bias Analysis'!AO$30+'Publication Bias Analysis'!AO$31*Inverse_standard_error),"")</f>
        <v>-1.4513312865817851</v>
      </c>
      <c r="FK12" s="136"/>
      <c r="FL12" s="11">
        <f>IF(Z_score_individual_studies&lt;&gt;"",RANK('Publication Bias Analysis'!AW:AW,'Publication Bias Analysis'!AW:AW,1)+COUNTIF('Publication Bias Analysis'!AW$2:AW11,'Publication Bias Analysis'!AW12),"")</f>
        <v>5</v>
      </c>
      <c r="FM12" s="41">
        <f t="shared" si="68"/>
        <v>0.3783783783783784</v>
      </c>
      <c r="FN12" s="41">
        <f>IF('Publication Bias Analysis'!AV12&lt;&gt;"",'Publication Bias Analysis'!AV12,NA())</f>
        <v>-0.30974253153853021</v>
      </c>
      <c r="FO12" s="41">
        <f>IF('Publication Bias Analysis'!AW12&lt;&gt;"",'Publication Bias Analysis'!AW12,NA())</f>
        <v>-1.506456060169729</v>
      </c>
      <c r="FP12" s="41">
        <f>IF(AND(Include_study?="Yes",Sufficient_data="Yes"),'Publication Bias Analysis'!AV:AV-AVERAGE('Publication Bias Analysis'!AV:AV),"")</f>
        <v>-0.30974253153853004</v>
      </c>
      <c r="FQ12" s="51">
        <f>IF(AND(Include_study?="Yes",Sufficient_data="Yes"),FO:FO-('Publication Bias Analysis'!AZ$30+'Publication Bias Analysis'!AZ$31*FN:FN),"")</f>
        <v>2.3790405470397342</v>
      </c>
      <c r="FW12" s="136"/>
      <c r="FX12" s="90">
        <f t="shared" si="69"/>
        <v>-3.3882819426633133</v>
      </c>
      <c r="FY12" s="41">
        <f t="shared" si="70"/>
        <v>3.5165963763728048E-4</v>
      </c>
      <c r="FZ12" s="51">
        <f t="shared" si="78"/>
        <v>-7.9528467886832628</v>
      </c>
      <c r="GA12"/>
      <c r="GB12"/>
      <c r="GC12"/>
      <c r="GD12"/>
      <c r="GE12"/>
      <c r="GF12"/>
      <c r="GG12"/>
      <c r="GH12"/>
      <c r="GI12"/>
      <c r="GJ12"/>
      <c r="GK12"/>
    </row>
    <row r="13" spans="1:193" ht="14.25" x14ac:dyDescent="0.2">
      <c r="A13" s="131"/>
      <c r="B13" s="41">
        <f>IF(AND(Sufficient_data="Yes",Include_study?="Yes"),IF(AND(Sort_By=$E$1,Order="Ascending"),IF(Input!Study_name="",COUNTIFS(Input!Study_name,"&lt;&gt;"&amp;"",Include_study?,"Yes",Sufficient_data,"Yes")+1,IF(COUNT(E13)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13)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>12</v>
      </c>
      <c r="C13" s="41">
        <f>IF(B13&lt;&gt;"",IF(B13=0,COUNTIF(B$2:B12,0)+1,COUNTIF(B$2:B12,B13)+COUNTIF(B:B,"&lt;"&amp;B13)+1),"")</f>
        <v>12</v>
      </c>
      <c r="D13" s="41">
        <f t="shared" si="0"/>
        <v>12</v>
      </c>
      <c r="E13" s="41" t="str">
        <f>IF(AND(Include_study?="Yes",Sufficient_data="Yes",Input!Study_name&lt;&gt;""),Input!Study_name,"")</f>
        <v>llll</v>
      </c>
      <c r="F13" s="41" t="str">
        <f>IF(AND(Include_study?="Yes",Sufficient_data="Yes"),IF(Input!M2_M1&lt;&gt;"",Input!M2_M1,IF(AND(M1_&lt;&gt;"",M2_&lt;&gt;""),M2_-M1_,"")),"")</f>
        <v/>
      </c>
      <c r="G13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3" s="41" t="str">
        <f>IF(AND(Include_study?="Yes",Sufficient_data="Yes"),IF(OR(t_value&lt;&gt;"",F_value&lt;&gt;"",Input!Cohens_d&lt;&gt;"",Input!Hedges_g&lt;&gt;""),"",Sdiff/SQRT(2*(1-(r_)))),"")</f>
        <v/>
      </c>
      <c r="I13" s="11">
        <f t="shared" si="1"/>
        <v>97</v>
      </c>
      <c r="J13" s="41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>-0.50399113437801268</v>
      </c>
      <c r="K13" s="41">
        <f t="shared" si="2"/>
        <v>0.99208094328298402</v>
      </c>
      <c r="L13" s="41">
        <f t="shared" si="3"/>
        <v>-0.5</v>
      </c>
      <c r="M13" s="41">
        <f t="shared" si="4"/>
        <v>1.0921477524328545E-2</v>
      </c>
      <c r="N13" s="41">
        <f t="shared" si="5"/>
        <v>1.0749186826224123E-2</v>
      </c>
      <c r="O13" s="41">
        <f t="shared" si="6"/>
        <v>0.10367828522031083</v>
      </c>
      <c r="P13" s="41">
        <f t="shared" si="7"/>
        <v>93.030293004151901</v>
      </c>
      <c r="Q13" s="41">
        <f t="shared" si="71"/>
        <v>0.84605378866926007</v>
      </c>
      <c r="R13" s="41">
        <f t="shared" si="8"/>
        <v>-0.7057997696078675</v>
      </c>
      <c r="S13" s="41">
        <f t="shared" si="9"/>
        <v>-0.2942002303921325</v>
      </c>
      <c r="T13" s="105">
        <f t="shared" si="10"/>
        <v>8.3580091026034448E-2</v>
      </c>
      <c r="U13" s="108">
        <f t="shared" si="11"/>
        <v>-8.9196887591834528E-2</v>
      </c>
      <c r="W13" s="71">
        <f t="shared" si="12"/>
        <v>-0.5</v>
      </c>
      <c r="X13" s="9">
        <f t="shared" si="13"/>
        <v>0.2057997696078675</v>
      </c>
      <c r="Y13" s="51">
        <f t="shared" si="14"/>
        <v>0.2057997696078675</v>
      </c>
      <c r="AD13" s="131"/>
      <c r="AE13" s="71">
        <f t="shared" si="15"/>
        <v>13</v>
      </c>
      <c r="AF13" s="86" t="str">
        <f t="shared" si="16"/>
        <v>BB</v>
      </c>
      <c r="AG13" s="86" t="str">
        <f t="shared" si="17"/>
        <v>llll</v>
      </c>
      <c r="AH13" s="86">
        <f t="shared" si="18"/>
        <v>-0.5</v>
      </c>
      <c r="AI13" s="86">
        <f t="shared" si="19"/>
        <v>0.10367828522031083</v>
      </c>
      <c r="AJ13" s="86">
        <f t="shared" si="20"/>
        <v>93.030293004151901</v>
      </c>
      <c r="AK13" s="86">
        <f t="shared" si="21"/>
        <v>8.8499705375627205</v>
      </c>
      <c r="AL13" s="86">
        <f>IF(AND(Include_study?="Yes",Sufficient_data="Yes",Subgroup&lt;&gt;""),AH13-ABS(TINV((1-Subgroup_confidence_level),Number_of_subjects-1))*Calculations!AI13,"")</f>
        <v>-0.7057997696078675</v>
      </c>
      <c r="AM13" s="86">
        <f>IF(AND(Include_study?="Yes",Sufficient_data="Yes",Subgroup&lt;&gt;""),AH13+ABS(TINV((1-Subgroup_confidence_level),Number_of_subjects-1))*Calculations!AI13,"")</f>
        <v>-0.2942002303921325</v>
      </c>
      <c r="AN13" s="110">
        <f t="shared" si="22"/>
        <v>0.20091803293057647</v>
      </c>
      <c r="AO13" s="108">
        <f t="shared" si="23"/>
        <v>-0.36397253459922396</v>
      </c>
      <c r="AQ13" s="71">
        <f t="shared" si="24"/>
        <v>-0.5</v>
      </c>
      <c r="AR13" s="38">
        <f t="shared" si="25"/>
        <v>0.2057997696078675</v>
      </c>
      <c r="AS13" s="51">
        <f t="shared" si="26"/>
        <v>0.2057997696078675</v>
      </c>
      <c r="AU13" s="71" t="str">
        <f t="shared" si="27"/>
        <v/>
      </c>
      <c r="AV13" s="86" t="str">
        <f>IF(AND(Sufficient_data="Yes",Include_study?="Yes",Subgroup&lt;&gt;""),IF(COUNTIFS(Input!P$2:P12,"="&amp;"Yes",Input!C$2:C12,"="&amp;"Yes",Input!Q$2:Q12,"="&amp;Subgroup)&gt;0,"",Subgroup),"")</f>
        <v/>
      </c>
      <c r="AW13" s="86" t="str">
        <f t="shared" si="28"/>
        <v/>
      </c>
      <c r="AX13" s="86" t="str">
        <f t="shared" si="29"/>
        <v/>
      </c>
      <c r="AY13" s="86" t="str">
        <f t="shared" si="30"/>
        <v/>
      </c>
      <c r="AZ13" s="86" t="str">
        <f t="shared" si="72"/>
        <v/>
      </c>
      <c r="BA13" s="86" t="str">
        <f t="shared" si="73"/>
        <v/>
      </c>
      <c r="BB13" s="86" t="str">
        <f t="shared" si="31"/>
        <v/>
      </c>
      <c r="BC13" s="86" t="str">
        <f t="shared" si="32"/>
        <v/>
      </c>
      <c r="BD13" s="86" t="str">
        <f t="shared" si="33"/>
        <v/>
      </c>
      <c r="BE13" s="86" t="str">
        <f t="shared" si="34"/>
        <v/>
      </c>
      <c r="BF13" s="86" t="str">
        <f t="shared" si="35"/>
        <v/>
      </c>
      <c r="BG13" s="86" t="str">
        <f t="shared" si="36"/>
        <v/>
      </c>
      <c r="BH13" s="86" t="str">
        <f t="shared" si="37"/>
        <v/>
      </c>
      <c r="BI13" s="86" t="str">
        <f t="shared" si="38"/>
        <v/>
      </c>
      <c r="BJ13" s="86" t="str">
        <f t="shared" si="39"/>
        <v/>
      </c>
      <c r="BK13" s="86" t="str">
        <f t="shared" si="40"/>
        <v/>
      </c>
      <c r="BL13" s="86" t="str">
        <f t="shared" si="41"/>
        <v/>
      </c>
      <c r="BM13" s="86" t="str">
        <f t="shared" si="42"/>
        <v/>
      </c>
      <c r="BN13" s="86" t="str">
        <f t="shared" si="43"/>
        <v/>
      </c>
      <c r="BO13" s="86" t="e">
        <f t="shared" si="44"/>
        <v>#N/A</v>
      </c>
      <c r="BP13" s="105" t="str">
        <f t="shared" si="74"/>
        <v/>
      </c>
      <c r="BQ13" s="86" t="str">
        <f t="shared" si="45"/>
        <v/>
      </c>
      <c r="BR13" s="86" t="str">
        <f t="shared" si="46"/>
        <v/>
      </c>
      <c r="BS13" s="86" t="str">
        <f t="shared" si="75"/>
        <v/>
      </c>
      <c r="BT13" s="51" t="str">
        <f t="shared" si="76"/>
        <v/>
      </c>
      <c r="BV13" s="9" t="s">
        <v>32</v>
      </c>
      <c r="BW13" s="23">
        <f>MAX(0,(BW10-(Subgroup_k-1))/(SUM(Subgroup_Weightf)-(SUMPRODUCT(Subgroup_Weightf,Subgroup_Weightf)/SUM(Subgroup_Weightf))))</f>
        <v>1.1712087612291573</v>
      </c>
      <c r="BY13" s="132"/>
      <c r="BZ13" s="41">
        <f>IF(AND(Sufficient_data="Yes",Include_study?="Yes",Moderator&lt;&gt;""),'Moderator Analysis'!E13,NA())</f>
        <v>18</v>
      </c>
      <c r="CA13" s="41">
        <f>IF(AND(Include_study?="Yes",Sufficient_data="Yes",Moderator&lt;&gt;""),'Moderator Analysis'!F13,NA())</f>
        <v>-0.5</v>
      </c>
      <c r="CB13" s="41">
        <f t="shared" si="47"/>
        <v>0.10367828522031083</v>
      </c>
      <c r="CC13" s="41">
        <f t="shared" si="48"/>
        <v>93.030293004151901</v>
      </c>
      <c r="CD13" s="41">
        <f>IF(AND(Sufficient_data="Yes",Include_study?="Yes",Moderator&lt;&gt;""),'Moderator Analysis'!F:F-CO$2,"")</f>
        <v>-0.27133536242158007</v>
      </c>
      <c r="CE13" s="41">
        <f t="shared" si="49"/>
        <v>0.95201249364381724</v>
      </c>
      <c r="CF13" s="51">
        <f>IF(AND(Sufficient_data="Yes",Include_study?="Yes",Moderator&lt;&gt;""),CC:CC*('Moderator Analysis'!F:F-CO$5-CO$4*'Moderator Analysis'!E:E)^2,"")</f>
        <v>11.759661685179939</v>
      </c>
      <c r="CH13" s="25"/>
      <c r="CI13" s="71">
        <f t="shared" si="50"/>
        <v>0.80202129999639482</v>
      </c>
      <c r="CJ13" s="41">
        <f>IF(AND(Sufficient_data="Yes",Include_study?="Yes",CI13&lt;&gt;""),'Moderator Analysis'!F:F-'Moderator Analysis'!$J$37,"")</f>
        <v>-0.27133536242158007</v>
      </c>
      <c r="CK13" s="41">
        <f>IF(AND(Sufficient_data="Yes",Include_study?="Yes",CI13&lt;&gt;""),'Moderator Analysis'!E:E-SUMPRODUCT('Moderator Analysis'!E:E,CI:CI)/SUM(CI:CI),"")</f>
        <v>0.99730421879492326</v>
      </c>
      <c r="CL13" s="51">
        <f>IF(AND(Sufficient_data="Yes",Include_study?="Yes",CI13&lt;&gt;""),CI:CI*('Moderator Analysis'!F:F-'Moderator Analysis'!J$29-'Moderator Analysis'!J$30*'Moderator Analysis'!E:E)^2,"")</f>
        <v>0.10138094643908005</v>
      </c>
      <c r="CM13" s="25"/>
      <c r="CN13" s="41">
        <f>IF(CO3&lt;&gt;"",MAX('Moderator Analysis'!E:E)*1.1,"")</f>
        <v>24.200000000000003</v>
      </c>
      <c r="CO13" s="41">
        <f>IF(CO3&lt;&gt;"",'Moderator Analysis'!$J$29+'Moderator Analysis'!$J$30*CN13,"")</f>
        <v>0.40390437070619734</v>
      </c>
      <c r="CQ13" s="132"/>
      <c r="CR13" s="134"/>
      <c r="CS13" s="9">
        <f>IF(AND(Sufficient_data="Yes",Include_study?="Yes"),1/('Publication Bias Analysis'!F13^2),"")</f>
        <v>93.030293004151901</v>
      </c>
      <c r="CT13" s="86">
        <f>IF(AND(Include_study?="Yes",Sufficient_data="Yes"),1/('Publication Bias Analysis'!F13^2+IF(Additional_model="Fixed effect",0,DG$21)),"")</f>
        <v>93.030293004151901</v>
      </c>
      <c r="CU13" s="86">
        <f>IF(AND(Include_study?="Yes",Sufficient_data="Yes"),1/('Publication Bias Analysis'!F:F^2+IF(Additional_model="Fixed effect",0,'Publication Bias Analysis'!L$32)),"")</f>
        <v>93.030293004151901</v>
      </c>
      <c r="CV13" s="86">
        <f>IF(AND(Include_study?="Yes",Sufficient_data="Yes"),'Publication Bias Analysis'!E:E-'Publication Bias Analysis'!I$37,"")</f>
        <v>-0.27133536242158007</v>
      </c>
      <c r="CW13" s="86">
        <f>IF(AND(Include_study?="Yes",Sufficient_data="Yes"),IF(Additional_model="Fixed effect",1/'Publication Bias Analysis'!F:F,1/SQRT('Publication Bias Analysis'!F:F^2+Calculations!DG$21)),"")</f>
        <v>9.645221252213549</v>
      </c>
      <c r="CX13" s="86">
        <f>IF(AND(Include_study?="Yes",Sufficient_data="Yes"),IF(Additional_model="Fixed effect",'Publication Bias Analysis'!E:E/'Publication Bias Analysis'!F:F,'Publication Bias Analysis'!E:E/SQRT('Publication Bias Analysis'!F:F^2+Calculations!DG$21)),"")</f>
        <v>-4.8226106261067745</v>
      </c>
      <c r="CY13" s="88">
        <f t="shared" si="51"/>
        <v>5</v>
      </c>
      <c r="CZ13" s="88">
        <f>IF(AND(Include_study?="Yes",Sufficient_data="Yes"),CY:CY+IF(DK:DK&lt;0,-1,1)*COUNTIF(CY$2:CY12,CY:CY),"")</f>
        <v>5</v>
      </c>
      <c r="DA13" s="88">
        <f>IF(AND(Include_study?="Yes",Sufficient_data="Yes"),RANK(DO:DO,DO:DO,1)*IF(DN:DN&gt;0,1,-1)+IF(DN:DN&lt;0,-1,1)*COUNTIF(CY$2:CY12,CY:CY),"")</f>
        <v>5</v>
      </c>
      <c r="DB13" s="88">
        <f>IF(AND(Include_study?="Yes",Sufficient_data="Yes"),RANK(DR:DR,DR:DR,1)*IF(DQ:DQ&gt;0,1,-1)+IF(DQ:DQ&lt;0,-1,1)*COUNTIF(CY$2:CY12,CY:CY),"")</f>
        <v>5</v>
      </c>
      <c r="DC13" s="41">
        <f>IF(AND(Include_study?="Yes",Sufficient_data="Yes"),'Publication Bias Analysis'!$E:$E,NA())</f>
        <v>-0.5</v>
      </c>
      <c r="DD13" s="51">
        <f>IF(AND(Include_study?="Yes",Sufficient_data="Yes"),'Publication Bias Analysis'!$F:$F,NA())</f>
        <v>0.10367828522031083</v>
      </c>
      <c r="DF13" s="26" t="s">
        <v>198</v>
      </c>
      <c r="DG13" s="41">
        <f>MAX('Publication Bias Analysis'!F:F)*1.1</f>
        <v>0.19479372362870087</v>
      </c>
      <c r="DJ13" s="136"/>
      <c r="DK13" s="41">
        <f>IF(AND(Include_study?="Yes",Sufficient_data="Yes"),IF('Publication Bias Analysis'!L$38="Left",'Publication Bias Analysis'!E:E-'Publication Bias Analysis'!I$29,'Publication Bias Analysis'!I$29-'Publication Bias Analysis'!E:E),"")</f>
        <v>0.27133536242158007</v>
      </c>
      <c r="DL13" s="41">
        <f t="shared" si="54"/>
        <v>0.27133536242158007</v>
      </c>
      <c r="DM13" s="51">
        <f>IF(AND(Include_study?="Yes",Sufficient_data="Yes"),1/('Publication Bias Analysis'!F:F^2+IF(Additional_model="Fixed effect",0,$DV$6)),"")</f>
        <v>93.030293004151901</v>
      </c>
      <c r="DN13" s="41">
        <f>IF(AND(Include_study?="Yes",Sufficient_data="Yes"),IF('Publication Bias Analysis'!L$38="Left",'Publication Bias Analysis'!E:E-DV$3,Calculations!DV$3-'Publication Bias Analysis'!E:E),"")</f>
        <v>0.27133536242158007</v>
      </c>
      <c r="DO13" s="41">
        <f t="shared" si="55"/>
        <v>0.27133536242158007</v>
      </c>
      <c r="DP13" s="51">
        <f>IF(AND(DN13&lt;&gt;"",CZ13&lt;=MAX(CZ:CZ)-DV$7),1/('Publication Bias Analysis'!F:F^2+IF(Additional_model="Fixed effect",0,$DV$13)),"")</f>
        <v>93.030293004151901</v>
      </c>
      <c r="DQ13" s="71">
        <f>IF(AND(Include_study?="Yes",Sufficient_data="Yes"),IF('Publication Bias Analysis'!L$38="Left",'Publication Bias Analysis'!E:E-DV$10,DV$10-'Publication Bias Analysis'!E:E),"")</f>
        <v>0.27133536242158007</v>
      </c>
      <c r="DR13" s="41">
        <f t="shared" si="56"/>
        <v>0.27133536242158007</v>
      </c>
      <c r="DS13" s="51">
        <f>IF(AND(DQ13&lt;&gt;"",DA13&lt;=MAX(DA:DA)-DV$14),1/('Publication Bias Analysis'!F:F^2+IF(Additional_model="Fixed effect",0,$DV$20)),"")</f>
        <v>93.030293004151901</v>
      </c>
      <c r="DU13" s="26" t="s">
        <v>32</v>
      </c>
      <c r="DV13" s="41">
        <f>MAX(0,(DV12-(k_-DV14))/((SUMIF(DA:DA,"&lt;="&amp;(MAX(DA:DA)-DV14),Calculations!CS:CS))-((SUMPRODUCT(--(DA:DA&lt;=(MAX(DA:DA)-DV14)),Calculations!CS:CS,Calculations!CS:CS))/(SUMIF(DA:DA,"&lt;="&amp;(MAX(DA:DA)-DV14),Calculations!CS:CS)))))</f>
        <v>1.1701046732739091</v>
      </c>
      <c r="DX13" s="59">
        <v>12</v>
      </c>
      <c r="DY13" s="11" t="str">
        <f>IF(Trim_and_fill="On",IF(DV$21&gt;(COUNT(DY$2:DY12)),IF(COUNTIF(CZ:CZ,-1*(MAX(CZ:CZ)-DX13+1))=1,"",MAX(CZ:CZ)-DX13+1),""),"")</f>
        <v/>
      </c>
      <c r="DZ13" s="41" t="str">
        <f t="shared" si="57"/>
        <v/>
      </c>
      <c r="EA13" s="41" t="str">
        <f t="shared" si="58"/>
        <v/>
      </c>
      <c r="EB13" s="41" t="str">
        <f t="shared" si="77"/>
        <v/>
      </c>
      <c r="EC13" s="86" t="str">
        <f t="shared" si="59"/>
        <v/>
      </c>
      <c r="ED13" s="51" t="str">
        <f>IF(DY13&lt;&gt;"",DZ:DZ-'Publication Bias Analysis'!I$37,"")</f>
        <v/>
      </c>
      <c r="EF13" s="59">
        <v>12</v>
      </c>
      <c r="EG13" s="41" t="e">
        <f t="shared" si="60"/>
        <v>#N/A</v>
      </c>
      <c r="EH13" s="51" t="e">
        <f t="shared" si="61"/>
        <v>#N/A</v>
      </c>
      <c r="EJ13" s="136"/>
      <c r="EK13" s="41">
        <f t="shared" si="62"/>
        <v>0.67910918966520128</v>
      </c>
      <c r="EL13" s="51">
        <f>IF(AND(Include_study?="Yes",Sufficient_data="Yes"),Z_score-('Publication Bias Analysis'!P$3+'Publication Bias Analysis'!P$4*Inverse_standard_error),"")</f>
        <v>-3.3857389529342523</v>
      </c>
      <c r="EN13" s="136"/>
      <c r="EO13" s="41">
        <f>IF(AND(Include_study?="Yes",Sufficient_data="Yes"),('Publication Bias Analysis'!E:E-(SUMPRODUCT(Calculations!CS:CS,'Publication Bias Analysis'!E:E)/SUM(Calculations!CS:CS)))/SQRT(Calculations!EP:EP),"")</f>
        <v>-2.7482170580536178</v>
      </c>
      <c r="EP13" s="41">
        <f>IF(AND(Include_study?="Yes",Sufficient_data="Yes"),'Publication Bias Analysis'!F:F^2-1/SUM(Calculations!CS:CS),"")</f>
        <v>9.7478925631760104E-3</v>
      </c>
      <c r="EQ13" s="11">
        <f t="shared" si="63"/>
        <v>9</v>
      </c>
      <c r="ER13" s="11">
        <f t="shared" si="64"/>
        <v>8</v>
      </c>
      <c r="ES13" s="11">
        <f>IF(AND(Include_study?="Yes",Sufficient_data="Yes"),COUNTIFS(EQ$2:EQ12,"&lt;"&amp;EQ13,ER$2:ER12,"&lt;"&amp;ER13)+COUNTIFS(EQ14:EQ$201,"&lt;"&amp;EQ13,ER14:ER$201,"&lt;"&amp;ER13)+COUNTIFS(EQ$2:EQ12,"&gt;"&amp;EQ13,ER$2:ER12,"&gt;"&amp;ER13)+COUNTIFS(EQ14:EQ$201,"&gt;"&amp;EQ13,ER14:ER$201,"&gt;"&amp;ER13),"")</f>
        <v>4</v>
      </c>
      <c r="ET13" s="82">
        <f>IF(AND(Include_study?="Yes",Sufficient_data="Yes"),COUNTIFS(EQ$2:EQ12,"&lt;"&amp;EQ13,ER$2:ER12,"&gt;"&amp;ER13)+COUNTIFS(EQ14:EQ$201,"&lt;"&amp;EQ13,ER14:ER$201,"&gt;"&amp;ER13)+COUNTIFS(EQ$2:EQ12,"&gt;"&amp;EQ13,ER$2:ER12,"&lt;"&amp;ER13)+COUNTIFS(EQ14:EQ$201,"&gt;"&amp;EQ13,ER14:ER$201,"&lt;"&amp;ER13),"")</f>
        <v>7</v>
      </c>
      <c r="EV13" s="136"/>
      <c r="EW13" s="119" t="s">
        <v>128</v>
      </c>
      <c r="EX13" s="119"/>
      <c r="EY13" s="119"/>
      <c r="FA13" s="136"/>
      <c r="FB13" s="41">
        <f t="shared" si="65"/>
        <v>-4.8226106261067745</v>
      </c>
      <c r="FC13" s="41">
        <f t="shared" si="66"/>
        <v>9.645221252213549</v>
      </c>
      <c r="FD13" s="41">
        <f t="shared" si="67"/>
        <v>0.67910918966520128</v>
      </c>
      <c r="FE13" s="51">
        <f>IF(AND(Include_study?="Yes",Sufficient_data="Yes"),Z_score-('Publication Bias Analysis'!AO$30+'Publication Bias Analysis'!AO$31*Inverse_standard_error),"")</f>
        <v>-2.6170896041056895</v>
      </c>
      <c r="FK13" s="136"/>
      <c r="FL13" s="11">
        <f>IF(Z_score_individual_studies&lt;&gt;"",RANK('Publication Bias Analysis'!AW:AW,'Publication Bias Analysis'!AW:AW,1)+COUNTIF('Publication Bias Analysis'!AW$2:AW12,'Publication Bias Analysis'!AW13),"")</f>
        <v>4</v>
      </c>
      <c r="FM13" s="41">
        <f t="shared" si="68"/>
        <v>0.29729729729729726</v>
      </c>
      <c r="FN13" s="41">
        <f>IF('Publication Bias Analysis'!AV13&lt;&gt;"",'Publication Bias Analysis'!AV13,NA())</f>
        <v>-0.53218973091930433</v>
      </c>
      <c r="FO13" s="41">
        <f>IF('Publication Bias Analysis'!AW13&lt;&gt;"",'Publication Bias Analysis'!AW13,NA())</f>
        <v>-2.7482170580536178</v>
      </c>
      <c r="FP13" s="41">
        <f>IF(AND(Include_study?="Yes",Sufficient_data="Yes"),'Publication Bias Analysis'!AV:AV-AVERAGE('Publication Bias Analysis'!AV:AV),"")</f>
        <v>-0.53218973091930422</v>
      </c>
      <c r="FQ13" s="51">
        <f>IF(AND(Include_study?="Yes",Sufficient_data="Yes"),FO:FO-('Publication Bias Analysis'!AZ$30+'Publication Bias Analysis'!AZ$31*FN:FN),"")</f>
        <v>3.462931135915492</v>
      </c>
      <c r="FW13" s="136"/>
      <c r="FX13" s="90">
        <f t="shared" si="69"/>
        <v>-4.8226106261067745</v>
      </c>
      <c r="FY13" s="41">
        <f t="shared" si="70"/>
        <v>7.0845699196020462E-7</v>
      </c>
      <c r="FZ13" s="51">
        <f t="shared" si="78"/>
        <v>-14.160176482607779</v>
      </c>
      <c r="GA13"/>
      <c r="GB13"/>
      <c r="GC13"/>
      <c r="GD13"/>
      <c r="GE13"/>
      <c r="GF13"/>
      <c r="GG13"/>
      <c r="GH13"/>
      <c r="GI13"/>
      <c r="GJ13"/>
      <c r="GK13"/>
    </row>
    <row r="14" spans="1:193" x14ac:dyDescent="0.2">
      <c r="A14" s="131"/>
      <c r="B14" s="41" t="str">
        <f>IF(AND(Sufficient_data="Yes",Include_study?="Yes"),IF(AND(Sort_By=$E$1,Order="Ascending"),IF(Input!Study_name="",COUNTIFS(Input!Study_name,"&lt;&gt;"&amp;"",Include_study?,"Yes",Sufficient_data,"Yes")+1,IF(COUNT(E14)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14)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4" s="41" t="str">
        <f>IF(B14&lt;&gt;"",IF(B14=0,COUNTIF(B$2:B13,0)+1,COUNTIF(B$2:B13,B14)+COUNTIF(B:B,"&lt;"&amp;B14)+1),"")</f>
        <v/>
      </c>
      <c r="D14" s="41" t="str">
        <f t="shared" si="0"/>
        <v/>
      </c>
      <c r="E14" s="41" t="str">
        <f>IF(AND(Include_study?="Yes",Sufficient_data="Yes",Input!Study_name&lt;&gt;""),Input!Study_name,"")</f>
        <v/>
      </c>
      <c r="F14" s="41" t="str">
        <f>IF(AND(Include_study?="Yes",Sufficient_data="Yes"),IF(Input!M2_M1&lt;&gt;"",Input!M2_M1,IF(AND(M1_&lt;&gt;"",M2_&lt;&gt;""),M2_-M1_,"")),"")</f>
        <v/>
      </c>
      <c r="G14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4" s="41" t="str">
        <f>IF(AND(Include_study?="Yes",Sufficient_data="Yes"),IF(OR(t_value&lt;&gt;"",F_value&lt;&gt;"",Input!Cohens_d&lt;&gt;"",Input!Hedges_g&lt;&gt;""),"",Sdiff/SQRT(2*(1-(r_)))),"")</f>
        <v/>
      </c>
      <c r="I14" s="11" t="str">
        <f t="shared" si="1"/>
        <v/>
      </c>
      <c r="J14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4" s="41" t="str">
        <f t="shared" si="2"/>
        <v/>
      </c>
      <c r="L14" s="41" t="str">
        <f t="shared" si="3"/>
        <v/>
      </c>
      <c r="M14" s="41" t="str">
        <f t="shared" si="4"/>
        <v/>
      </c>
      <c r="N14" s="41" t="str">
        <f t="shared" si="5"/>
        <v/>
      </c>
      <c r="O14" s="41" t="str">
        <f t="shared" si="6"/>
        <v/>
      </c>
      <c r="P14" s="41" t="str">
        <f t="shared" si="7"/>
        <v/>
      </c>
      <c r="Q14" s="41" t="str">
        <f t="shared" si="71"/>
        <v/>
      </c>
      <c r="R14" s="41" t="str">
        <f t="shared" si="8"/>
        <v/>
      </c>
      <c r="S14" s="41" t="str">
        <f t="shared" si="9"/>
        <v/>
      </c>
      <c r="T14" s="105" t="str">
        <f t="shared" si="10"/>
        <v/>
      </c>
      <c r="U14" s="108" t="str">
        <f t="shared" si="11"/>
        <v/>
      </c>
      <c r="W14" s="71" t="e">
        <f t="shared" si="12"/>
        <v>#N/A</v>
      </c>
      <c r="X14" s="9" t="str">
        <f t="shared" si="13"/>
        <v/>
      </c>
      <c r="Y14" s="51" t="str">
        <f t="shared" si="14"/>
        <v/>
      </c>
      <c r="AD14" s="131"/>
      <c r="AE14" s="71" t="str">
        <f t="shared" si="15"/>
        <v/>
      </c>
      <c r="AF14" s="86" t="str">
        <f t="shared" si="16"/>
        <v/>
      </c>
      <c r="AG14" s="86" t="str">
        <f t="shared" si="17"/>
        <v/>
      </c>
      <c r="AH14" s="86" t="str">
        <f t="shared" si="18"/>
        <v/>
      </c>
      <c r="AI14" s="86" t="str">
        <f t="shared" si="19"/>
        <v/>
      </c>
      <c r="AJ14" s="86" t="str">
        <f t="shared" si="20"/>
        <v/>
      </c>
      <c r="AK14" s="86" t="str">
        <f t="shared" si="21"/>
        <v/>
      </c>
      <c r="AL14" s="86" t="str">
        <f>IF(AND(Include_study?="Yes",Sufficient_data="Yes",Subgroup&lt;&gt;""),AH14-ABS(TINV((1-Subgroup_confidence_level),Number_of_subjects-1))*Calculations!AI14,"")</f>
        <v/>
      </c>
      <c r="AM14" s="86" t="str">
        <f>IF(AND(Include_study?="Yes",Sufficient_data="Yes",Subgroup&lt;&gt;""),AH14+ABS(TINV((1-Subgroup_confidence_level),Number_of_subjects-1))*Calculations!AI14,"")</f>
        <v/>
      </c>
      <c r="AN14" s="110" t="str">
        <f t="shared" si="22"/>
        <v/>
      </c>
      <c r="AO14" s="108" t="str">
        <f t="shared" si="23"/>
        <v/>
      </c>
      <c r="AQ14" s="71" t="e">
        <f t="shared" si="24"/>
        <v>#N/A</v>
      </c>
      <c r="AR14" s="38" t="str">
        <f t="shared" si="25"/>
        <v/>
      </c>
      <c r="AS14" s="51" t="str">
        <f t="shared" si="26"/>
        <v/>
      </c>
      <c r="AU14" s="71" t="str">
        <f t="shared" si="27"/>
        <v/>
      </c>
      <c r="AV14" s="86" t="str">
        <f>IF(AND(Sufficient_data="Yes",Include_study?="Yes",Subgroup&lt;&gt;""),IF(COUNTIFS(Input!P$2:P13,"="&amp;"Yes",Input!C$2:C13,"="&amp;"Yes",Input!Q$2:Q13,"="&amp;Subgroup)&gt;0,"",Subgroup),"")</f>
        <v/>
      </c>
      <c r="AW14" s="86" t="str">
        <f t="shared" si="28"/>
        <v/>
      </c>
      <c r="AX14" s="86" t="str">
        <f t="shared" si="29"/>
        <v/>
      </c>
      <c r="AY14" s="86" t="str">
        <f t="shared" si="30"/>
        <v/>
      </c>
      <c r="AZ14" s="86" t="str">
        <f t="shared" si="72"/>
        <v/>
      </c>
      <c r="BA14" s="86" t="str">
        <f t="shared" si="73"/>
        <v/>
      </c>
      <c r="BB14" s="86" t="str">
        <f t="shared" si="31"/>
        <v/>
      </c>
      <c r="BC14" s="86" t="str">
        <f t="shared" si="32"/>
        <v/>
      </c>
      <c r="BD14" s="86" t="str">
        <f t="shared" si="33"/>
        <v/>
      </c>
      <c r="BE14" s="86" t="str">
        <f t="shared" si="34"/>
        <v/>
      </c>
      <c r="BF14" s="86" t="str">
        <f t="shared" si="35"/>
        <v/>
      </c>
      <c r="BG14" s="86" t="str">
        <f t="shared" si="36"/>
        <v/>
      </c>
      <c r="BH14" s="86" t="str">
        <f t="shared" si="37"/>
        <v/>
      </c>
      <c r="BI14" s="86" t="str">
        <f t="shared" si="38"/>
        <v/>
      </c>
      <c r="BJ14" s="86" t="str">
        <f t="shared" si="39"/>
        <v/>
      </c>
      <c r="BK14" s="86" t="str">
        <f t="shared" si="40"/>
        <v/>
      </c>
      <c r="BL14" s="86" t="str">
        <f t="shared" si="41"/>
        <v/>
      </c>
      <c r="BM14" s="86" t="str">
        <f t="shared" si="42"/>
        <v/>
      </c>
      <c r="BN14" s="86" t="str">
        <f t="shared" si="43"/>
        <v/>
      </c>
      <c r="BO14" s="86" t="e">
        <f t="shared" si="44"/>
        <v>#N/A</v>
      </c>
      <c r="BP14" s="105" t="str">
        <f t="shared" si="74"/>
        <v/>
      </c>
      <c r="BQ14" s="86" t="str">
        <f t="shared" si="45"/>
        <v/>
      </c>
      <c r="BR14" s="86" t="str">
        <f t="shared" si="46"/>
        <v/>
      </c>
      <c r="BS14" s="86" t="str">
        <f t="shared" si="75"/>
        <v/>
      </c>
      <c r="BT14" s="51" t="str">
        <f t="shared" si="76"/>
        <v/>
      </c>
      <c r="BV14" s="9" t="s">
        <v>9</v>
      </c>
      <c r="BW14" s="9">
        <f>SQRT(BW13)</f>
        <v>1.0822239884742701</v>
      </c>
      <c r="BY14" s="132"/>
      <c r="BZ14" s="41" t="e">
        <f>IF(AND(Sufficient_data="Yes",Include_study?="Yes",Moderator&lt;&gt;""),'Moderator Analysis'!E14,NA())</f>
        <v>#N/A</v>
      </c>
      <c r="CA14" s="41" t="e">
        <f>IF(AND(Include_study?="Yes",Sufficient_data="Yes",Moderator&lt;&gt;""),'Moderator Analysis'!F14,NA())</f>
        <v>#N/A</v>
      </c>
      <c r="CB14" s="41" t="str">
        <f t="shared" si="47"/>
        <v/>
      </c>
      <c r="CC14" s="41" t="str">
        <f t="shared" si="48"/>
        <v/>
      </c>
      <c r="CD14" s="41" t="str">
        <f>IF(AND(Sufficient_data="Yes",Include_study?="Yes",Moderator&lt;&gt;""),'Moderator Analysis'!F:F-CO$2,"")</f>
        <v/>
      </c>
      <c r="CE14" s="41" t="str">
        <f t="shared" si="49"/>
        <v/>
      </c>
      <c r="CF14" s="51" t="str">
        <f>IF(AND(Sufficient_data="Yes",Include_study?="Yes",Moderator&lt;&gt;""),CC:CC*('Moderator Analysis'!F:F-CO$5-CO$4*'Moderator Analysis'!E:E)^2,"")</f>
        <v/>
      </c>
      <c r="CH14" s="25"/>
      <c r="CI14" s="71" t="str">
        <f t="shared" si="50"/>
        <v/>
      </c>
      <c r="CJ14" s="41" t="str">
        <f>IF(AND(Sufficient_data="Yes",Include_study?="Yes",CI14&lt;&gt;""),'Moderator Analysis'!F:F-'Moderator Analysis'!$J$37,"")</f>
        <v/>
      </c>
      <c r="CK14" s="41" t="str">
        <f>IF(AND(Sufficient_data="Yes",Include_study?="Yes",CI14&lt;&gt;""),'Moderator Analysis'!E:E-SUMPRODUCT('Moderator Analysis'!E:E,CI:CI)/SUM(CI:CI),"")</f>
        <v/>
      </c>
      <c r="CL14" s="51" t="str">
        <f>IF(AND(Sufficient_data="Yes",Include_study?="Yes",CI14&lt;&gt;""),CI:CI*('Moderator Analysis'!F:F-'Moderator Analysis'!J$29-'Moderator Analysis'!J$30*'Moderator Analysis'!E:E)^2,"")</f>
        <v/>
      </c>
      <c r="CM14" s="25"/>
      <c r="CQ14" s="132"/>
      <c r="CR14" s="134"/>
      <c r="CS14" s="9" t="str">
        <f>IF(AND(Sufficient_data="Yes",Include_study?="Yes"),1/('Publication Bias Analysis'!F14^2),"")</f>
        <v/>
      </c>
      <c r="CT14" s="86" t="str">
        <f>IF(AND(Include_study?="Yes",Sufficient_data="Yes"),1/('Publication Bias Analysis'!F14^2+IF(Additional_model="Fixed effect",0,DG$21)),"")</f>
        <v/>
      </c>
      <c r="CU14" s="86" t="str">
        <f>IF(AND(Include_study?="Yes",Sufficient_data="Yes"),1/('Publication Bias Analysis'!F:F^2+IF(Additional_model="Fixed effect",0,'Publication Bias Analysis'!L$32)),"")</f>
        <v/>
      </c>
      <c r="CV14" s="86" t="str">
        <f>IF(AND(Include_study?="Yes",Sufficient_data="Yes"),'Publication Bias Analysis'!E:E-'Publication Bias Analysis'!I$37,"")</f>
        <v/>
      </c>
      <c r="CW14" s="86" t="str">
        <f>IF(AND(Include_study?="Yes",Sufficient_data="Yes"),IF(Additional_model="Fixed effect",1/'Publication Bias Analysis'!F:F,1/SQRT('Publication Bias Analysis'!F:F^2+Calculations!DG$21)),"")</f>
        <v/>
      </c>
      <c r="CX14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4" s="88" t="str">
        <f t="shared" si="51"/>
        <v/>
      </c>
      <c r="CZ14" s="88" t="str">
        <f>IF(AND(Include_study?="Yes",Sufficient_data="Yes"),CY:CY+IF(DK:DK&lt;0,-1,1)*COUNTIF(CY$2:CY13,CY:CY),"")</f>
        <v/>
      </c>
      <c r="DA14" s="88" t="str">
        <f>IF(AND(Include_study?="Yes",Sufficient_data="Yes"),RANK(DO:DO,DO:DO,1)*IF(DN:DN&gt;0,1,-1)+IF(DN:DN&lt;0,-1,1)*COUNTIF(CY$2:CY13,CY:CY),"")</f>
        <v/>
      </c>
      <c r="DB14" s="88" t="str">
        <f>IF(AND(Include_study?="Yes",Sufficient_data="Yes"),RANK(DR:DR,DR:DR,1)*IF(DQ:DQ&gt;0,1,-1)+IF(DQ:DQ&lt;0,-1,1)*COUNTIF(CY$2:CY13,CY:CY),"")</f>
        <v/>
      </c>
      <c r="DC14" s="41" t="e">
        <f>IF(AND(Include_study?="Yes",Sufficient_data="Yes"),'Publication Bias Analysis'!$E:$E,NA())</f>
        <v>#N/A</v>
      </c>
      <c r="DD14" s="51" t="e">
        <f>IF(AND(Include_study?="Yes",Sufficient_data="Yes"),'Publication Bias Analysis'!$F:$F,NA())</f>
        <v>#N/A</v>
      </c>
      <c r="DJ14" s="136"/>
      <c r="DK14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4" s="41" t="str">
        <f t="shared" si="54"/>
        <v/>
      </c>
      <c r="DM14" s="51" t="str">
        <f>IF(AND(Include_study?="Yes",Sufficient_data="Yes"),1/('Publication Bias Analysis'!F:F^2+IF(Additional_model="Fixed effect",0,$DV$6)),"")</f>
        <v/>
      </c>
      <c r="DN14" s="41" t="str">
        <f>IF(AND(Include_study?="Yes",Sufficient_data="Yes"),IF('Publication Bias Analysis'!L$38="Left",'Publication Bias Analysis'!E:E-DV$3,Calculations!DV$3-'Publication Bias Analysis'!E:E),"")</f>
        <v/>
      </c>
      <c r="DO14" s="41" t="str">
        <f t="shared" si="55"/>
        <v/>
      </c>
      <c r="DP14" s="51" t="str">
        <f>IF(AND(DN14&lt;&gt;"",CZ14&lt;=MAX(CZ:CZ)-DV$7),1/('Publication Bias Analysis'!F:F^2+IF(Additional_model="Fixed effect",0,$DV$13)),"")</f>
        <v/>
      </c>
      <c r="DQ14" s="71" t="str">
        <f>IF(AND(Include_study?="Yes",Sufficient_data="Yes"),IF('Publication Bias Analysis'!L$38="Left",'Publication Bias Analysis'!E:E-DV$10,DV$10-'Publication Bias Analysis'!E:E),"")</f>
        <v/>
      </c>
      <c r="DR14" s="41" t="str">
        <f t="shared" si="56"/>
        <v/>
      </c>
      <c r="DS14" s="51" t="str">
        <f>IF(AND(DQ14&lt;&gt;"",DA14&lt;=MAX(DA:DA)-DV$14),1/('Publication Bias Analysis'!F:F^2+IF(Additional_model="Fixed effect",0,$DV$20)),"")</f>
        <v/>
      </c>
      <c r="DU14" s="52" t="s">
        <v>130</v>
      </c>
      <c r="DV14" s="53">
        <f>IF('Publication Bias Analysis'!L37="Leftmost Run/Rightmost run",MAX(COUNTIF(DA:DA,"&gt;"&amp;ABS(MIN(DA:DA)))-1,0),ROUND(MAX(0,((4*SUMIF(DN:DN,"&gt;"&amp;0,DA:DA)-(k_)*(k_+1))/(2*(k_)-1))),0))</f>
        <v>0</v>
      </c>
      <c r="DX14" s="59">
        <v>13</v>
      </c>
      <c r="DY14" s="11" t="str">
        <f>IF(Trim_and_fill="On",IF(DV$21&gt;(COUNT(DY$2:DY13)),IF(COUNTIF(CZ:CZ,-1*(MAX(CZ:CZ)-DX14+1))=1,"",MAX(CZ:CZ)-DX14+1),""),"")</f>
        <v/>
      </c>
      <c r="DZ14" s="41" t="str">
        <f t="shared" si="57"/>
        <v/>
      </c>
      <c r="EA14" s="41" t="str">
        <f t="shared" si="58"/>
        <v/>
      </c>
      <c r="EB14" s="41" t="str">
        <f t="shared" si="77"/>
        <v/>
      </c>
      <c r="EC14" s="86" t="str">
        <f t="shared" si="59"/>
        <v/>
      </c>
      <c r="ED14" s="51" t="str">
        <f>IF(DY14&lt;&gt;"",DZ:DZ-'Publication Bias Analysis'!I$37,"")</f>
        <v/>
      </c>
      <c r="EF14" s="59">
        <v>13</v>
      </c>
      <c r="EG14" s="41" t="e">
        <f t="shared" si="60"/>
        <v>#N/A</v>
      </c>
      <c r="EH14" s="51" t="e">
        <f t="shared" si="61"/>
        <v>#N/A</v>
      </c>
      <c r="EJ14" s="136"/>
      <c r="EK14" s="41" t="str">
        <f t="shared" si="62"/>
        <v/>
      </c>
      <c r="EL14" s="51" t="str">
        <f>IF(AND(Include_study?="Yes",Sufficient_data="Yes"),Z_score-('Publication Bias Analysis'!P$3+'Publication Bias Analysis'!P$4*Inverse_standard_error),"")</f>
        <v/>
      </c>
      <c r="EN14" s="136"/>
      <c r="EO14" s="41" t="str">
        <f>IF(AND(Include_study?="Yes",Sufficient_data="Yes"),('Publication Bias Analysis'!E:E-(SUMPRODUCT(Calculations!CS:CS,'Publication Bias Analysis'!E:E)/SUM(Calculations!CS:CS)))/SQRT(Calculations!EP:EP),"")</f>
        <v/>
      </c>
      <c r="EP14" s="41" t="str">
        <f>IF(AND(Include_study?="Yes",Sufficient_data="Yes"),'Publication Bias Analysis'!F:F^2-1/SUM(Calculations!CS:CS),"")</f>
        <v/>
      </c>
      <c r="EQ14" s="11" t="str">
        <f t="shared" si="63"/>
        <v/>
      </c>
      <c r="ER14" s="11" t="str">
        <f t="shared" si="64"/>
        <v/>
      </c>
      <c r="ES14" s="11" t="str">
        <f>IF(AND(Include_study?="Yes",Sufficient_data="Yes"),COUNTIFS(EQ$2:EQ13,"&lt;"&amp;EQ14,ER$2:ER13,"&lt;"&amp;ER14)+COUNTIFS(EQ15:EQ$201,"&lt;"&amp;EQ14,ER15:ER$201,"&lt;"&amp;ER14)+COUNTIFS(EQ$2:EQ13,"&gt;"&amp;EQ14,ER$2:ER13,"&gt;"&amp;ER14)+COUNTIFS(EQ15:EQ$201,"&gt;"&amp;EQ14,ER15:ER$201,"&gt;"&amp;ER14),"")</f>
        <v/>
      </c>
      <c r="ET14" s="82" t="str">
        <f>IF(AND(Include_study?="Yes",Sufficient_data="Yes"),COUNTIFS(EQ$2:EQ13,"&lt;"&amp;EQ14,ER$2:ER13,"&gt;"&amp;ER14)+COUNTIFS(EQ15:EQ$201,"&lt;"&amp;EQ14,ER15:ER$201,"&gt;"&amp;ER14)+COUNTIFS(EQ$2:EQ13,"&gt;"&amp;EQ14,ER$2:ER13,"&lt;"&amp;ER14)+COUNTIFS(EQ15:EQ$201,"&gt;"&amp;EQ14,ER15:ER$201,"&lt;"&amp;ER14),"")</f>
        <v/>
      </c>
      <c r="EV14" s="136"/>
      <c r="EW14" s="138" t="s">
        <v>129</v>
      </c>
      <c r="EX14" s="138"/>
      <c r="EY14" s="41">
        <f>MAX(MAX(Standardized_residual),ABS(MIN(Standardized_residual)))</f>
        <v>20.53488463752225</v>
      </c>
      <c r="FA14" s="136"/>
      <c r="FB14" s="41" t="e">
        <f t="shared" si="65"/>
        <v>#N/A</v>
      </c>
      <c r="FC14" s="41" t="e">
        <f t="shared" si="66"/>
        <v>#N/A</v>
      </c>
      <c r="FD14" s="41" t="str">
        <f t="shared" si="67"/>
        <v/>
      </c>
      <c r="FE14" s="51" t="str">
        <f>IF(AND(Include_study?="Yes",Sufficient_data="Yes"),Z_score-('Publication Bias Analysis'!AO$30+'Publication Bias Analysis'!AO$31*Inverse_standard_error),"")</f>
        <v/>
      </c>
      <c r="FK14" s="136"/>
      <c r="FL14" s="11" t="str">
        <f>IF(Z_score_individual_studies&lt;&gt;"",RANK('Publication Bias Analysis'!AW:AW,'Publication Bias Analysis'!AW:AW,1)+COUNTIF('Publication Bias Analysis'!AW$2:AW13,'Publication Bias Analysis'!AW14),"")</f>
        <v/>
      </c>
      <c r="FM14" s="41" t="str">
        <f t="shared" si="68"/>
        <v/>
      </c>
      <c r="FN14" s="41" t="e">
        <f>IF('Publication Bias Analysis'!AV14&lt;&gt;"",'Publication Bias Analysis'!AV14,NA())</f>
        <v>#N/A</v>
      </c>
      <c r="FO14" s="41" t="e">
        <f>IF('Publication Bias Analysis'!AW14&lt;&gt;"",'Publication Bias Analysis'!AW14,NA())</f>
        <v>#N/A</v>
      </c>
      <c r="FP14" s="41" t="str">
        <f>IF(AND(Include_study?="Yes",Sufficient_data="Yes"),'Publication Bias Analysis'!AV:AV-AVERAGE('Publication Bias Analysis'!AV:AV),"")</f>
        <v/>
      </c>
      <c r="FQ14" s="51" t="str">
        <f>IF(AND(Include_study?="Yes",Sufficient_data="Yes"),FO:FO-('Publication Bias Analysis'!AZ$30+'Publication Bias Analysis'!AZ$31*FN:FN),"")</f>
        <v/>
      </c>
      <c r="FW14" s="136"/>
      <c r="FX14" s="90" t="str">
        <f t="shared" si="69"/>
        <v/>
      </c>
      <c r="FY14" s="41" t="str">
        <f t="shared" si="70"/>
        <v/>
      </c>
      <c r="FZ14" s="51" t="str">
        <f t="shared" si="78"/>
        <v/>
      </c>
      <c r="GA14"/>
      <c r="GB14"/>
      <c r="GC14"/>
      <c r="GD14"/>
      <c r="GE14"/>
      <c r="GF14"/>
      <c r="GG14"/>
      <c r="GH14"/>
      <c r="GI14"/>
      <c r="GJ14"/>
      <c r="GK14"/>
    </row>
    <row r="15" spans="1:193" x14ac:dyDescent="0.2">
      <c r="A15" s="131"/>
      <c r="B15" s="41" t="str">
        <f>IF(AND(Sufficient_data="Yes",Include_study?="Yes"),IF(AND(Sort_By=$E$1,Order="Ascending"),IF(Input!Study_name="",COUNTIFS(Input!Study_name,"&lt;&gt;"&amp;"",Include_study?,"Yes",Sufficient_data,"Yes")+1,IF(COUNT(E15)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15)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5" s="41" t="str">
        <f>IF(B15&lt;&gt;"",IF(B15=0,COUNTIF(B$2:B14,0)+1,COUNTIF(B$2:B14,B15)+COUNTIF(B:B,"&lt;"&amp;B15)+1),"")</f>
        <v/>
      </c>
      <c r="D15" s="41" t="str">
        <f t="shared" si="0"/>
        <v/>
      </c>
      <c r="E15" s="41" t="str">
        <f>IF(AND(Include_study?="Yes",Sufficient_data="Yes",Input!Study_name&lt;&gt;""),Input!Study_name,"")</f>
        <v/>
      </c>
      <c r="F15" s="41" t="str">
        <f>IF(AND(Include_study?="Yes",Sufficient_data="Yes"),IF(Input!M2_M1&lt;&gt;"",Input!M2_M1,IF(AND(M1_&lt;&gt;"",M2_&lt;&gt;""),M2_-M1_,"")),"")</f>
        <v/>
      </c>
      <c r="G15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5" s="41" t="str">
        <f>IF(AND(Include_study?="Yes",Sufficient_data="Yes"),IF(OR(t_value&lt;&gt;"",F_value&lt;&gt;"",Input!Cohens_d&lt;&gt;"",Input!Hedges_g&lt;&gt;""),"",Sdiff/SQRT(2*(1-(r_)))),"")</f>
        <v/>
      </c>
      <c r="I15" s="11" t="str">
        <f t="shared" si="1"/>
        <v/>
      </c>
      <c r="J15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5" s="41" t="str">
        <f t="shared" si="2"/>
        <v/>
      </c>
      <c r="L15" s="41" t="str">
        <f t="shared" si="3"/>
        <v/>
      </c>
      <c r="M15" s="41" t="str">
        <f t="shared" si="4"/>
        <v/>
      </c>
      <c r="N15" s="41" t="str">
        <f t="shared" si="5"/>
        <v/>
      </c>
      <c r="O15" s="41" t="str">
        <f t="shared" si="6"/>
        <v/>
      </c>
      <c r="P15" s="41" t="str">
        <f t="shared" si="7"/>
        <v/>
      </c>
      <c r="Q15" s="41" t="str">
        <f t="shared" si="71"/>
        <v/>
      </c>
      <c r="R15" s="41" t="str">
        <f t="shared" si="8"/>
        <v/>
      </c>
      <c r="S15" s="41" t="str">
        <f t="shared" si="9"/>
        <v/>
      </c>
      <c r="T15" s="105" t="str">
        <f t="shared" si="10"/>
        <v/>
      </c>
      <c r="U15" s="108" t="str">
        <f t="shared" si="11"/>
        <v/>
      </c>
      <c r="W15" s="71" t="e">
        <f t="shared" si="12"/>
        <v>#N/A</v>
      </c>
      <c r="X15" s="9" t="str">
        <f t="shared" si="13"/>
        <v/>
      </c>
      <c r="Y15" s="51" t="str">
        <f t="shared" si="14"/>
        <v/>
      </c>
      <c r="AD15" s="131"/>
      <c r="AE15" s="71" t="str">
        <f t="shared" si="15"/>
        <v/>
      </c>
      <c r="AF15" s="86" t="str">
        <f t="shared" si="16"/>
        <v/>
      </c>
      <c r="AG15" s="86" t="str">
        <f t="shared" si="17"/>
        <v/>
      </c>
      <c r="AH15" s="86" t="str">
        <f t="shared" si="18"/>
        <v/>
      </c>
      <c r="AI15" s="86" t="str">
        <f t="shared" si="19"/>
        <v/>
      </c>
      <c r="AJ15" s="86" t="str">
        <f t="shared" si="20"/>
        <v/>
      </c>
      <c r="AK15" s="86" t="str">
        <f t="shared" si="21"/>
        <v/>
      </c>
      <c r="AL15" s="86" t="str">
        <f>IF(AND(Include_study?="Yes",Sufficient_data="Yes",Subgroup&lt;&gt;""),AH15-ABS(TINV((1-Subgroup_confidence_level),Number_of_subjects-1))*Calculations!AI15,"")</f>
        <v/>
      </c>
      <c r="AM15" s="86" t="str">
        <f>IF(AND(Include_study?="Yes",Sufficient_data="Yes",Subgroup&lt;&gt;""),AH15+ABS(TINV((1-Subgroup_confidence_level),Number_of_subjects-1))*Calculations!AI15,"")</f>
        <v/>
      </c>
      <c r="AN15" s="110" t="str">
        <f t="shared" si="22"/>
        <v/>
      </c>
      <c r="AO15" s="108" t="str">
        <f t="shared" si="23"/>
        <v/>
      </c>
      <c r="AQ15" s="71" t="e">
        <f t="shared" si="24"/>
        <v>#N/A</v>
      </c>
      <c r="AR15" s="38" t="str">
        <f t="shared" si="25"/>
        <v/>
      </c>
      <c r="AS15" s="51" t="str">
        <f t="shared" si="26"/>
        <v/>
      </c>
      <c r="AU15" s="71" t="str">
        <f t="shared" si="27"/>
        <v/>
      </c>
      <c r="AV15" s="86" t="str">
        <f>IF(AND(Sufficient_data="Yes",Include_study?="Yes",Subgroup&lt;&gt;""),IF(COUNTIFS(Input!P$2:P14,"="&amp;"Yes",Input!C$2:C14,"="&amp;"Yes",Input!Q$2:Q14,"="&amp;Subgroup)&gt;0,"",Subgroup),"")</f>
        <v/>
      </c>
      <c r="AW15" s="86" t="str">
        <f t="shared" si="28"/>
        <v/>
      </c>
      <c r="AX15" s="86" t="str">
        <f t="shared" si="29"/>
        <v/>
      </c>
      <c r="AY15" s="86" t="str">
        <f t="shared" si="30"/>
        <v/>
      </c>
      <c r="AZ15" s="86" t="str">
        <f t="shared" si="72"/>
        <v/>
      </c>
      <c r="BA15" s="86" t="str">
        <f t="shared" si="73"/>
        <v/>
      </c>
      <c r="BB15" s="86" t="str">
        <f t="shared" si="31"/>
        <v/>
      </c>
      <c r="BC15" s="86" t="str">
        <f t="shared" si="32"/>
        <v/>
      </c>
      <c r="BD15" s="86" t="str">
        <f t="shared" si="33"/>
        <v/>
      </c>
      <c r="BE15" s="86" t="str">
        <f t="shared" si="34"/>
        <v/>
      </c>
      <c r="BF15" s="86" t="str">
        <f t="shared" si="35"/>
        <v/>
      </c>
      <c r="BG15" s="86" t="str">
        <f t="shared" si="36"/>
        <v/>
      </c>
      <c r="BH15" s="86" t="str">
        <f t="shared" si="37"/>
        <v/>
      </c>
      <c r="BI15" s="86" t="str">
        <f t="shared" si="38"/>
        <v/>
      </c>
      <c r="BJ15" s="86" t="str">
        <f t="shared" si="39"/>
        <v/>
      </c>
      <c r="BK15" s="86" t="str">
        <f t="shared" si="40"/>
        <v/>
      </c>
      <c r="BL15" s="86" t="str">
        <f t="shared" si="41"/>
        <v/>
      </c>
      <c r="BM15" s="86" t="str">
        <f t="shared" si="42"/>
        <v/>
      </c>
      <c r="BN15" s="86" t="str">
        <f t="shared" si="43"/>
        <v/>
      </c>
      <c r="BO15" s="86" t="e">
        <f t="shared" si="44"/>
        <v>#N/A</v>
      </c>
      <c r="BP15" s="105" t="str">
        <f t="shared" si="74"/>
        <v/>
      </c>
      <c r="BQ15" s="86" t="str">
        <f t="shared" si="45"/>
        <v/>
      </c>
      <c r="BR15" s="86" t="str">
        <f t="shared" si="46"/>
        <v/>
      </c>
      <c r="BS15" s="86" t="str">
        <f t="shared" si="75"/>
        <v/>
      </c>
      <c r="BT15" s="51" t="str">
        <f t="shared" si="76"/>
        <v/>
      </c>
      <c r="BY15" s="132"/>
      <c r="BZ15" s="41" t="e">
        <f>IF(AND(Sufficient_data="Yes",Include_study?="Yes",Moderator&lt;&gt;""),'Moderator Analysis'!E15,NA())</f>
        <v>#N/A</v>
      </c>
      <c r="CA15" s="41" t="e">
        <f>IF(AND(Include_study?="Yes",Sufficient_data="Yes",Moderator&lt;&gt;""),'Moderator Analysis'!F15,NA())</f>
        <v>#N/A</v>
      </c>
      <c r="CB15" s="41" t="str">
        <f t="shared" si="47"/>
        <v/>
      </c>
      <c r="CC15" s="41" t="str">
        <f t="shared" si="48"/>
        <v/>
      </c>
      <c r="CD15" s="41" t="str">
        <f>IF(AND(Sufficient_data="Yes",Include_study?="Yes",Moderator&lt;&gt;""),'Moderator Analysis'!F:F-CO$2,"")</f>
        <v/>
      </c>
      <c r="CE15" s="41" t="str">
        <f t="shared" si="49"/>
        <v/>
      </c>
      <c r="CF15" s="51" t="str">
        <f>IF(AND(Sufficient_data="Yes",Include_study?="Yes",Moderator&lt;&gt;""),CC:CC*('Moderator Analysis'!F:F-CO$5-CO$4*'Moderator Analysis'!E:E)^2,"")</f>
        <v/>
      </c>
      <c r="CH15" s="25"/>
      <c r="CI15" s="71" t="str">
        <f t="shared" si="50"/>
        <v/>
      </c>
      <c r="CJ15" s="41" t="str">
        <f>IF(AND(Sufficient_data="Yes",Include_study?="Yes",CI15&lt;&gt;""),'Moderator Analysis'!F:F-'Moderator Analysis'!$J$37,"")</f>
        <v/>
      </c>
      <c r="CK15" s="41" t="str">
        <f>IF(AND(Sufficient_data="Yes",Include_study?="Yes",CI15&lt;&gt;""),'Moderator Analysis'!E:E-SUMPRODUCT('Moderator Analysis'!E:E,CI:CI)/SUM(CI:CI),"")</f>
        <v/>
      </c>
      <c r="CL15" s="51" t="str">
        <f>IF(AND(Sufficient_data="Yes",Include_study?="Yes",CI15&lt;&gt;""),CI:CI*('Moderator Analysis'!F:F-'Moderator Analysis'!J$29-'Moderator Analysis'!J$30*'Moderator Analysis'!E:E)^2,"")</f>
        <v/>
      </c>
      <c r="CM15" s="25"/>
      <c r="CQ15" s="132"/>
      <c r="CR15" s="134"/>
      <c r="CS15" s="9" t="str">
        <f>IF(AND(Sufficient_data="Yes",Include_study?="Yes"),1/('Publication Bias Analysis'!F15^2),"")</f>
        <v/>
      </c>
      <c r="CT15" s="86" t="str">
        <f>IF(AND(Include_study?="Yes",Sufficient_data="Yes"),1/('Publication Bias Analysis'!F15^2+IF(Additional_model="Fixed effect",0,DG$21)),"")</f>
        <v/>
      </c>
      <c r="CU15" s="86" t="str">
        <f>IF(AND(Include_study?="Yes",Sufficient_data="Yes"),1/('Publication Bias Analysis'!F:F^2+IF(Additional_model="Fixed effect",0,'Publication Bias Analysis'!L$32)),"")</f>
        <v/>
      </c>
      <c r="CV15" s="86" t="str">
        <f>IF(AND(Include_study?="Yes",Sufficient_data="Yes"),'Publication Bias Analysis'!E:E-'Publication Bias Analysis'!I$37,"")</f>
        <v/>
      </c>
      <c r="CW15" s="86" t="str">
        <f>IF(AND(Include_study?="Yes",Sufficient_data="Yes"),IF(Additional_model="Fixed effect",1/'Publication Bias Analysis'!F:F,1/SQRT('Publication Bias Analysis'!F:F^2+Calculations!DG$21)),"")</f>
        <v/>
      </c>
      <c r="CX15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5" s="88" t="str">
        <f t="shared" si="51"/>
        <v/>
      </c>
      <c r="CZ15" s="88" t="str">
        <f>IF(AND(Include_study?="Yes",Sufficient_data="Yes"),CY:CY+IF(DK:DK&lt;0,-1,1)*COUNTIF(CY$2:CY14,CY:CY),"")</f>
        <v/>
      </c>
      <c r="DA15" s="88" t="str">
        <f>IF(AND(Include_study?="Yes",Sufficient_data="Yes"),RANK(DO:DO,DO:DO,1)*IF(DN:DN&gt;0,1,-1)+IF(DN:DN&lt;0,-1,1)*COUNTIF(CY$2:CY14,CY:CY),"")</f>
        <v/>
      </c>
      <c r="DB15" s="88" t="str">
        <f>IF(AND(Include_study?="Yes",Sufficient_data="Yes"),RANK(DR:DR,DR:DR,1)*IF(DQ:DQ&gt;0,1,-1)+IF(DQ:DQ&lt;0,-1,1)*COUNTIF(CY$2:CY14,CY:CY),"")</f>
        <v/>
      </c>
      <c r="DC15" s="41" t="e">
        <f>IF(AND(Include_study?="Yes",Sufficient_data="Yes"),'Publication Bias Analysis'!$E:$E,NA())</f>
        <v>#N/A</v>
      </c>
      <c r="DD15" s="51" t="e">
        <f>IF(AND(Include_study?="Yes",Sufficient_data="Yes"),'Publication Bias Analysis'!$F:$F,NA())</f>
        <v>#N/A</v>
      </c>
      <c r="DF15" s="119" t="s">
        <v>178</v>
      </c>
      <c r="DG15" s="119"/>
      <c r="DJ15" s="136"/>
      <c r="DK15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5" s="41" t="str">
        <f t="shared" si="54"/>
        <v/>
      </c>
      <c r="DM15" s="51" t="str">
        <f>IF(AND(Include_study?="Yes",Sufficient_data="Yes"),1/('Publication Bias Analysis'!F:F^2+IF(Additional_model="Fixed effect",0,$DV$6)),"")</f>
        <v/>
      </c>
      <c r="DN15" s="41" t="str">
        <f>IF(AND(Include_study?="Yes",Sufficient_data="Yes"),IF('Publication Bias Analysis'!L$38="Left",'Publication Bias Analysis'!E:E-DV$3,Calculations!DV$3-'Publication Bias Analysis'!E:E),"")</f>
        <v/>
      </c>
      <c r="DO15" s="41" t="str">
        <f t="shared" si="55"/>
        <v/>
      </c>
      <c r="DP15" s="51" t="str">
        <f>IF(AND(DN15&lt;&gt;"",CZ15&lt;=MAX(CZ:CZ)-DV$7),1/('Publication Bias Analysis'!F:F^2+IF(Additional_model="Fixed effect",0,$DV$13)),"")</f>
        <v/>
      </c>
      <c r="DQ15" s="71" t="str">
        <f>IF(AND(Include_study?="Yes",Sufficient_data="Yes"),IF('Publication Bias Analysis'!L$38="Left",'Publication Bias Analysis'!E:E-DV$10,DV$10-'Publication Bias Analysis'!E:E),"")</f>
        <v/>
      </c>
      <c r="DR15" s="41" t="str">
        <f t="shared" si="56"/>
        <v/>
      </c>
      <c r="DS15" s="51" t="str">
        <f>IF(AND(DQ15&lt;&gt;"",DA15&lt;=MAX(DA:DA)-DV$14),1/('Publication Bias Analysis'!F:F^2+IF(Additional_model="Fixed effect",0,$DV$20)),"")</f>
        <v/>
      </c>
      <c r="DX15" s="59">
        <v>14</v>
      </c>
      <c r="DY15" s="11" t="str">
        <f>IF(Trim_and_fill="On",IF(DV$21&gt;(COUNT(DY$2:DY14)),IF(COUNTIF(CZ:CZ,-1*(MAX(CZ:CZ)-DX15+1))=1,"",MAX(CZ:CZ)-DX15+1),""),"")</f>
        <v/>
      </c>
      <c r="DZ15" s="41" t="str">
        <f t="shared" si="57"/>
        <v/>
      </c>
      <c r="EA15" s="41" t="str">
        <f t="shared" si="58"/>
        <v/>
      </c>
      <c r="EB15" s="41" t="str">
        <f t="shared" si="77"/>
        <v/>
      </c>
      <c r="EC15" s="86" t="str">
        <f t="shared" si="59"/>
        <v/>
      </c>
      <c r="ED15" s="51" t="str">
        <f>IF(DY15&lt;&gt;"",DZ:DZ-'Publication Bias Analysis'!I$37,"")</f>
        <v/>
      </c>
      <c r="EF15" s="59">
        <v>14</v>
      </c>
      <c r="EG15" s="41" t="e">
        <f t="shared" si="60"/>
        <v>#N/A</v>
      </c>
      <c r="EH15" s="51" t="e">
        <f t="shared" si="61"/>
        <v>#N/A</v>
      </c>
      <c r="EJ15" s="136"/>
      <c r="EK15" s="41" t="str">
        <f t="shared" si="62"/>
        <v/>
      </c>
      <c r="EL15" s="51" t="str">
        <f>IF(AND(Include_study?="Yes",Sufficient_data="Yes"),Z_score-('Publication Bias Analysis'!P$3+'Publication Bias Analysis'!P$4*Inverse_standard_error),"")</f>
        <v/>
      </c>
      <c r="EN15" s="136"/>
      <c r="EO15" s="41" t="str">
        <f>IF(AND(Include_study?="Yes",Sufficient_data="Yes"),('Publication Bias Analysis'!E:E-(SUMPRODUCT(Calculations!CS:CS,'Publication Bias Analysis'!E:E)/SUM(Calculations!CS:CS)))/SQRT(Calculations!EP:EP),"")</f>
        <v/>
      </c>
      <c r="EP15" s="41" t="str">
        <f>IF(AND(Include_study?="Yes",Sufficient_data="Yes"),'Publication Bias Analysis'!F:F^2-1/SUM(Calculations!CS:CS),"")</f>
        <v/>
      </c>
      <c r="EQ15" s="11" t="str">
        <f t="shared" si="63"/>
        <v/>
      </c>
      <c r="ER15" s="11" t="str">
        <f t="shared" si="64"/>
        <v/>
      </c>
      <c r="ES15" s="11" t="str">
        <f>IF(AND(Include_study?="Yes",Sufficient_data="Yes"),COUNTIFS(EQ$2:EQ14,"&lt;"&amp;EQ15,ER$2:ER14,"&lt;"&amp;ER15)+COUNTIFS(EQ16:EQ$201,"&lt;"&amp;EQ15,ER16:ER$201,"&lt;"&amp;ER15)+COUNTIFS(EQ$2:EQ14,"&gt;"&amp;EQ15,ER$2:ER14,"&gt;"&amp;ER15)+COUNTIFS(EQ16:EQ$201,"&gt;"&amp;EQ15,ER16:ER$201,"&gt;"&amp;ER15),"")</f>
        <v/>
      </c>
      <c r="ET15" s="82" t="str">
        <f>IF(AND(Include_study?="Yes",Sufficient_data="Yes"),COUNTIFS(EQ$2:EQ14,"&lt;"&amp;EQ15,ER$2:ER14,"&gt;"&amp;ER15)+COUNTIFS(EQ16:EQ$201,"&lt;"&amp;EQ15,ER16:ER$201,"&gt;"&amp;ER15)+COUNTIFS(EQ$2:EQ14,"&gt;"&amp;EQ15,ER$2:ER14,"&lt;"&amp;ER15)+COUNTIFS(EQ16:EQ$201,"&gt;"&amp;EQ15,ER16:ER$201,"&lt;"&amp;ER15),"")</f>
        <v/>
      </c>
      <c r="EV15" s="136"/>
      <c r="EW15" s="138" t="s">
        <v>128</v>
      </c>
      <c r="EX15" s="138"/>
      <c r="EY15" s="41">
        <f>ROUND(EY14/4,1)</f>
        <v>5.0999999999999996</v>
      </c>
      <c r="FA15" s="136"/>
      <c r="FB15" s="41" t="e">
        <f t="shared" si="65"/>
        <v>#N/A</v>
      </c>
      <c r="FC15" s="41" t="e">
        <f t="shared" si="66"/>
        <v>#N/A</v>
      </c>
      <c r="FD15" s="41" t="str">
        <f t="shared" si="67"/>
        <v/>
      </c>
      <c r="FE15" s="51" t="str">
        <f>IF(AND(Include_study?="Yes",Sufficient_data="Yes"),Z_score-('Publication Bias Analysis'!AO$30+'Publication Bias Analysis'!AO$31*Inverse_standard_error),"")</f>
        <v/>
      </c>
      <c r="FK15" s="136"/>
      <c r="FL15" s="11" t="str">
        <f>IF(Z_score_individual_studies&lt;&gt;"",RANK('Publication Bias Analysis'!AW:AW,'Publication Bias Analysis'!AW:AW,1)+COUNTIF('Publication Bias Analysis'!AW$2:AW14,'Publication Bias Analysis'!AW15),"")</f>
        <v/>
      </c>
      <c r="FM15" s="41" t="str">
        <f t="shared" si="68"/>
        <v/>
      </c>
      <c r="FN15" s="41" t="e">
        <f>IF('Publication Bias Analysis'!AV15&lt;&gt;"",'Publication Bias Analysis'!AV15,NA())</f>
        <v>#N/A</v>
      </c>
      <c r="FO15" s="41" t="e">
        <f>IF('Publication Bias Analysis'!AW15&lt;&gt;"",'Publication Bias Analysis'!AW15,NA())</f>
        <v>#N/A</v>
      </c>
      <c r="FP15" s="41" t="str">
        <f>IF(AND(Include_study?="Yes",Sufficient_data="Yes"),'Publication Bias Analysis'!AV:AV-AVERAGE('Publication Bias Analysis'!AV:AV),"")</f>
        <v/>
      </c>
      <c r="FQ15" s="51" t="str">
        <f>IF(AND(Include_study?="Yes",Sufficient_data="Yes"),FO:FO-('Publication Bias Analysis'!AZ$30+'Publication Bias Analysis'!AZ$31*FN:FN),"")</f>
        <v/>
      </c>
      <c r="FW15" s="136"/>
      <c r="FX15" s="90" t="str">
        <f t="shared" si="69"/>
        <v/>
      </c>
      <c r="FY15" s="41" t="str">
        <f t="shared" si="70"/>
        <v/>
      </c>
      <c r="FZ15" s="51" t="str">
        <f t="shared" si="78"/>
        <v/>
      </c>
      <c r="GA15"/>
      <c r="GB15"/>
      <c r="GC15"/>
      <c r="GD15"/>
      <c r="GE15"/>
      <c r="GF15"/>
      <c r="GG15"/>
      <c r="GH15"/>
      <c r="GI15"/>
      <c r="GJ15"/>
      <c r="GK15"/>
    </row>
    <row r="16" spans="1:193" x14ac:dyDescent="0.2">
      <c r="A16" s="131"/>
      <c r="B16" s="41" t="str">
        <f>IF(AND(Sufficient_data="Yes",Include_study?="Yes"),IF(AND(Sort_By=$E$1,Order="Ascending"),IF(Input!Study_name="",COUNTIFS(Input!Study_name,"&lt;&gt;"&amp;"",Include_study?,"Yes",Sufficient_data,"Yes")+1,IF(COUNT(E16)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16)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6" s="41" t="str">
        <f>IF(B16&lt;&gt;"",IF(B16=0,COUNTIF(B$2:B15,0)+1,COUNTIF(B$2:B15,B16)+COUNTIF(B:B,"&lt;"&amp;B16)+1),"")</f>
        <v/>
      </c>
      <c r="D16" s="41" t="str">
        <f t="shared" si="0"/>
        <v/>
      </c>
      <c r="E16" s="41" t="str">
        <f>IF(AND(Include_study?="Yes",Sufficient_data="Yes",Input!Study_name&lt;&gt;""),Input!Study_name,"")</f>
        <v/>
      </c>
      <c r="F16" s="41" t="str">
        <f>IF(AND(Include_study?="Yes",Sufficient_data="Yes"),IF(Input!M2_M1&lt;&gt;"",Input!M2_M1,IF(AND(M1_&lt;&gt;"",M2_&lt;&gt;""),M2_-M1_,"")),"")</f>
        <v/>
      </c>
      <c r="G16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6" s="41" t="str">
        <f>IF(AND(Include_study?="Yes",Sufficient_data="Yes"),IF(OR(t_value&lt;&gt;"",F_value&lt;&gt;"",Input!Cohens_d&lt;&gt;"",Input!Hedges_g&lt;&gt;""),"",Sdiff/SQRT(2*(1-(r_)))),"")</f>
        <v/>
      </c>
      <c r="I16" s="11" t="str">
        <f t="shared" si="1"/>
        <v/>
      </c>
      <c r="J16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6" s="41" t="str">
        <f t="shared" si="2"/>
        <v/>
      </c>
      <c r="L16" s="41" t="str">
        <f t="shared" si="3"/>
        <v/>
      </c>
      <c r="M16" s="41" t="str">
        <f t="shared" si="4"/>
        <v/>
      </c>
      <c r="N16" s="41" t="str">
        <f t="shared" si="5"/>
        <v/>
      </c>
      <c r="O16" s="41" t="str">
        <f t="shared" si="6"/>
        <v/>
      </c>
      <c r="P16" s="41" t="str">
        <f t="shared" si="7"/>
        <v/>
      </c>
      <c r="Q16" s="41" t="str">
        <f t="shared" si="71"/>
        <v/>
      </c>
      <c r="R16" s="41" t="str">
        <f t="shared" si="8"/>
        <v/>
      </c>
      <c r="S16" s="41" t="str">
        <f t="shared" si="9"/>
        <v/>
      </c>
      <c r="T16" s="105" t="str">
        <f t="shared" si="10"/>
        <v/>
      </c>
      <c r="U16" s="108" t="str">
        <f t="shared" si="11"/>
        <v/>
      </c>
      <c r="W16" s="71" t="e">
        <f t="shared" si="12"/>
        <v>#N/A</v>
      </c>
      <c r="X16" s="9" t="str">
        <f t="shared" si="13"/>
        <v/>
      </c>
      <c r="Y16" s="51" t="str">
        <f t="shared" si="14"/>
        <v/>
      </c>
      <c r="AD16" s="131"/>
      <c r="AE16" s="71" t="str">
        <f t="shared" si="15"/>
        <v/>
      </c>
      <c r="AF16" s="86" t="str">
        <f t="shared" si="16"/>
        <v/>
      </c>
      <c r="AG16" s="86" t="str">
        <f t="shared" si="17"/>
        <v/>
      </c>
      <c r="AH16" s="86" t="str">
        <f t="shared" si="18"/>
        <v/>
      </c>
      <c r="AI16" s="86" t="str">
        <f t="shared" si="19"/>
        <v/>
      </c>
      <c r="AJ16" s="86" t="str">
        <f t="shared" si="20"/>
        <v/>
      </c>
      <c r="AK16" s="86" t="str">
        <f t="shared" si="21"/>
        <v/>
      </c>
      <c r="AL16" s="86" t="str">
        <f>IF(AND(Include_study?="Yes",Sufficient_data="Yes",Subgroup&lt;&gt;""),AH16-ABS(TINV((1-Subgroup_confidence_level),Number_of_subjects-1))*Calculations!AI16,"")</f>
        <v/>
      </c>
      <c r="AM16" s="86" t="str">
        <f>IF(AND(Include_study?="Yes",Sufficient_data="Yes",Subgroup&lt;&gt;""),AH16+ABS(TINV((1-Subgroup_confidence_level),Number_of_subjects-1))*Calculations!AI16,"")</f>
        <v/>
      </c>
      <c r="AN16" s="110" t="str">
        <f t="shared" si="22"/>
        <v/>
      </c>
      <c r="AO16" s="108" t="str">
        <f t="shared" si="23"/>
        <v/>
      </c>
      <c r="AQ16" s="71" t="e">
        <f t="shared" si="24"/>
        <v>#N/A</v>
      </c>
      <c r="AR16" s="38" t="str">
        <f t="shared" si="25"/>
        <v/>
      </c>
      <c r="AS16" s="51" t="str">
        <f t="shared" si="26"/>
        <v/>
      </c>
      <c r="AU16" s="71" t="str">
        <f t="shared" si="27"/>
        <v/>
      </c>
      <c r="AV16" s="86" t="str">
        <f>IF(AND(Sufficient_data="Yes",Include_study?="Yes",Subgroup&lt;&gt;""),IF(COUNTIFS(Input!P$2:P15,"="&amp;"Yes",Input!C$2:C15,"="&amp;"Yes",Input!Q$2:Q15,"="&amp;Subgroup)&gt;0,"",Subgroup),"")</f>
        <v/>
      </c>
      <c r="AW16" s="86" t="str">
        <f t="shared" si="28"/>
        <v/>
      </c>
      <c r="AX16" s="86" t="str">
        <f t="shared" si="29"/>
        <v/>
      </c>
      <c r="AY16" s="86" t="str">
        <f t="shared" si="30"/>
        <v/>
      </c>
      <c r="AZ16" s="86" t="str">
        <f t="shared" si="72"/>
        <v/>
      </c>
      <c r="BA16" s="86" t="str">
        <f t="shared" si="73"/>
        <v/>
      </c>
      <c r="BB16" s="86" t="str">
        <f t="shared" si="31"/>
        <v/>
      </c>
      <c r="BC16" s="86" t="str">
        <f t="shared" si="32"/>
        <v/>
      </c>
      <c r="BD16" s="86" t="str">
        <f t="shared" si="33"/>
        <v/>
      </c>
      <c r="BE16" s="86" t="str">
        <f t="shared" si="34"/>
        <v/>
      </c>
      <c r="BF16" s="86" t="str">
        <f t="shared" si="35"/>
        <v/>
      </c>
      <c r="BG16" s="86" t="str">
        <f t="shared" si="36"/>
        <v/>
      </c>
      <c r="BH16" s="86" t="str">
        <f t="shared" si="37"/>
        <v/>
      </c>
      <c r="BI16" s="86" t="str">
        <f t="shared" si="38"/>
        <v/>
      </c>
      <c r="BJ16" s="86" t="str">
        <f t="shared" si="39"/>
        <v/>
      </c>
      <c r="BK16" s="86" t="str">
        <f t="shared" si="40"/>
        <v/>
      </c>
      <c r="BL16" s="86" t="str">
        <f t="shared" si="41"/>
        <v/>
      </c>
      <c r="BM16" s="86" t="str">
        <f t="shared" si="42"/>
        <v/>
      </c>
      <c r="BN16" s="86" t="str">
        <f t="shared" si="43"/>
        <v/>
      </c>
      <c r="BO16" s="86" t="e">
        <f t="shared" si="44"/>
        <v>#N/A</v>
      </c>
      <c r="BP16" s="105" t="str">
        <f t="shared" si="74"/>
        <v/>
      </c>
      <c r="BQ16" s="86" t="str">
        <f t="shared" si="45"/>
        <v/>
      </c>
      <c r="BR16" s="86" t="str">
        <f t="shared" si="46"/>
        <v/>
      </c>
      <c r="BS16" s="86" t="str">
        <f t="shared" si="75"/>
        <v/>
      </c>
      <c r="BT16" s="51" t="str">
        <f t="shared" si="76"/>
        <v/>
      </c>
      <c r="BV16" s="10" t="s">
        <v>75</v>
      </c>
      <c r="BW16" s="10"/>
      <c r="BY16" s="132"/>
      <c r="BZ16" s="41" t="e">
        <f>IF(AND(Sufficient_data="Yes",Include_study?="Yes",Moderator&lt;&gt;""),'Moderator Analysis'!E16,NA())</f>
        <v>#N/A</v>
      </c>
      <c r="CA16" s="41" t="e">
        <f>IF(AND(Include_study?="Yes",Sufficient_data="Yes",Moderator&lt;&gt;""),'Moderator Analysis'!F16,NA())</f>
        <v>#N/A</v>
      </c>
      <c r="CB16" s="41" t="str">
        <f t="shared" si="47"/>
        <v/>
      </c>
      <c r="CC16" s="41" t="str">
        <f t="shared" si="48"/>
        <v/>
      </c>
      <c r="CD16" s="41" t="str">
        <f>IF(AND(Sufficient_data="Yes",Include_study?="Yes",Moderator&lt;&gt;""),'Moderator Analysis'!F:F-CO$2,"")</f>
        <v/>
      </c>
      <c r="CE16" s="41" t="str">
        <f t="shared" si="49"/>
        <v/>
      </c>
      <c r="CF16" s="51" t="str">
        <f>IF(AND(Sufficient_data="Yes",Include_study?="Yes",Moderator&lt;&gt;""),CC:CC*('Moderator Analysis'!F:F-CO$5-CO$4*'Moderator Analysis'!E:E)^2,"")</f>
        <v/>
      </c>
      <c r="CH16" s="25"/>
      <c r="CI16" s="71" t="str">
        <f t="shared" si="50"/>
        <v/>
      </c>
      <c r="CJ16" s="41" t="str">
        <f>IF(AND(Sufficient_data="Yes",Include_study?="Yes",CI16&lt;&gt;""),'Moderator Analysis'!F:F-'Moderator Analysis'!$J$37,"")</f>
        <v/>
      </c>
      <c r="CK16" s="41" t="str">
        <f>IF(AND(Sufficient_data="Yes",Include_study?="Yes",CI16&lt;&gt;""),'Moderator Analysis'!E:E-SUMPRODUCT('Moderator Analysis'!E:E,CI:CI)/SUM(CI:CI),"")</f>
        <v/>
      </c>
      <c r="CL16" s="51" t="str">
        <f>IF(AND(Sufficient_data="Yes",Include_study?="Yes",CI16&lt;&gt;""),CI:CI*('Moderator Analysis'!F:F-'Moderator Analysis'!J$29-'Moderator Analysis'!J$30*'Moderator Analysis'!E:E)^2,"")</f>
        <v/>
      </c>
      <c r="CM16" s="25"/>
      <c r="CQ16" s="132"/>
      <c r="CR16" s="134"/>
      <c r="CS16" s="9" t="str">
        <f>IF(AND(Sufficient_data="Yes",Include_study?="Yes"),1/('Publication Bias Analysis'!F16^2),"")</f>
        <v/>
      </c>
      <c r="CT16" s="86" t="str">
        <f>IF(AND(Include_study?="Yes",Sufficient_data="Yes"),1/('Publication Bias Analysis'!F16^2+IF(Additional_model="Fixed effect",0,DG$21)),"")</f>
        <v/>
      </c>
      <c r="CU16" s="86" t="str">
        <f>IF(AND(Include_study?="Yes",Sufficient_data="Yes"),1/('Publication Bias Analysis'!F:F^2+IF(Additional_model="Fixed effect",0,'Publication Bias Analysis'!L$32)),"")</f>
        <v/>
      </c>
      <c r="CV16" s="86" t="str">
        <f>IF(AND(Include_study?="Yes",Sufficient_data="Yes"),'Publication Bias Analysis'!E:E-'Publication Bias Analysis'!I$37,"")</f>
        <v/>
      </c>
      <c r="CW16" s="86" t="str">
        <f>IF(AND(Include_study?="Yes",Sufficient_data="Yes"),IF(Additional_model="Fixed effect",1/'Publication Bias Analysis'!F:F,1/SQRT('Publication Bias Analysis'!F:F^2+Calculations!DG$21)),"")</f>
        <v/>
      </c>
      <c r="CX16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6" s="88" t="str">
        <f t="shared" si="51"/>
        <v/>
      </c>
      <c r="CZ16" s="88" t="str">
        <f>IF(AND(Include_study?="Yes",Sufficient_data="Yes"),CY:CY+IF(DK:DK&lt;0,-1,1)*COUNTIF(CY$2:CY15,CY:CY),"")</f>
        <v/>
      </c>
      <c r="DA16" s="88" t="str">
        <f>IF(AND(Include_study?="Yes",Sufficient_data="Yes"),RANK(DO:DO,DO:DO,1)*IF(DN:DN&gt;0,1,-1)+IF(DN:DN&lt;0,-1,1)*COUNTIF(CY$2:CY15,CY:CY),"")</f>
        <v/>
      </c>
      <c r="DB16" s="88" t="str">
        <f>IF(AND(Include_study?="Yes",Sufficient_data="Yes"),RANK(DR:DR,DR:DR,1)*IF(DQ:DQ&gt;0,1,-1)+IF(DQ:DQ&lt;0,-1,1)*COUNTIF(CY$2:CY15,CY:CY),"")</f>
        <v/>
      </c>
      <c r="DC16" s="41" t="e">
        <f>IF(AND(Include_study?="Yes",Sufficient_data="Yes"),'Publication Bias Analysis'!$E:$E,NA())</f>
        <v>#N/A</v>
      </c>
      <c r="DD16" s="51" t="e">
        <f>IF(AND(Include_study?="Yes",Sufficient_data="Yes"),'Publication Bias Analysis'!$F:$F,NA())</f>
        <v>#N/A</v>
      </c>
      <c r="DF16" s="26" t="s">
        <v>156</v>
      </c>
      <c r="DG16" s="9">
        <f>IF(Trim_and_fill="On",'Publication Bias Analysis'!I37-'Publication Bias Analysis'!I39,NA())</f>
        <v>6.9646288627609992E-2</v>
      </c>
      <c r="DJ16" s="136"/>
      <c r="DK16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6" s="41" t="str">
        <f t="shared" si="54"/>
        <v/>
      </c>
      <c r="DM16" s="51" t="str">
        <f>IF(AND(Include_study?="Yes",Sufficient_data="Yes"),1/('Publication Bias Analysis'!F:F^2+IF(Additional_model="Fixed effect",0,$DV$6)),"")</f>
        <v/>
      </c>
      <c r="DN16" s="41" t="str">
        <f>IF(AND(Include_study?="Yes",Sufficient_data="Yes"),IF('Publication Bias Analysis'!L$38="Left",'Publication Bias Analysis'!E:E-DV$3,Calculations!DV$3-'Publication Bias Analysis'!E:E),"")</f>
        <v/>
      </c>
      <c r="DO16" s="41" t="str">
        <f t="shared" si="55"/>
        <v/>
      </c>
      <c r="DP16" s="51" t="str">
        <f>IF(AND(DN16&lt;&gt;"",CZ16&lt;=MAX(CZ:CZ)-DV$7),1/('Publication Bias Analysis'!F:F^2+IF(Additional_model="Fixed effect",0,$DV$13)),"")</f>
        <v/>
      </c>
      <c r="DQ16" s="71" t="str">
        <f>IF(AND(Include_study?="Yes",Sufficient_data="Yes"),IF('Publication Bias Analysis'!L$38="Left",'Publication Bias Analysis'!E:E-DV$10,DV$10-'Publication Bias Analysis'!E:E),"")</f>
        <v/>
      </c>
      <c r="DR16" s="41" t="str">
        <f t="shared" si="56"/>
        <v/>
      </c>
      <c r="DS16" s="51" t="str">
        <f>IF(AND(DQ16&lt;&gt;"",DA16&lt;=MAX(DA:DA)-DV$14),1/('Publication Bias Analysis'!F:F^2+IF(Additional_model="Fixed effect",0,$DV$20)),"")</f>
        <v/>
      </c>
      <c r="DU16" s="119" t="s">
        <v>165</v>
      </c>
      <c r="DV16" s="119"/>
      <c r="DX16" s="59">
        <v>15</v>
      </c>
      <c r="DY16" s="11" t="str">
        <f>IF(Trim_and_fill="On",IF(DV$21&gt;(COUNT(DY$2:DY15)),IF(COUNTIF(CZ:CZ,-1*(MAX(CZ:CZ)-DX16+1))=1,"",MAX(CZ:CZ)-DX16+1),""),"")</f>
        <v/>
      </c>
      <c r="DZ16" s="41" t="str">
        <f t="shared" si="57"/>
        <v/>
      </c>
      <c r="EA16" s="41" t="str">
        <f t="shared" si="58"/>
        <v/>
      </c>
      <c r="EB16" s="41" t="str">
        <f t="shared" si="77"/>
        <v/>
      </c>
      <c r="EC16" s="86" t="str">
        <f t="shared" si="59"/>
        <v/>
      </c>
      <c r="ED16" s="51" t="str">
        <f>IF(DY16&lt;&gt;"",DZ:DZ-'Publication Bias Analysis'!I$37,"")</f>
        <v/>
      </c>
      <c r="EF16" s="59">
        <v>15</v>
      </c>
      <c r="EG16" s="41" t="e">
        <f t="shared" si="60"/>
        <v>#N/A</v>
      </c>
      <c r="EH16" s="51" t="e">
        <f t="shared" si="61"/>
        <v>#N/A</v>
      </c>
      <c r="EJ16" s="136"/>
      <c r="EK16" s="41" t="str">
        <f t="shared" si="62"/>
        <v/>
      </c>
      <c r="EL16" s="51" t="str">
        <f>IF(AND(Include_study?="Yes",Sufficient_data="Yes"),Z_score-('Publication Bias Analysis'!P$3+'Publication Bias Analysis'!P$4*Inverse_standard_error),"")</f>
        <v/>
      </c>
      <c r="EN16" s="136"/>
      <c r="EO16" s="41" t="str">
        <f>IF(AND(Include_study?="Yes",Sufficient_data="Yes"),('Publication Bias Analysis'!E:E-(SUMPRODUCT(Calculations!CS:CS,'Publication Bias Analysis'!E:E)/SUM(Calculations!CS:CS)))/SQRT(Calculations!EP:EP),"")</f>
        <v/>
      </c>
      <c r="EP16" s="41" t="str">
        <f>IF(AND(Include_study?="Yes",Sufficient_data="Yes"),'Publication Bias Analysis'!F:F^2-1/SUM(Calculations!CS:CS),"")</f>
        <v/>
      </c>
      <c r="EQ16" s="11" t="str">
        <f t="shared" si="63"/>
        <v/>
      </c>
      <c r="ER16" s="11" t="str">
        <f t="shared" si="64"/>
        <v/>
      </c>
      <c r="ES16" s="11" t="str">
        <f>IF(AND(Include_study?="Yes",Sufficient_data="Yes"),COUNTIFS(EQ$2:EQ15,"&lt;"&amp;EQ16,ER$2:ER15,"&lt;"&amp;ER16)+COUNTIFS(EQ17:EQ$201,"&lt;"&amp;EQ16,ER17:ER$201,"&lt;"&amp;ER16)+COUNTIFS(EQ$2:EQ15,"&gt;"&amp;EQ16,ER$2:ER15,"&gt;"&amp;ER16)+COUNTIFS(EQ17:EQ$201,"&gt;"&amp;EQ16,ER17:ER$201,"&gt;"&amp;ER16),"")</f>
        <v/>
      </c>
      <c r="ET16" s="82" t="str">
        <f>IF(AND(Include_study?="Yes",Sufficient_data="Yes"),COUNTIFS(EQ$2:EQ15,"&lt;"&amp;EQ16,ER$2:ER15,"&gt;"&amp;ER16)+COUNTIFS(EQ17:EQ$201,"&lt;"&amp;EQ16,ER17:ER$201,"&gt;"&amp;ER16)+COUNTIFS(EQ$2:EQ15,"&gt;"&amp;EQ16,ER$2:ER15,"&lt;"&amp;ER16)+COUNTIFS(EQ17:EQ$201,"&gt;"&amp;EQ16,ER17:ER$201,"&lt;"&amp;ER16),"")</f>
        <v/>
      </c>
      <c r="EV16" s="136"/>
      <c r="FA16" s="136"/>
      <c r="FB16" s="41" t="e">
        <f t="shared" si="65"/>
        <v>#N/A</v>
      </c>
      <c r="FC16" s="41" t="e">
        <f t="shared" si="66"/>
        <v>#N/A</v>
      </c>
      <c r="FD16" s="41" t="str">
        <f t="shared" si="67"/>
        <v/>
      </c>
      <c r="FE16" s="51" t="str">
        <f>IF(AND(Include_study?="Yes",Sufficient_data="Yes"),Z_score-('Publication Bias Analysis'!AO$30+'Publication Bias Analysis'!AO$31*Inverse_standard_error),"")</f>
        <v/>
      </c>
      <c r="FK16" s="136"/>
      <c r="FL16" s="11" t="str">
        <f>IF(Z_score_individual_studies&lt;&gt;"",RANK('Publication Bias Analysis'!AW:AW,'Publication Bias Analysis'!AW:AW,1)+COUNTIF('Publication Bias Analysis'!AW$2:AW15,'Publication Bias Analysis'!AW16),"")</f>
        <v/>
      </c>
      <c r="FM16" s="41" t="str">
        <f t="shared" si="68"/>
        <v/>
      </c>
      <c r="FN16" s="41" t="e">
        <f>IF('Publication Bias Analysis'!AV16&lt;&gt;"",'Publication Bias Analysis'!AV16,NA())</f>
        <v>#N/A</v>
      </c>
      <c r="FO16" s="41" t="e">
        <f>IF('Publication Bias Analysis'!AW16&lt;&gt;"",'Publication Bias Analysis'!AW16,NA())</f>
        <v>#N/A</v>
      </c>
      <c r="FP16" s="41" t="str">
        <f>IF(AND(Include_study?="Yes",Sufficient_data="Yes"),'Publication Bias Analysis'!AV:AV-AVERAGE('Publication Bias Analysis'!AV:AV),"")</f>
        <v/>
      </c>
      <c r="FQ16" s="51" t="str">
        <f>IF(AND(Include_study?="Yes",Sufficient_data="Yes"),FO:FO-('Publication Bias Analysis'!AZ$30+'Publication Bias Analysis'!AZ$31*FN:FN),"")</f>
        <v/>
      </c>
      <c r="FW16" s="136"/>
      <c r="FX16" s="90" t="str">
        <f t="shared" si="69"/>
        <v/>
      </c>
      <c r="FY16" s="41" t="str">
        <f t="shared" si="70"/>
        <v/>
      </c>
      <c r="FZ16" s="51" t="str">
        <f t="shared" si="78"/>
        <v/>
      </c>
      <c r="GA16"/>
      <c r="GB16"/>
      <c r="GC16"/>
      <c r="GD16"/>
      <c r="GE16"/>
      <c r="GF16"/>
      <c r="GG16"/>
      <c r="GH16"/>
      <c r="GI16"/>
      <c r="GJ16"/>
      <c r="GK16"/>
    </row>
    <row r="17" spans="1:193" x14ac:dyDescent="0.2">
      <c r="A17" s="131"/>
      <c r="B17" s="41" t="str">
        <f>IF(AND(Sufficient_data="Yes",Include_study?="Yes"),IF(AND(Sort_By=$E$1,Order="Ascending"),IF(Input!Study_name="",COUNTIFS(Input!Study_name,"&lt;&gt;"&amp;"",Include_study?,"Yes",Sufficient_data,"Yes")+1,IF(COUNT(E17)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17)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7" s="41" t="str">
        <f>IF(B17&lt;&gt;"",IF(B17=0,COUNTIF(B$2:B16,0)+1,COUNTIF(B$2:B16,B17)+COUNTIF(B:B,"&lt;"&amp;B17)+1),"")</f>
        <v/>
      </c>
      <c r="D17" s="41" t="str">
        <f t="shared" si="0"/>
        <v/>
      </c>
      <c r="E17" s="41" t="str">
        <f>IF(AND(Include_study?="Yes",Sufficient_data="Yes",Input!Study_name&lt;&gt;""),Input!Study_name,"")</f>
        <v/>
      </c>
      <c r="F17" s="41" t="str">
        <f>IF(AND(Include_study?="Yes",Sufficient_data="Yes"),IF(Input!M2_M1&lt;&gt;"",Input!M2_M1,IF(AND(M1_&lt;&gt;"",M2_&lt;&gt;""),M2_-M1_,"")),"")</f>
        <v/>
      </c>
      <c r="G17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7" s="41" t="str">
        <f>IF(AND(Include_study?="Yes",Sufficient_data="Yes"),IF(OR(t_value&lt;&gt;"",F_value&lt;&gt;"",Input!Cohens_d&lt;&gt;"",Input!Hedges_g&lt;&gt;""),"",Sdiff/SQRT(2*(1-(r_)))),"")</f>
        <v/>
      </c>
      <c r="I17" s="11" t="str">
        <f t="shared" si="1"/>
        <v/>
      </c>
      <c r="J17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7" s="41" t="str">
        <f t="shared" si="2"/>
        <v/>
      </c>
      <c r="L17" s="41" t="str">
        <f t="shared" si="3"/>
        <v/>
      </c>
      <c r="M17" s="41" t="str">
        <f t="shared" si="4"/>
        <v/>
      </c>
      <c r="N17" s="41" t="str">
        <f t="shared" si="5"/>
        <v/>
      </c>
      <c r="O17" s="41" t="str">
        <f t="shared" si="6"/>
        <v/>
      </c>
      <c r="P17" s="41" t="str">
        <f t="shared" si="7"/>
        <v/>
      </c>
      <c r="Q17" s="41" t="str">
        <f t="shared" si="71"/>
        <v/>
      </c>
      <c r="R17" s="41" t="str">
        <f t="shared" si="8"/>
        <v/>
      </c>
      <c r="S17" s="41" t="str">
        <f t="shared" si="9"/>
        <v/>
      </c>
      <c r="T17" s="105" t="str">
        <f t="shared" si="10"/>
        <v/>
      </c>
      <c r="U17" s="108" t="str">
        <f t="shared" si="11"/>
        <v/>
      </c>
      <c r="W17" s="71" t="e">
        <f t="shared" si="12"/>
        <v>#N/A</v>
      </c>
      <c r="X17" s="9" t="str">
        <f t="shared" si="13"/>
        <v/>
      </c>
      <c r="Y17" s="51" t="str">
        <f t="shared" si="14"/>
        <v/>
      </c>
      <c r="AD17" s="131"/>
      <c r="AE17" s="71" t="str">
        <f t="shared" si="15"/>
        <v/>
      </c>
      <c r="AF17" s="86" t="str">
        <f t="shared" si="16"/>
        <v/>
      </c>
      <c r="AG17" s="86" t="str">
        <f t="shared" si="17"/>
        <v/>
      </c>
      <c r="AH17" s="86" t="str">
        <f t="shared" si="18"/>
        <v/>
      </c>
      <c r="AI17" s="86" t="str">
        <f t="shared" si="19"/>
        <v/>
      </c>
      <c r="AJ17" s="86" t="str">
        <f t="shared" si="20"/>
        <v/>
      </c>
      <c r="AK17" s="86" t="str">
        <f t="shared" si="21"/>
        <v/>
      </c>
      <c r="AL17" s="86" t="str">
        <f>IF(AND(Include_study?="Yes",Sufficient_data="Yes",Subgroup&lt;&gt;""),AH17-ABS(TINV((1-Subgroup_confidence_level),Number_of_subjects-1))*Calculations!AI17,"")</f>
        <v/>
      </c>
      <c r="AM17" s="86" t="str">
        <f>IF(AND(Include_study?="Yes",Sufficient_data="Yes",Subgroup&lt;&gt;""),AH17+ABS(TINV((1-Subgroup_confidence_level),Number_of_subjects-1))*Calculations!AI17,"")</f>
        <v/>
      </c>
      <c r="AN17" s="110" t="str">
        <f t="shared" si="22"/>
        <v/>
      </c>
      <c r="AO17" s="108" t="str">
        <f t="shared" si="23"/>
        <v/>
      </c>
      <c r="AQ17" s="71" t="e">
        <f t="shared" si="24"/>
        <v>#N/A</v>
      </c>
      <c r="AR17" s="38" t="str">
        <f t="shared" si="25"/>
        <v/>
      </c>
      <c r="AS17" s="51" t="str">
        <f t="shared" si="26"/>
        <v/>
      </c>
      <c r="AU17" s="71" t="str">
        <f t="shared" si="27"/>
        <v/>
      </c>
      <c r="AV17" s="86" t="str">
        <f>IF(AND(Sufficient_data="Yes",Include_study?="Yes",Subgroup&lt;&gt;""),IF(COUNTIFS(Input!P$2:P16,"="&amp;"Yes",Input!C$2:C16,"="&amp;"Yes",Input!Q$2:Q16,"="&amp;Subgroup)&gt;0,"",Subgroup),"")</f>
        <v/>
      </c>
      <c r="AW17" s="86" t="str">
        <f t="shared" si="28"/>
        <v/>
      </c>
      <c r="AX17" s="86" t="str">
        <f t="shared" si="29"/>
        <v/>
      </c>
      <c r="AY17" s="86" t="str">
        <f t="shared" si="30"/>
        <v/>
      </c>
      <c r="AZ17" s="86" t="str">
        <f t="shared" si="72"/>
        <v/>
      </c>
      <c r="BA17" s="86" t="str">
        <f t="shared" si="73"/>
        <v/>
      </c>
      <c r="BB17" s="86" t="str">
        <f t="shared" si="31"/>
        <v/>
      </c>
      <c r="BC17" s="86" t="str">
        <f t="shared" si="32"/>
        <v/>
      </c>
      <c r="BD17" s="86" t="str">
        <f t="shared" si="33"/>
        <v/>
      </c>
      <c r="BE17" s="86" t="str">
        <f t="shared" si="34"/>
        <v/>
      </c>
      <c r="BF17" s="86" t="str">
        <f t="shared" si="35"/>
        <v/>
      </c>
      <c r="BG17" s="86" t="str">
        <f t="shared" si="36"/>
        <v/>
      </c>
      <c r="BH17" s="86" t="str">
        <f t="shared" si="37"/>
        <v/>
      </c>
      <c r="BI17" s="86" t="str">
        <f t="shared" si="38"/>
        <v/>
      </c>
      <c r="BJ17" s="86" t="str">
        <f t="shared" si="39"/>
        <v/>
      </c>
      <c r="BK17" s="86" t="str">
        <f t="shared" si="40"/>
        <v/>
      </c>
      <c r="BL17" s="86" t="str">
        <f t="shared" si="41"/>
        <v/>
      </c>
      <c r="BM17" s="86" t="str">
        <f t="shared" si="42"/>
        <v/>
      </c>
      <c r="BN17" s="86" t="str">
        <f t="shared" si="43"/>
        <v/>
      </c>
      <c r="BO17" s="86" t="e">
        <f t="shared" si="44"/>
        <v>#N/A</v>
      </c>
      <c r="BP17" s="105" t="str">
        <f t="shared" si="74"/>
        <v/>
      </c>
      <c r="BQ17" s="86" t="str">
        <f t="shared" si="45"/>
        <v/>
      </c>
      <c r="BR17" s="86" t="str">
        <f t="shared" si="46"/>
        <v/>
      </c>
      <c r="BS17" s="86" t="str">
        <f t="shared" si="75"/>
        <v/>
      </c>
      <c r="BT17" s="51" t="str">
        <f t="shared" si="76"/>
        <v/>
      </c>
      <c r="BV17" s="9" t="s">
        <v>76</v>
      </c>
      <c r="BW17" s="11">
        <f>MAX(AU:AU)+1</f>
        <v>15</v>
      </c>
      <c r="BY17" s="132"/>
      <c r="BZ17" s="41" t="e">
        <f>IF(AND(Sufficient_data="Yes",Include_study?="Yes",Moderator&lt;&gt;""),'Moderator Analysis'!E17,NA())</f>
        <v>#N/A</v>
      </c>
      <c r="CA17" s="41" t="e">
        <f>IF(AND(Include_study?="Yes",Sufficient_data="Yes",Moderator&lt;&gt;""),'Moderator Analysis'!F17,NA())</f>
        <v>#N/A</v>
      </c>
      <c r="CB17" s="41" t="str">
        <f t="shared" si="47"/>
        <v/>
      </c>
      <c r="CC17" s="41" t="str">
        <f t="shared" si="48"/>
        <v/>
      </c>
      <c r="CD17" s="41" t="str">
        <f>IF(AND(Sufficient_data="Yes",Include_study?="Yes",Moderator&lt;&gt;""),'Moderator Analysis'!F:F-CO$2,"")</f>
        <v/>
      </c>
      <c r="CE17" s="41" t="str">
        <f t="shared" si="49"/>
        <v/>
      </c>
      <c r="CF17" s="51" t="str">
        <f>IF(AND(Sufficient_data="Yes",Include_study?="Yes",Moderator&lt;&gt;""),CC:CC*('Moderator Analysis'!F:F-CO$5-CO$4*'Moderator Analysis'!E:E)^2,"")</f>
        <v/>
      </c>
      <c r="CH17" s="25"/>
      <c r="CI17" s="71" t="str">
        <f t="shared" si="50"/>
        <v/>
      </c>
      <c r="CJ17" s="41" t="str">
        <f>IF(AND(Sufficient_data="Yes",Include_study?="Yes",CI17&lt;&gt;""),'Moderator Analysis'!F:F-'Moderator Analysis'!$J$37,"")</f>
        <v/>
      </c>
      <c r="CK17" s="41" t="str">
        <f>IF(AND(Sufficient_data="Yes",Include_study?="Yes",CI17&lt;&gt;""),'Moderator Analysis'!E:E-SUMPRODUCT('Moderator Analysis'!E:E,CI:CI)/SUM(CI:CI),"")</f>
        <v/>
      </c>
      <c r="CL17" s="51" t="str">
        <f>IF(AND(Sufficient_data="Yes",Include_study?="Yes",CI17&lt;&gt;""),CI:CI*('Moderator Analysis'!F:F-'Moderator Analysis'!J$29-'Moderator Analysis'!J$30*'Moderator Analysis'!E:E)^2,"")</f>
        <v/>
      </c>
      <c r="CM17" s="25"/>
      <c r="CQ17" s="132"/>
      <c r="CR17" s="134"/>
      <c r="CS17" s="9" t="str">
        <f>IF(AND(Sufficient_data="Yes",Include_study?="Yes"),1/('Publication Bias Analysis'!F17^2),"")</f>
        <v/>
      </c>
      <c r="CT17" s="86" t="str">
        <f>IF(AND(Include_study?="Yes",Sufficient_data="Yes"),1/('Publication Bias Analysis'!F17^2+IF(Additional_model="Fixed effect",0,DG$21)),"")</f>
        <v/>
      </c>
      <c r="CU17" s="86" t="str">
        <f>IF(AND(Include_study?="Yes",Sufficient_data="Yes"),1/('Publication Bias Analysis'!F:F^2+IF(Additional_model="Fixed effect",0,'Publication Bias Analysis'!L$32)),"")</f>
        <v/>
      </c>
      <c r="CV17" s="86" t="str">
        <f>IF(AND(Include_study?="Yes",Sufficient_data="Yes"),'Publication Bias Analysis'!E:E-'Publication Bias Analysis'!I$37,"")</f>
        <v/>
      </c>
      <c r="CW17" s="86" t="str">
        <f>IF(AND(Include_study?="Yes",Sufficient_data="Yes"),IF(Additional_model="Fixed effect",1/'Publication Bias Analysis'!F:F,1/SQRT('Publication Bias Analysis'!F:F^2+Calculations!DG$21)),"")</f>
        <v/>
      </c>
      <c r="CX17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7" s="88" t="str">
        <f t="shared" si="51"/>
        <v/>
      </c>
      <c r="CZ17" s="88" t="str">
        <f>IF(AND(Include_study?="Yes",Sufficient_data="Yes"),CY:CY+IF(DK:DK&lt;0,-1,1)*COUNTIF(CY$2:CY16,CY:CY),"")</f>
        <v/>
      </c>
      <c r="DA17" s="88" t="str">
        <f>IF(AND(Include_study?="Yes",Sufficient_data="Yes"),RANK(DO:DO,DO:DO,1)*IF(DN:DN&gt;0,1,-1)+IF(DN:DN&lt;0,-1,1)*COUNTIF(CY$2:CY16,CY:CY),"")</f>
        <v/>
      </c>
      <c r="DB17" s="88" t="str">
        <f>IF(AND(Include_study?="Yes",Sufficient_data="Yes"),RANK(DR:DR,DR:DR,1)*IF(DQ:DQ&gt;0,1,-1)+IF(DQ:DQ&lt;0,-1,1)*COUNTIF(CY$2:CY16,CY:CY),"")</f>
        <v/>
      </c>
      <c r="DC17" s="41" t="e">
        <f>IF(AND(Include_study?="Yes",Sufficient_data="Yes"),'Publication Bias Analysis'!$E:$E,NA())</f>
        <v>#N/A</v>
      </c>
      <c r="DD17" s="51" t="e">
        <f>IF(AND(Include_study?="Yes",Sufficient_data="Yes"),'Publication Bias Analysis'!$F:$F,NA())</f>
        <v>#N/A</v>
      </c>
      <c r="DF17" s="26" t="s">
        <v>157</v>
      </c>
      <c r="DG17" s="9">
        <f>IF(Trim_and_fill="On",'Publication Bias Analysis'!I37-'Publication Bias Analysis'!I41,NA())</f>
        <v>2.3829769177120719</v>
      </c>
      <c r="DJ17" s="136"/>
      <c r="DK17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7" s="41" t="str">
        <f t="shared" si="54"/>
        <v/>
      </c>
      <c r="DM17" s="51" t="str">
        <f>IF(AND(Include_study?="Yes",Sufficient_data="Yes"),1/('Publication Bias Analysis'!F:F^2+IF(Additional_model="Fixed effect",0,$DV$6)),"")</f>
        <v/>
      </c>
      <c r="DN17" s="41" t="str">
        <f>IF(AND(Include_study?="Yes",Sufficient_data="Yes"),IF('Publication Bias Analysis'!L$38="Left",'Publication Bias Analysis'!E:E-DV$3,Calculations!DV$3-'Publication Bias Analysis'!E:E),"")</f>
        <v/>
      </c>
      <c r="DO17" s="41" t="str">
        <f t="shared" si="55"/>
        <v/>
      </c>
      <c r="DP17" s="51" t="str">
        <f>IF(AND(DN17&lt;&gt;"",CZ17&lt;=MAX(CZ:CZ)-DV$7),1/('Publication Bias Analysis'!F:F^2+IF(Additional_model="Fixed effect",0,$DV$13)),"")</f>
        <v/>
      </c>
      <c r="DQ17" s="71" t="str">
        <f>IF(AND(Include_study?="Yes",Sufficient_data="Yes"),IF('Publication Bias Analysis'!L$38="Left",'Publication Bias Analysis'!E:E-DV$10,DV$10-'Publication Bias Analysis'!E:E),"")</f>
        <v/>
      </c>
      <c r="DR17" s="41" t="str">
        <f t="shared" si="56"/>
        <v/>
      </c>
      <c r="DS17" s="51" t="str">
        <f>IF(AND(DQ17&lt;&gt;"",DA17&lt;=MAX(DA:DA)-DV$14),1/('Publication Bias Analysis'!F:F^2+IF(Additional_model="Fixed effect",0,$DV$20)),"")</f>
        <v/>
      </c>
      <c r="DU17" s="26" t="str">
        <f>Additional_effect_size_measure</f>
        <v>Hedges' g</v>
      </c>
      <c r="DV17" s="41">
        <f>SUMPRODUCT(--(DB:DB&lt;=MAX(DB:DB)-DV21),DS:DS,'Publication Bias Analysis'!E:E)/SUMIF(DB:DB,"&lt;="&amp;MAX(DB:DB)-DV21,DS:DS)</f>
        <v>-0.22866463757841995</v>
      </c>
      <c r="DX17" s="59">
        <v>16</v>
      </c>
      <c r="DY17" s="11" t="str">
        <f>IF(Trim_and_fill="On",IF(DV$21&gt;(COUNT(DY$2:DY16)),IF(COUNTIF(CZ:CZ,-1*(MAX(CZ:CZ)-DX17+1))=1,"",MAX(CZ:CZ)-DX17+1),""),"")</f>
        <v/>
      </c>
      <c r="DZ17" s="41" t="str">
        <f t="shared" si="57"/>
        <v/>
      </c>
      <c r="EA17" s="41" t="str">
        <f t="shared" si="58"/>
        <v/>
      </c>
      <c r="EB17" s="41" t="str">
        <f t="shared" si="77"/>
        <v/>
      </c>
      <c r="EC17" s="86" t="str">
        <f t="shared" si="59"/>
        <v/>
      </c>
      <c r="ED17" s="51" t="str">
        <f>IF(DY17&lt;&gt;"",DZ:DZ-'Publication Bias Analysis'!I$37,"")</f>
        <v/>
      </c>
      <c r="EF17" s="59">
        <v>16</v>
      </c>
      <c r="EG17" s="41" t="e">
        <f t="shared" si="60"/>
        <v>#N/A</v>
      </c>
      <c r="EH17" s="51" t="e">
        <f t="shared" si="61"/>
        <v>#N/A</v>
      </c>
      <c r="EJ17" s="136"/>
      <c r="EK17" s="41" t="str">
        <f t="shared" si="62"/>
        <v/>
      </c>
      <c r="EL17" s="51" t="str">
        <f>IF(AND(Include_study?="Yes",Sufficient_data="Yes"),Z_score-('Publication Bias Analysis'!P$3+'Publication Bias Analysis'!P$4*Inverse_standard_error),"")</f>
        <v/>
      </c>
      <c r="EN17" s="136"/>
      <c r="EO17" s="41" t="str">
        <f>IF(AND(Include_study?="Yes",Sufficient_data="Yes"),('Publication Bias Analysis'!E:E-(SUMPRODUCT(Calculations!CS:CS,'Publication Bias Analysis'!E:E)/SUM(Calculations!CS:CS)))/SQRT(Calculations!EP:EP),"")</f>
        <v/>
      </c>
      <c r="EP17" s="41" t="str">
        <f>IF(AND(Include_study?="Yes",Sufficient_data="Yes"),'Publication Bias Analysis'!F:F^2-1/SUM(Calculations!CS:CS),"")</f>
        <v/>
      </c>
      <c r="EQ17" s="11" t="str">
        <f t="shared" si="63"/>
        <v/>
      </c>
      <c r="ER17" s="11" t="str">
        <f t="shared" si="64"/>
        <v/>
      </c>
      <c r="ES17" s="11" t="str">
        <f>IF(AND(Include_study?="Yes",Sufficient_data="Yes"),COUNTIFS(EQ$2:EQ16,"&lt;"&amp;EQ17,ER$2:ER16,"&lt;"&amp;ER17)+COUNTIFS(EQ18:EQ$201,"&lt;"&amp;EQ17,ER18:ER$201,"&lt;"&amp;ER17)+COUNTIFS(EQ$2:EQ16,"&gt;"&amp;EQ17,ER$2:ER16,"&gt;"&amp;ER17)+COUNTIFS(EQ18:EQ$201,"&gt;"&amp;EQ17,ER18:ER$201,"&gt;"&amp;ER17),"")</f>
        <v/>
      </c>
      <c r="ET17" s="82" t="str">
        <f>IF(AND(Include_study?="Yes",Sufficient_data="Yes"),COUNTIFS(EQ$2:EQ16,"&lt;"&amp;EQ17,ER$2:ER16,"&gt;"&amp;ER17)+COUNTIFS(EQ18:EQ$201,"&lt;"&amp;EQ17,ER18:ER$201,"&gt;"&amp;ER17)+COUNTIFS(EQ$2:EQ16,"&gt;"&amp;EQ17,ER$2:ER16,"&lt;"&amp;ER17)+COUNTIFS(EQ18:EQ$201,"&gt;"&amp;EQ17,ER18:ER$201,"&lt;"&amp;ER17),"")</f>
        <v/>
      </c>
      <c r="EV17" s="136"/>
      <c r="FA17" s="136"/>
      <c r="FB17" s="41" t="e">
        <f t="shared" si="65"/>
        <v>#N/A</v>
      </c>
      <c r="FC17" s="41" t="e">
        <f t="shared" si="66"/>
        <v>#N/A</v>
      </c>
      <c r="FD17" s="41" t="str">
        <f t="shared" si="67"/>
        <v/>
      </c>
      <c r="FE17" s="51" t="str">
        <f>IF(AND(Include_study?="Yes",Sufficient_data="Yes"),Z_score-('Publication Bias Analysis'!AO$30+'Publication Bias Analysis'!AO$31*Inverse_standard_error),"")</f>
        <v/>
      </c>
      <c r="FK17" s="136"/>
      <c r="FL17" s="11" t="str">
        <f>IF(Z_score_individual_studies&lt;&gt;"",RANK('Publication Bias Analysis'!AW:AW,'Publication Bias Analysis'!AW:AW,1)+COUNTIF('Publication Bias Analysis'!AW$2:AW16,'Publication Bias Analysis'!AW17),"")</f>
        <v/>
      </c>
      <c r="FM17" s="41" t="str">
        <f t="shared" si="68"/>
        <v/>
      </c>
      <c r="FN17" s="41" t="e">
        <f>IF('Publication Bias Analysis'!AV17&lt;&gt;"",'Publication Bias Analysis'!AV17,NA())</f>
        <v>#N/A</v>
      </c>
      <c r="FO17" s="41" t="e">
        <f>IF('Publication Bias Analysis'!AW17&lt;&gt;"",'Publication Bias Analysis'!AW17,NA())</f>
        <v>#N/A</v>
      </c>
      <c r="FP17" s="41" t="str">
        <f>IF(AND(Include_study?="Yes",Sufficient_data="Yes"),'Publication Bias Analysis'!AV:AV-AVERAGE('Publication Bias Analysis'!AV:AV),"")</f>
        <v/>
      </c>
      <c r="FQ17" s="51" t="str">
        <f>IF(AND(Include_study?="Yes",Sufficient_data="Yes"),FO:FO-('Publication Bias Analysis'!AZ$30+'Publication Bias Analysis'!AZ$31*FN:FN),"")</f>
        <v/>
      </c>
      <c r="FW17" s="136"/>
      <c r="FX17" s="90" t="str">
        <f t="shared" si="69"/>
        <v/>
      </c>
      <c r="FY17" s="41" t="str">
        <f t="shared" si="70"/>
        <v/>
      </c>
      <c r="FZ17" s="51" t="str">
        <f t="shared" si="78"/>
        <v/>
      </c>
      <c r="GA17"/>
      <c r="GB17"/>
      <c r="GC17"/>
      <c r="GD17"/>
      <c r="GE17"/>
      <c r="GF17"/>
      <c r="GG17"/>
      <c r="GH17"/>
      <c r="GI17"/>
      <c r="GJ17"/>
      <c r="GK17"/>
    </row>
    <row r="18" spans="1:193" x14ac:dyDescent="0.2">
      <c r="A18" s="131"/>
      <c r="B18" s="41" t="str">
        <f>IF(AND(Sufficient_data="Yes",Include_study?="Yes"),IF(AND(Sort_By=$E$1,Order="Ascending"),IF(Input!Study_name="",COUNTIFS(Input!Study_name,"&lt;&gt;"&amp;"",Include_study?,"Yes",Sufficient_data,"Yes")+1,IF(COUNT(E18)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18)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8" s="41" t="str">
        <f>IF(B18&lt;&gt;"",IF(B18=0,COUNTIF(B$2:B17,0)+1,COUNTIF(B$2:B17,B18)+COUNTIF(B:B,"&lt;"&amp;B18)+1),"")</f>
        <v/>
      </c>
      <c r="D18" s="41" t="str">
        <f t="shared" si="0"/>
        <v/>
      </c>
      <c r="E18" s="41" t="str">
        <f>IF(AND(Include_study?="Yes",Sufficient_data="Yes",Input!Study_name&lt;&gt;""),Input!Study_name,"")</f>
        <v/>
      </c>
      <c r="F18" s="41" t="str">
        <f>IF(AND(Include_study?="Yes",Sufficient_data="Yes"),IF(Input!M2_M1&lt;&gt;"",Input!M2_M1,IF(AND(M1_&lt;&gt;"",M2_&lt;&gt;""),M2_-M1_,"")),"")</f>
        <v/>
      </c>
      <c r="G18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8" s="41" t="str">
        <f>IF(AND(Include_study?="Yes",Sufficient_data="Yes"),IF(OR(t_value&lt;&gt;"",F_value&lt;&gt;"",Input!Cohens_d&lt;&gt;"",Input!Hedges_g&lt;&gt;""),"",Sdiff/SQRT(2*(1-(r_)))),"")</f>
        <v/>
      </c>
      <c r="I18" s="11" t="str">
        <f t="shared" si="1"/>
        <v/>
      </c>
      <c r="J18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8" s="41" t="str">
        <f t="shared" si="2"/>
        <v/>
      </c>
      <c r="L18" s="41" t="str">
        <f t="shared" si="3"/>
        <v/>
      </c>
      <c r="M18" s="41" t="str">
        <f t="shared" si="4"/>
        <v/>
      </c>
      <c r="N18" s="41" t="str">
        <f t="shared" si="5"/>
        <v/>
      </c>
      <c r="O18" s="41" t="str">
        <f t="shared" si="6"/>
        <v/>
      </c>
      <c r="P18" s="41" t="str">
        <f t="shared" si="7"/>
        <v/>
      </c>
      <c r="Q18" s="41" t="str">
        <f t="shared" si="71"/>
        <v/>
      </c>
      <c r="R18" s="41" t="str">
        <f t="shared" si="8"/>
        <v/>
      </c>
      <c r="S18" s="41" t="str">
        <f t="shared" si="9"/>
        <v/>
      </c>
      <c r="T18" s="105" t="str">
        <f t="shared" si="10"/>
        <v/>
      </c>
      <c r="U18" s="108" t="str">
        <f t="shared" si="11"/>
        <v/>
      </c>
      <c r="W18" s="71" t="e">
        <f t="shared" si="12"/>
        <v>#N/A</v>
      </c>
      <c r="X18" s="9" t="str">
        <f t="shared" si="13"/>
        <v/>
      </c>
      <c r="Y18" s="51" t="str">
        <f t="shared" si="14"/>
        <v/>
      </c>
      <c r="AD18" s="131"/>
      <c r="AE18" s="71" t="str">
        <f t="shared" si="15"/>
        <v/>
      </c>
      <c r="AF18" s="86" t="str">
        <f t="shared" si="16"/>
        <v/>
      </c>
      <c r="AG18" s="86" t="str">
        <f t="shared" si="17"/>
        <v/>
      </c>
      <c r="AH18" s="86" t="str">
        <f t="shared" si="18"/>
        <v/>
      </c>
      <c r="AI18" s="86" t="str">
        <f t="shared" si="19"/>
        <v/>
      </c>
      <c r="AJ18" s="86" t="str">
        <f t="shared" si="20"/>
        <v/>
      </c>
      <c r="AK18" s="86" t="str">
        <f t="shared" si="21"/>
        <v/>
      </c>
      <c r="AL18" s="86" t="str">
        <f>IF(AND(Include_study?="Yes",Sufficient_data="Yes",Subgroup&lt;&gt;""),AH18-ABS(TINV((1-Subgroup_confidence_level),Number_of_subjects-1))*Calculations!AI18,"")</f>
        <v/>
      </c>
      <c r="AM18" s="86" t="str">
        <f>IF(AND(Include_study?="Yes",Sufficient_data="Yes",Subgroup&lt;&gt;""),AH18+ABS(TINV((1-Subgroup_confidence_level),Number_of_subjects-1))*Calculations!AI18,"")</f>
        <v/>
      </c>
      <c r="AN18" s="110" t="str">
        <f t="shared" si="22"/>
        <v/>
      </c>
      <c r="AO18" s="108" t="str">
        <f t="shared" si="23"/>
        <v/>
      </c>
      <c r="AQ18" s="71" t="e">
        <f t="shared" si="24"/>
        <v>#N/A</v>
      </c>
      <c r="AR18" s="38" t="str">
        <f t="shared" si="25"/>
        <v/>
      </c>
      <c r="AS18" s="51" t="str">
        <f t="shared" si="26"/>
        <v/>
      </c>
      <c r="AU18" s="71" t="str">
        <f t="shared" si="27"/>
        <v/>
      </c>
      <c r="AV18" s="86" t="str">
        <f>IF(AND(Sufficient_data="Yes",Include_study?="Yes",Subgroup&lt;&gt;""),IF(COUNTIFS(Input!P$2:P17,"="&amp;"Yes",Input!C$2:C17,"="&amp;"Yes",Input!Q$2:Q17,"="&amp;Subgroup)&gt;0,"",Subgroup),"")</f>
        <v/>
      </c>
      <c r="AW18" s="86" t="str">
        <f t="shared" si="28"/>
        <v/>
      </c>
      <c r="AX18" s="86" t="str">
        <f t="shared" si="29"/>
        <v/>
      </c>
      <c r="AY18" s="86" t="str">
        <f t="shared" si="30"/>
        <v/>
      </c>
      <c r="AZ18" s="86" t="str">
        <f t="shared" si="72"/>
        <v/>
      </c>
      <c r="BA18" s="86" t="str">
        <f t="shared" si="73"/>
        <v/>
      </c>
      <c r="BB18" s="86" t="str">
        <f t="shared" si="31"/>
        <v/>
      </c>
      <c r="BC18" s="86" t="str">
        <f t="shared" si="32"/>
        <v/>
      </c>
      <c r="BD18" s="86" t="str">
        <f t="shared" si="33"/>
        <v/>
      </c>
      <c r="BE18" s="86" t="str">
        <f t="shared" si="34"/>
        <v/>
      </c>
      <c r="BF18" s="86" t="str">
        <f t="shared" si="35"/>
        <v/>
      </c>
      <c r="BG18" s="86" t="str">
        <f t="shared" si="36"/>
        <v/>
      </c>
      <c r="BH18" s="86" t="str">
        <f t="shared" si="37"/>
        <v/>
      </c>
      <c r="BI18" s="86" t="str">
        <f t="shared" si="38"/>
        <v/>
      </c>
      <c r="BJ18" s="86" t="str">
        <f t="shared" si="39"/>
        <v/>
      </c>
      <c r="BK18" s="86" t="str">
        <f t="shared" si="40"/>
        <v/>
      </c>
      <c r="BL18" s="86" t="str">
        <f t="shared" si="41"/>
        <v/>
      </c>
      <c r="BM18" s="86" t="str">
        <f t="shared" si="42"/>
        <v/>
      </c>
      <c r="BN18" s="86" t="str">
        <f t="shared" si="43"/>
        <v/>
      </c>
      <c r="BO18" s="86" t="e">
        <f t="shared" si="44"/>
        <v>#N/A</v>
      </c>
      <c r="BP18" s="105" t="str">
        <f t="shared" si="74"/>
        <v/>
      </c>
      <c r="BQ18" s="86" t="str">
        <f t="shared" si="45"/>
        <v/>
      </c>
      <c r="BR18" s="86" t="str">
        <f t="shared" si="46"/>
        <v/>
      </c>
      <c r="BS18" s="86" t="str">
        <f t="shared" si="75"/>
        <v/>
      </c>
      <c r="BT18" s="51" t="str">
        <f t="shared" si="76"/>
        <v/>
      </c>
      <c r="BV18" s="41" t="s">
        <v>188</v>
      </c>
      <c r="BW18" s="11">
        <f>MAX(AW:AW)+1</f>
        <v>3</v>
      </c>
      <c r="BY18" s="132"/>
      <c r="BZ18" s="41" t="e">
        <f>IF(AND(Sufficient_data="Yes",Include_study?="Yes",Moderator&lt;&gt;""),'Moderator Analysis'!E18,NA())</f>
        <v>#N/A</v>
      </c>
      <c r="CA18" s="41" t="e">
        <f>IF(AND(Include_study?="Yes",Sufficient_data="Yes",Moderator&lt;&gt;""),'Moderator Analysis'!F18,NA())</f>
        <v>#N/A</v>
      </c>
      <c r="CB18" s="41" t="str">
        <f t="shared" si="47"/>
        <v/>
      </c>
      <c r="CC18" s="41" t="str">
        <f t="shared" si="48"/>
        <v/>
      </c>
      <c r="CD18" s="41" t="str">
        <f>IF(AND(Sufficient_data="Yes",Include_study?="Yes",Moderator&lt;&gt;""),'Moderator Analysis'!F:F-CO$2,"")</f>
        <v/>
      </c>
      <c r="CE18" s="41" t="str">
        <f t="shared" si="49"/>
        <v/>
      </c>
      <c r="CF18" s="51" t="str">
        <f>IF(AND(Sufficient_data="Yes",Include_study?="Yes",Moderator&lt;&gt;""),CC:CC*('Moderator Analysis'!F:F-CO$5-CO$4*'Moderator Analysis'!E:E)^2,"")</f>
        <v/>
      </c>
      <c r="CH18" s="25"/>
      <c r="CI18" s="71" t="str">
        <f t="shared" si="50"/>
        <v/>
      </c>
      <c r="CJ18" s="41" t="str">
        <f>IF(AND(Sufficient_data="Yes",Include_study?="Yes",CI18&lt;&gt;""),'Moderator Analysis'!F:F-'Moderator Analysis'!$J$37,"")</f>
        <v/>
      </c>
      <c r="CK18" s="41" t="str">
        <f>IF(AND(Sufficient_data="Yes",Include_study?="Yes",CI18&lt;&gt;""),'Moderator Analysis'!E:E-SUMPRODUCT('Moderator Analysis'!E:E,CI:CI)/SUM(CI:CI),"")</f>
        <v/>
      </c>
      <c r="CL18" s="51" t="str">
        <f>IF(AND(Sufficient_data="Yes",Include_study?="Yes",CI18&lt;&gt;""),CI:CI*('Moderator Analysis'!F:F-'Moderator Analysis'!J$29-'Moderator Analysis'!J$30*'Moderator Analysis'!E:E)^2,"")</f>
        <v/>
      </c>
      <c r="CM18" s="25"/>
      <c r="CQ18" s="132"/>
      <c r="CR18" s="134"/>
      <c r="CS18" s="9" t="str">
        <f>IF(AND(Sufficient_data="Yes",Include_study?="Yes"),1/('Publication Bias Analysis'!F18^2),"")</f>
        <v/>
      </c>
      <c r="CT18" s="86" t="str">
        <f>IF(AND(Include_study?="Yes",Sufficient_data="Yes"),1/('Publication Bias Analysis'!F18^2+IF(Additional_model="Fixed effect",0,DG$21)),"")</f>
        <v/>
      </c>
      <c r="CU18" s="86" t="str">
        <f>IF(AND(Include_study?="Yes",Sufficient_data="Yes"),1/('Publication Bias Analysis'!F:F^2+IF(Additional_model="Fixed effect",0,'Publication Bias Analysis'!L$32)),"")</f>
        <v/>
      </c>
      <c r="CV18" s="86" t="str">
        <f>IF(AND(Include_study?="Yes",Sufficient_data="Yes"),'Publication Bias Analysis'!E:E-'Publication Bias Analysis'!I$37,"")</f>
        <v/>
      </c>
      <c r="CW18" s="86" t="str">
        <f>IF(AND(Include_study?="Yes",Sufficient_data="Yes"),IF(Additional_model="Fixed effect",1/'Publication Bias Analysis'!F:F,1/SQRT('Publication Bias Analysis'!F:F^2+Calculations!DG$21)),"")</f>
        <v/>
      </c>
      <c r="CX18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8" s="88" t="str">
        <f t="shared" si="51"/>
        <v/>
      </c>
      <c r="CZ18" s="88" t="str">
        <f>IF(AND(Include_study?="Yes",Sufficient_data="Yes"),CY:CY+IF(DK:DK&lt;0,-1,1)*COUNTIF(CY$2:CY17,CY:CY),"")</f>
        <v/>
      </c>
      <c r="DA18" s="88" t="str">
        <f>IF(AND(Include_study?="Yes",Sufficient_data="Yes"),RANK(DO:DO,DO:DO,1)*IF(DN:DN&gt;0,1,-1)+IF(DN:DN&lt;0,-1,1)*COUNTIF(CY$2:CY17,CY:CY),"")</f>
        <v/>
      </c>
      <c r="DB18" s="88" t="str">
        <f>IF(AND(Include_study?="Yes",Sufficient_data="Yes"),RANK(DR:DR,DR:DR,1)*IF(DQ:DQ&gt;0,1,-1)+IF(DQ:DQ&lt;0,-1,1)*COUNTIF(CY$2:CY17,CY:CY),"")</f>
        <v/>
      </c>
      <c r="DC18" s="41" t="e">
        <f>IF(AND(Include_study?="Yes",Sufficient_data="Yes"),'Publication Bias Analysis'!$E:$E,NA())</f>
        <v>#N/A</v>
      </c>
      <c r="DD18" s="51" t="e">
        <f>IF(AND(Include_study?="Yes",Sufficient_data="Yes"),'Publication Bias Analysis'!$F:$F,NA())</f>
        <v>#N/A</v>
      </c>
      <c r="DF18" s="26" t="s">
        <v>173</v>
      </c>
      <c r="DG18" s="9">
        <f>IF(Trim_and_fill="On",MAX('Publication Bias Analysis'!F:F)*1.2,NA())</f>
        <v>0.21250224395858275</v>
      </c>
      <c r="DJ18" s="136"/>
      <c r="DK18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8" s="41" t="str">
        <f t="shared" si="54"/>
        <v/>
      </c>
      <c r="DM18" s="51" t="str">
        <f>IF(AND(Include_study?="Yes",Sufficient_data="Yes"),1/('Publication Bias Analysis'!F:F^2+IF(Additional_model="Fixed effect",0,$DV$6)),"")</f>
        <v/>
      </c>
      <c r="DN18" s="41" t="str">
        <f>IF(AND(Include_study?="Yes",Sufficient_data="Yes"),IF('Publication Bias Analysis'!L$38="Left",'Publication Bias Analysis'!E:E-DV$3,Calculations!DV$3-'Publication Bias Analysis'!E:E),"")</f>
        <v/>
      </c>
      <c r="DO18" s="41" t="str">
        <f t="shared" si="55"/>
        <v/>
      </c>
      <c r="DP18" s="51" t="str">
        <f>IF(AND(DN18&lt;&gt;"",CZ18&lt;=MAX(CZ:CZ)-DV$7),1/('Publication Bias Analysis'!F:F^2+IF(Additional_model="Fixed effect",0,$DV$13)),"")</f>
        <v/>
      </c>
      <c r="DQ18" s="71" t="str">
        <f>IF(AND(Include_study?="Yes",Sufficient_data="Yes"),IF('Publication Bias Analysis'!L$38="Left",'Publication Bias Analysis'!E:E-DV$10,DV$10-'Publication Bias Analysis'!E:E),"")</f>
        <v/>
      </c>
      <c r="DR18" s="41" t="str">
        <f t="shared" si="56"/>
        <v/>
      </c>
      <c r="DS18" s="51" t="str">
        <f>IF(AND(DQ18&lt;&gt;"",DA18&lt;=MAX(DA:DA)-DV$14),1/('Publication Bias Analysis'!F:F^2+IF(Additional_model="Fixed effect",0,$DV$20)),"")</f>
        <v/>
      </c>
      <c r="DU18" s="119" t="s">
        <v>8</v>
      </c>
      <c r="DV18" s="119"/>
      <c r="DX18" s="59">
        <v>17</v>
      </c>
      <c r="DY18" s="11" t="str">
        <f>IF(Trim_and_fill="On",IF(DV$21&gt;(COUNT(DY$2:DY17)),IF(COUNTIF(CZ:CZ,-1*(MAX(CZ:CZ)-DX18+1))=1,"",MAX(CZ:CZ)-DX18+1),""),"")</f>
        <v/>
      </c>
      <c r="DZ18" s="41" t="str">
        <f t="shared" si="57"/>
        <v/>
      </c>
      <c r="EA18" s="41" t="str">
        <f t="shared" si="58"/>
        <v/>
      </c>
      <c r="EB18" s="41" t="str">
        <f t="shared" si="77"/>
        <v/>
      </c>
      <c r="EC18" s="86" t="str">
        <f t="shared" si="59"/>
        <v/>
      </c>
      <c r="ED18" s="51" t="str">
        <f>IF(DY18&lt;&gt;"",DZ:DZ-'Publication Bias Analysis'!I$37,"")</f>
        <v/>
      </c>
      <c r="EF18" s="59">
        <v>17</v>
      </c>
      <c r="EG18" s="41" t="e">
        <f t="shared" si="60"/>
        <v>#N/A</v>
      </c>
      <c r="EH18" s="51" t="e">
        <f t="shared" si="61"/>
        <v>#N/A</v>
      </c>
      <c r="EJ18" s="136"/>
      <c r="EK18" s="41" t="str">
        <f t="shared" si="62"/>
        <v/>
      </c>
      <c r="EL18" s="51" t="str">
        <f>IF(AND(Include_study?="Yes",Sufficient_data="Yes"),Z_score-('Publication Bias Analysis'!P$3+'Publication Bias Analysis'!P$4*Inverse_standard_error),"")</f>
        <v/>
      </c>
      <c r="EN18" s="136"/>
      <c r="EO18" s="41" t="str">
        <f>IF(AND(Include_study?="Yes",Sufficient_data="Yes"),('Publication Bias Analysis'!E:E-(SUMPRODUCT(Calculations!CS:CS,'Publication Bias Analysis'!E:E)/SUM(Calculations!CS:CS)))/SQRT(Calculations!EP:EP),"")</f>
        <v/>
      </c>
      <c r="EP18" s="41" t="str">
        <f>IF(AND(Include_study?="Yes",Sufficient_data="Yes"),'Publication Bias Analysis'!F:F^2-1/SUM(Calculations!CS:CS),"")</f>
        <v/>
      </c>
      <c r="EQ18" s="11" t="str">
        <f t="shared" si="63"/>
        <v/>
      </c>
      <c r="ER18" s="11" t="str">
        <f t="shared" si="64"/>
        <v/>
      </c>
      <c r="ES18" s="11" t="str">
        <f>IF(AND(Include_study?="Yes",Sufficient_data="Yes"),COUNTIFS(EQ$2:EQ17,"&lt;"&amp;EQ18,ER$2:ER17,"&lt;"&amp;ER18)+COUNTIFS(EQ19:EQ$201,"&lt;"&amp;EQ18,ER19:ER$201,"&lt;"&amp;ER18)+COUNTIFS(EQ$2:EQ17,"&gt;"&amp;EQ18,ER$2:ER17,"&gt;"&amp;ER18)+COUNTIFS(EQ19:EQ$201,"&gt;"&amp;EQ18,ER19:ER$201,"&gt;"&amp;ER18),"")</f>
        <v/>
      </c>
      <c r="ET18" s="82" t="str">
        <f>IF(AND(Include_study?="Yes",Sufficient_data="Yes"),COUNTIFS(EQ$2:EQ17,"&lt;"&amp;EQ18,ER$2:ER17,"&gt;"&amp;ER18)+COUNTIFS(EQ19:EQ$201,"&lt;"&amp;EQ18,ER19:ER$201,"&gt;"&amp;ER18)+COUNTIFS(EQ$2:EQ17,"&gt;"&amp;EQ18,ER$2:ER17,"&lt;"&amp;ER18)+COUNTIFS(EQ19:EQ$201,"&gt;"&amp;EQ18,ER19:ER$201,"&lt;"&amp;ER18),"")</f>
        <v/>
      </c>
      <c r="EV18" s="136"/>
      <c r="FA18" s="136"/>
      <c r="FB18" s="41" t="e">
        <f t="shared" si="65"/>
        <v>#N/A</v>
      </c>
      <c r="FC18" s="41" t="e">
        <f t="shared" si="66"/>
        <v>#N/A</v>
      </c>
      <c r="FD18" s="41" t="str">
        <f t="shared" si="67"/>
        <v/>
      </c>
      <c r="FE18" s="51" t="str">
        <f>IF(AND(Include_study?="Yes",Sufficient_data="Yes"),Z_score-('Publication Bias Analysis'!AO$30+'Publication Bias Analysis'!AO$31*Inverse_standard_error),"")</f>
        <v/>
      </c>
      <c r="FK18" s="136"/>
      <c r="FL18" s="11" t="str">
        <f>IF(Z_score_individual_studies&lt;&gt;"",RANK('Publication Bias Analysis'!AW:AW,'Publication Bias Analysis'!AW:AW,1)+COUNTIF('Publication Bias Analysis'!AW$2:AW17,'Publication Bias Analysis'!AW18),"")</f>
        <v/>
      </c>
      <c r="FM18" s="41" t="str">
        <f t="shared" si="68"/>
        <v/>
      </c>
      <c r="FN18" s="41" t="e">
        <f>IF('Publication Bias Analysis'!AV18&lt;&gt;"",'Publication Bias Analysis'!AV18,NA())</f>
        <v>#N/A</v>
      </c>
      <c r="FO18" s="41" t="e">
        <f>IF('Publication Bias Analysis'!AW18&lt;&gt;"",'Publication Bias Analysis'!AW18,NA())</f>
        <v>#N/A</v>
      </c>
      <c r="FP18" s="41" t="str">
        <f>IF(AND(Include_study?="Yes",Sufficient_data="Yes"),'Publication Bias Analysis'!AV:AV-AVERAGE('Publication Bias Analysis'!AV:AV),"")</f>
        <v/>
      </c>
      <c r="FQ18" s="51" t="str">
        <f>IF(AND(Include_study?="Yes",Sufficient_data="Yes"),FO:FO-('Publication Bias Analysis'!AZ$30+'Publication Bias Analysis'!AZ$31*FN:FN),"")</f>
        <v/>
      </c>
      <c r="FW18" s="136"/>
      <c r="FX18" s="90" t="str">
        <f t="shared" si="69"/>
        <v/>
      </c>
      <c r="FY18" s="41" t="str">
        <f t="shared" si="70"/>
        <v/>
      </c>
      <c r="FZ18" s="51" t="str">
        <f t="shared" si="78"/>
        <v/>
      </c>
      <c r="GA18"/>
      <c r="GB18"/>
      <c r="GC18"/>
      <c r="GD18"/>
      <c r="GE18"/>
      <c r="GF18"/>
      <c r="GG18"/>
      <c r="GH18"/>
      <c r="GI18"/>
      <c r="GJ18"/>
      <c r="GK18"/>
    </row>
    <row r="19" spans="1:193" x14ac:dyDescent="0.2">
      <c r="A19" s="131"/>
      <c r="B19" s="41" t="str">
        <f>IF(AND(Sufficient_data="Yes",Include_study?="Yes"),IF(AND(Sort_By=$E$1,Order="Ascending"),IF(Input!Study_name="",COUNTIFS(Input!Study_name,"&lt;&gt;"&amp;"",Include_study?,"Yes",Sufficient_data,"Yes")+1,IF(COUNT(E19)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19)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9" s="41" t="str">
        <f>IF(B19&lt;&gt;"",IF(B19=0,COUNTIF(B$2:B18,0)+1,COUNTIF(B$2:B18,B19)+COUNTIF(B:B,"&lt;"&amp;B19)+1),"")</f>
        <v/>
      </c>
      <c r="D19" s="41" t="str">
        <f t="shared" si="0"/>
        <v/>
      </c>
      <c r="E19" s="41" t="str">
        <f>IF(AND(Include_study?="Yes",Sufficient_data="Yes",Input!Study_name&lt;&gt;""),Input!Study_name,"")</f>
        <v/>
      </c>
      <c r="F19" s="41" t="str">
        <f>IF(AND(Include_study?="Yes",Sufficient_data="Yes"),IF(Input!M2_M1&lt;&gt;"",Input!M2_M1,IF(AND(M1_&lt;&gt;"",M2_&lt;&gt;""),M2_-M1_,"")),"")</f>
        <v/>
      </c>
      <c r="G19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9" s="41" t="str">
        <f>IF(AND(Include_study?="Yes",Sufficient_data="Yes"),IF(OR(t_value&lt;&gt;"",F_value&lt;&gt;"",Input!Cohens_d&lt;&gt;"",Input!Hedges_g&lt;&gt;""),"",Sdiff/SQRT(2*(1-(r_)))),"")</f>
        <v/>
      </c>
      <c r="I19" s="11" t="str">
        <f t="shared" si="1"/>
        <v/>
      </c>
      <c r="J19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9" s="41" t="str">
        <f t="shared" si="2"/>
        <v/>
      </c>
      <c r="L19" s="41" t="str">
        <f t="shared" si="3"/>
        <v/>
      </c>
      <c r="M19" s="41" t="str">
        <f t="shared" si="4"/>
        <v/>
      </c>
      <c r="N19" s="41" t="str">
        <f t="shared" si="5"/>
        <v/>
      </c>
      <c r="O19" s="41" t="str">
        <f t="shared" si="6"/>
        <v/>
      </c>
      <c r="P19" s="41" t="str">
        <f t="shared" si="7"/>
        <v/>
      </c>
      <c r="Q19" s="41" t="str">
        <f t="shared" si="71"/>
        <v/>
      </c>
      <c r="R19" s="41" t="str">
        <f t="shared" si="8"/>
        <v/>
      </c>
      <c r="S19" s="41" t="str">
        <f t="shared" si="9"/>
        <v/>
      </c>
      <c r="T19" s="105" t="str">
        <f t="shared" si="10"/>
        <v/>
      </c>
      <c r="U19" s="108" t="str">
        <f t="shared" si="11"/>
        <v/>
      </c>
      <c r="W19" s="71" t="e">
        <f t="shared" si="12"/>
        <v>#N/A</v>
      </c>
      <c r="X19" s="9" t="str">
        <f t="shared" si="13"/>
        <v/>
      </c>
      <c r="Y19" s="51" t="str">
        <f t="shared" si="14"/>
        <v/>
      </c>
      <c r="AD19" s="131"/>
      <c r="AE19" s="71" t="str">
        <f t="shared" si="15"/>
        <v/>
      </c>
      <c r="AF19" s="86" t="str">
        <f t="shared" si="16"/>
        <v/>
      </c>
      <c r="AG19" s="86" t="str">
        <f t="shared" si="17"/>
        <v/>
      </c>
      <c r="AH19" s="86" t="str">
        <f t="shared" si="18"/>
        <v/>
      </c>
      <c r="AI19" s="86" t="str">
        <f t="shared" si="19"/>
        <v/>
      </c>
      <c r="AJ19" s="86" t="str">
        <f t="shared" si="20"/>
        <v/>
      </c>
      <c r="AK19" s="86" t="str">
        <f t="shared" si="21"/>
        <v/>
      </c>
      <c r="AL19" s="86" t="str">
        <f>IF(AND(Include_study?="Yes",Sufficient_data="Yes",Subgroup&lt;&gt;""),AH19-ABS(TINV((1-Subgroup_confidence_level),Number_of_subjects-1))*Calculations!AI19,"")</f>
        <v/>
      </c>
      <c r="AM19" s="86" t="str">
        <f>IF(AND(Include_study?="Yes",Sufficient_data="Yes",Subgroup&lt;&gt;""),AH19+ABS(TINV((1-Subgroup_confidence_level),Number_of_subjects-1))*Calculations!AI19,"")</f>
        <v/>
      </c>
      <c r="AN19" s="110" t="str">
        <f t="shared" si="22"/>
        <v/>
      </c>
      <c r="AO19" s="108" t="str">
        <f t="shared" si="23"/>
        <v/>
      </c>
      <c r="AQ19" s="71" t="e">
        <f t="shared" si="24"/>
        <v>#N/A</v>
      </c>
      <c r="AR19" s="38" t="str">
        <f t="shared" si="25"/>
        <v/>
      </c>
      <c r="AS19" s="51" t="str">
        <f t="shared" si="26"/>
        <v/>
      </c>
      <c r="AU19" s="71" t="str">
        <f t="shared" si="27"/>
        <v/>
      </c>
      <c r="AV19" s="86" t="str">
        <f>IF(AND(Sufficient_data="Yes",Include_study?="Yes",Subgroup&lt;&gt;""),IF(COUNTIFS(Input!P$2:P18,"="&amp;"Yes",Input!C$2:C18,"="&amp;"Yes",Input!Q$2:Q18,"="&amp;Subgroup)&gt;0,"",Subgroup),"")</f>
        <v/>
      </c>
      <c r="AW19" s="86" t="str">
        <f t="shared" si="28"/>
        <v/>
      </c>
      <c r="AX19" s="86" t="str">
        <f t="shared" si="29"/>
        <v/>
      </c>
      <c r="AY19" s="86" t="str">
        <f t="shared" si="30"/>
        <v/>
      </c>
      <c r="AZ19" s="86" t="str">
        <f t="shared" si="72"/>
        <v/>
      </c>
      <c r="BA19" s="86" t="str">
        <f t="shared" si="73"/>
        <v/>
      </c>
      <c r="BB19" s="86" t="str">
        <f t="shared" si="31"/>
        <v/>
      </c>
      <c r="BC19" s="86" t="str">
        <f t="shared" si="32"/>
        <v/>
      </c>
      <c r="BD19" s="86" t="str">
        <f t="shared" si="33"/>
        <v/>
      </c>
      <c r="BE19" s="86" t="str">
        <f t="shared" si="34"/>
        <v/>
      </c>
      <c r="BF19" s="86" t="str">
        <f t="shared" si="35"/>
        <v/>
      </c>
      <c r="BG19" s="86" t="str">
        <f t="shared" si="36"/>
        <v/>
      </c>
      <c r="BH19" s="86" t="str">
        <f t="shared" si="37"/>
        <v/>
      </c>
      <c r="BI19" s="86" t="str">
        <f t="shared" si="38"/>
        <v/>
      </c>
      <c r="BJ19" s="86" t="str">
        <f t="shared" si="39"/>
        <v/>
      </c>
      <c r="BK19" s="86" t="str">
        <f t="shared" si="40"/>
        <v/>
      </c>
      <c r="BL19" s="86" t="str">
        <f t="shared" si="41"/>
        <v/>
      </c>
      <c r="BM19" s="86" t="str">
        <f t="shared" si="42"/>
        <v/>
      </c>
      <c r="BN19" s="86" t="str">
        <f t="shared" si="43"/>
        <v/>
      </c>
      <c r="BO19" s="86" t="e">
        <f t="shared" si="44"/>
        <v>#N/A</v>
      </c>
      <c r="BP19" s="105" t="str">
        <f t="shared" si="74"/>
        <v/>
      </c>
      <c r="BQ19" s="86" t="str">
        <f t="shared" si="45"/>
        <v/>
      </c>
      <c r="BR19" s="86" t="str">
        <f t="shared" si="46"/>
        <v/>
      </c>
      <c r="BS19" s="86" t="str">
        <f t="shared" si="75"/>
        <v/>
      </c>
      <c r="BT19" s="51" t="str">
        <f t="shared" si="76"/>
        <v/>
      </c>
      <c r="BV19" s="9" t="s">
        <v>50</v>
      </c>
      <c r="BW19" s="9">
        <f>BW2-BW4</f>
        <v>0.24766667088021255</v>
      </c>
      <c r="BY19" s="132"/>
      <c r="BZ19" s="41" t="e">
        <f>IF(AND(Sufficient_data="Yes",Include_study?="Yes",Moderator&lt;&gt;""),'Moderator Analysis'!E19,NA())</f>
        <v>#N/A</v>
      </c>
      <c r="CA19" s="41" t="e">
        <f>IF(AND(Include_study?="Yes",Sufficient_data="Yes",Moderator&lt;&gt;""),'Moderator Analysis'!F19,NA())</f>
        <v>#N/A</v>
      </c>
      <c r="CB19" s="41" t="str">
        <f t="shared" si="47"/>
        <v/>
      </c>
      <c r="CC19" s="41" t="str">
        <f t="shared" si="48"/>
        <v/>
      </c>
      <c r="CD19" s="41" t="str">
        <f>IF(AND(Sufficient_data="Yes",Include_study?="Yes",Moderator&lt;&gt;""),'Moderator Analysis'!F:F-CO$2,"")</f>
        <v/>
      </c>
      <c r="CE19" s="41" t="str">
        <f t="shared" si="49"/>
        <v/>
      </c>
      <c r="CF19" s="51" t="str">
        <f>IF(AND(Sufficient_data="Yes",Include_study?="Yes",Moderator&lt;&gt;""),CC:CC*('Moderator Analysis'!F:F-CO$5-CO$4*'Moderator Analysis'!E:E)^2,"")</f>
        <v/>
      </c>
      <c r="CH19" s="25"/>
      <c r="CI19" s="71" t="str">
        <f t="shared" si="50"/>
        <v/>
      </c>
      <c r="CJ19" s="41" t="str">
        <f>IF(AND(Sufficient_data="Yes",Include_study?="Yes",CI19&lt;&gt;""),'Moderator Analysis'!F:F-'Moderator Analysis'!$J$37,"")</f>
        <v/>
      </c>
      <c r="CK19" s="41" t="str">
        <f>IF(AND(Sufficient_data="Yes",Include_study?="Yes",CI19&lt;&gt;""),'Moderator Analysis'!E:E-SUMPRODUCT('Moderator Analysis'!E:E,CI:CI)/SUM(CI:CI),"")</f>
        <v/>
      </c>
      <c r="CL19" s="51" t="str">
        <f>IF(AND(Sufficient_data="Yes",Include_study?="Yes",CI19&lt;&gt;""),CI:CI*('Moderator Analysis'!F:F-'Moderator Analysis'!J$29-'Moderator Analysis'!J$30*'Moderator Analysis'!E:E)^2,"")</f>
        <v/>
      </c>
      <c r="CM19" s="25"/>
      <c r="CQ19" s="132"/>
      <c r="CR19" s="134"/>
      <c r="CS19" s="9" t="str">
        <f>IF(AND(Sufficient_data="Yes",Include_study?="Yes"),1/('Publication Bias Analysis'!F19^2),"")</f>
        <v/>
      </c>
      <c r="CT19" s="86" t="str">
        <f>IF(AND(Include_study?="Yes",Sufficient_data="Yes"),1/('Publication Bias Analysis'!F19^2+IF(Additional_model="Fixed effect",0,DG$21)),"")</f>
        <v/>
      </c>
      <c r="CU19" s="86" t="str">
        <f>IF(AND(Include_study?="Yes",Sufficient_data="Yes"),1/('Publication Bias Analysis'!F:F^2+IF(Additional_model="Fixed effect",0,'Publication Bias Analysis'!L$32)),"")</f>
        <v/>
      </c>
      <c r="CV19" s="86" t="str">
        <f>IF(AND(Include_study?="Yes",Sufficient_data="Yes"),'Publication Bias Analysis'!E:E-'Publication Bias Analysis'!I$37,"")</f>
        <v/>
      </c>
      <c r="CW19" s="86" t="str">
        <f>IF(AND(Include_study?="Yes",Sufficient_data="Yes"),IF(Additional_model="Fixed effect",1/'Publication Bias Analysis'!F:F,1/SQRT('Publication Bias Analysis'!F:F^2+Calculations!DG$21)),"")</f>
        <v/>
      </c>
      <c r="CX19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9" s="88" t="str">
        <f t="shared" si="51"/>
        <v/>
      </c>
      <c r="CZ19" s="88" t="str">
        <f>IF(AND(Include_study?="Yes",Sufficient_data="Yes"),CY:CY+IF(DK:DK&lt;0,-1,1)*COUNTIF(CY$2:CY18,CY:CY),"")</f>
        <v/>
      </c>
      <c r="DA19" s="88" t="str">
        <f>IF(AND(Include_study?="Yes",Sufficient_data="Yes"),RANK(DO:DO,DO:DO,1)*IF(DN:DN&gt;0,1,-1)+IF(DN:DN&lt;0,-1,1)*COUNTIF(CY$2:CY18,CY:CY),"")</f>
        <v/>
      </c>
      <c r="DB19" s="88" t="str">
        <f>IF(AND(Include_study?="Yes",Sufficient_data="Yes"),RANK(DR:DR,DR:DR,1)*IF(DQ:DQ&gt;0,1,-1)+IF(DQ:DQ&lt;0,-1,1)*COUNTIF(CY$2:CY18,CY:CY),"")</f>
        <v/>
      </c>
      <c r="DC19" s="41" t="e">
        <f>IF(AND(Include_study?="Yes",Sufficient_data="Yes"),'Publication Bias Analysis'!$E:$E,NA())</f>
        <v>#N/A</v>
      </c>
      <c r="DD19" s="51" t="e">
        <f>IF(AND(Include_study?="Yes",Sufficient_data="Yes"),'Publication Bias Analysis'!$F:$F,NA())</f>
        <v>#N/A</v>
      </c>
      <c r="DJ19" s="136"/>
      <c r="DK19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9" s="41" t="str">
        <f t="shared" si="54"/>
        <v/>
      </c>
      <c r="DM19" s="51" t="str">
        <f>IF(AND(Include_study?="Yes",Sufficient_data="Yes"),1/('Publication Bias Analysis'!F:F^2+IF(Additional_model="Fixed effect",0,$DV$6)),"")</f>
        <v/>
      </c>
      <c r="DN19" s="41" t="str">
        <f>IF(AND(Include_study?="Yes",Sufficient_data="Yes"),IF('Publication Bias Analysis'!L$38="Left",'Publication Bias Analysis'!E:E-DV$3,Calculations!DV$3-'Publication Bias Analysis'!E:E),"")</f>
        <v/>
      </c>
      <c r="DO19" s="41" t="str">
        <f t="shared" si="55"/>
        <v/>
      </c>
      <c r="DP19" s="51" t="str">
        <f>IF(AND(DN19&lt;&gt;"",CZ19&lt;=MAX(CZ:CZ)-DV$7),1/('Publication Bias Analysis'!F:F^2+IF(Additional_model="Fixed effect",0,$DV$13)),"")</f>
        <v/>
      </c>
      <c r="DQ19" s="71" t="str">
        <f>IF(AND(Include_study?="Yes",Sufficient_data="Yes"),IF('Publication Bias Analysis'!L$38="Left",'Publication Bias Analysis'!E:E-DV$10,DV$10-'Publication Bias Analysis'!E:E),"")</f>
        <v/>
      </c>
      <c r="DR19" s="41" t="str">
        <f t="shared" si="56"/>
        <v/>
      </c>
      <c r="DS19" s="51" t="str">
        <f>IF(AND(DQ19&lt;&gt;"",DA19&lt;=MAX(DA:DA)-DV$14),1/('Publication Bias Analysis'!F:F^2+IF(Additional_model="Fixed effect",0,$DV$20)),"")</f>
        <v/>
      </c>
      <c r="DU19" s="26" t="s">
        <v>6</v>
      </c>
      <c r="DV19" s="41">
        <f>SUMPRODUCT(--(DB:DB&lt;=(MAX(DB:DB)-DV21)),Calculations!CS:CS,'Publication Bias Analysis'!E:E,'Publication Bias Analysis'!E:E)-SUMPRODUCT(--(DB:DB&lt;=(MAX(DB:DB)-DV21)),Calculations!CS:CS,'Publication Bias Analysis'!E:E)^2/SUMIF(DB:DB,"&lt;="&amp;(MAX(DB:DB)-DV21),Calculations!CS:CS)</f>
        <v>1071.7929881507525</v>
      </c>
      <c r="DX19" s="59">
        <v>18</v>
      </c>
      <c r="DY19" s="11" t="str">
        <f>IF(Trim_and_fill="On",IF(DV$21&gt;(COUNT(DY$2:DY18)),IF(COUNTIF(CZ:CZ,-1*(MAX(CZ:CZ)-DX19+1))=1,"",MAX(CZ:CZ)-DX19+1),""),"")</f>
        <v/>
      </c>
      <c r="DZ19" s="41" t="str">
        <f t="shared" si="57"/>
        <v/>
      </c>
      <c r="EA19" s="41" t="str">
        <f t="shared" si="58"/>
        <v/>
      </c>
      <c r="EB19" s="41" t="str">
        <f t="shared" si="77"/>
        <v/>
      </c>
      <c r="EC19" s="86" t="str">
        <f t="shared" si="59"/>
        <v/>
      </c>
      <c r="ED19" s="51" t="str">
        <f>IF(DY19&lt;&gt;"",DZ:DZ-'Publication Bias Analysis'!I$37,"")</f>
        <v/>
      </c>
      <c r="EF19" s="59">
        <v>18</v>
      </c>
      <c r="EG19" s="41" t="e">
        <f t="shared" si="60"/>
        <v>#N/A</v>
      </c>
      <c r="EH19" s="51" t="e">
        <f t="shared" si="61"/>
        <v>#N/A</v>
      </c>
      <c r="EJ19" s="136"/>
      <c r="EK19" s="41" t="str">
        <f t="shared" si="62"/>
        <v/>
      </c>
      <c r="EL19" s="51" t="str">
        <f>IF(AND(Include_study?="Yes",Sufficient_data="Yes"),Z_score-('Publication Bias Analysis'!P$3+'Publication Bias Analysis'!P$4*Inverse_standard_error),"")</f>
        <v/>
      </c>
      <c r="EN19" s="136"/>
      <c r="EO19" s="41" t="str">
        <f>IF(AND(Include_study?="Yes",Sufficient_data="Yes"),('Publication Bias Analysis'!E:E-(SUMPRODUCT(Calculations!CS:CS,'Publication Bias Analysis'!E:E)/SUM(Calculations!CS:CS)))/SQRT(Calculations!EP:EP),"")</f>
        <v/>
      </c>
      <c r="EP19" s="41" t="str">
        <f>IF(AND(Include_study?="Yes",Sufficient_data="Yes"),'Publication Bias Analysis'!F:F^2-1/SUM(Calculations!CS:CS),"")</f>
        <v/>
      </c>
      <c r="EQ19" s="11" t="str">
        <f t="shared" si="63"/>
        <v/>
      </c>
      <c r="ER19" s="11" t="str">
        <f t="shared" si="64"/>
        <v/>
      </c>
      <c r="ES19" s="11" t="str">
        <f>IF(AND(Include_study?="Yes",Sufficient_data="Yes"),COUNTIFS(EQ$2:EQ18,"&lt;"&amp;EQ19,ER$2:ER18,"&lt;"&amp;ER19)+COUNTIFS(EQ20:EQ$201,"&lt;"&amp;EQ19,ER20:ER$201,"&lt;"&amp;ER19)+COUNTIFS(EQ$2:EQ18,"&gt;"&amp;EQ19,ER$2:ER18,"&gt;"&amp;ER19)+COUNTIFS(EQ20:EQ$201,"&gt;"&amp;EQ19,ER20:ER$201,"&gt;"&amp;ER19),"")</f>
        <v/>
      </c>
      <c r="ET19" s="82" t="str">
        <f>IF(AND(Include_study?="Yes",Sufficient_data="Yes"),COUNTIFS(EQ$2:EQ18,"&lt;"&amp;EQ19,ER$2:ER18,"&gt;"&amp;ER19)+COUNTIFS(EQ20:EQ$201,"&lt;"&amp;EQ19,ER20:ER$201,"&gt;"&amp;ER19)+COUNTIFS(EQ$2:EQ18,"&gt;"&amp;EQ19,ER$2:ER18,"&lt;"&amp;ER19)+COUNTIFS(EQ20:EQ$201,"&gt;"&amp;EQ19,ER20:ER$201,"&lt;"&amp;ER19),"")</f>
        <v/>
      </c>
      <c r="EV19" s="136"/>
      <c r="FA19" s="136"/>
      <c r="FB19" s="41" t="e">
        <f t="shared" si="65"/>
        <v>#N/A</v>
      </c>
      <c r="FC19" s="41" t="e">
        <f t="shared" si="66"/>
        <v>#N/A</v>
      </c>
      <c r="FD19" s="41" t="str">
        <f t="shared" si="67"/>
        <v/>
      </c>
      <c r="FE19" s="51" t="str">
        <f>IF(AND(Include_study?="Yes",Sufficient_data="Yes"),Z_score-('Publication Bias Analysis'!AO$30+'Publication Bias Analysis'!AO$31*Inverse_standard_error),"")</f>
        <v/>
      </c>
      <c r="FK19" s="136"/>
      <c r="FL19" s="11" t="str">
        <f>IF(Z_score_individual_studies&lt;&gt;"",RANK('Publication Bias Analysis'!AW:AW,'Publication Bias Analysis'!AW:AW,1)+COUNTIF('Publication Bias Analysis'!AW$2:AW18,'Publication Bias Analysis'!AW19),"")</f>
        <v/>
      </c>
      <c r="FM19" s="41" t="str">
        <f t="shared" si="68"/>
        <v/>
      </c>
      <c r="FN19" s="41" t="e">
        <f>IF('Publication Bias Analysis'!AV19&lt;&gt;"",'Publication Bias Analysis'!AV19,NA())</f>
        <v>#N/A</v>
      </c>
      <c r="FO19" s="41" t="e">
        <f>IF('Publication Bias Analysis'!AW19&lt;&gt;"",'Publication Bias Analysis'!AW19,NA())</f>
        <v>#N/A</v>
      </c>
      <c r="FP19" s="41" t="str">
        <f>IF(AND(Include_study?="Yes",Sufficient_data="Yes"),'Publication Bias Analysis'!AV:AV-AVERAGE('Publication Bias Analysis'!AV:AV),"")</f>
        <v/>
      </c>
      <c r="FQ19" s="51" t="str">
        <f>IF(AND(Include_study?="Yes",Sufficient_data="Yes"),FO:FO-('Publication Bias Analysis'!AZ$30+'Publication Bias Analysis'!AZ$31*FN:FN),"")</f>
        <v/>
      </c>
      <c r="FW19" s="136"/>
      <c r="FX19" s="90" t="str">
        <f t="shared" si="69"/>
        <v/>
      </c>
      <c r="FY19" s="41" t="str">
        <f t="shared" si="70"/>
        <v/>
      </c>
      <c r="FZ19" s="51" t="str">
        <f t="shared" si="78"/>
        <v/>
      </c>
      <c r="GA19"/>
      <c r="GB19"/>
      <c r="GC19"/>
      <c r="GD19"/>
      <c r="GE19"/>
      <c r="GF19"/>
      <c r="GG19"/>
      <c r="GH19"/>
      <c r="GI19"/>
      <c r="GJ19"/>
      <c r="GK19"/>
    </row>
    <row r="20" spans="1:193" ht="14.25" x14ac:dyDescent="0.2">
      <c r="A20" s="131"/>
      <c r="B20" s="41" t="str">
        <f>IF(AND(Sufficient_data="Yes",Include_study?="Yes"),IF(AND(Sort_By=$E$1,Order="Ascending"),IF(Input!Study_name="",COUNTIFS(Input!Study_name,"&lt;&gt;"&amp;"",Include_study?,"Yes",Sufficient_data,"Yes")+1,IF(COUNT(E20)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20)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20" s="41" t="str">
        <f>IF(B20&lt;&gt;"",IF(B20=0,COUNTIF(B$2:B19,0)+1,COUNTIF(B$2:B19,B20)+COUNTIF(B:B,"&lt;"&amp;B20)+1),"")</f>
        <v/>
      </c>
      <c r="D20" s="41" t="str">
        <f t="shared" si="0"/>
        <v/>
      </c>
      <c r="E20" s="41" t="str">
        <f>IF(AND(Include_study?="Yes",Sufficient_data="Yes",Input!Study_name&lt;&gt;""),Input!Study_name,"")</f>
        <v/>
      </c>
      <c r="F20" s="41" t="str">
        <f>IF(AND(Include_study?="Yes",Sufficient_data="Yes"),IF(Input!M2_M1&lt;&gt;"",Input!M2_M1,IF(AND(M1_&lt;&gt;"",M2_&lt;&gt;""),M2_-M1_,"")),"")</f>
        <v/>
      </c>
      <c r="G20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20" s="41" t="str">
        <f>IF(AND(Include_study?="Yes",Sufficient_data="Yes"),IF(OR(t_value&lt;&gt;"",F_value&lt;&gt;"",Input!Cohens_d&lt;&gt;"",Input!Hedges_g&lt;&gt;""),"",Sdiff/SQRT(2*(1-(r_)))),"")</f>
        <v/>
      </c>
      <c r="I20" s="11" t="str">
        <f t="shared" si="1"/>
        <v/>
      </c>
      <c r="J20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20" s="41" t="str">
        <f t="shared" si="2"/>
        <v/>
      </c>
      <c r="L20" s="41" t="str">
        <f t="shared" si="3"/>
        <v/>
      </c>
      <c r="M20" s="41" t="str">
        <f t="shared" si="4"/>
        <v/>
      </c>
      <c r="N20" s="41" t="str">
        <f t="shared" si="5"/>
        <v/>
      </c>
      <c r="O20" s="41" t="str">
        <f t="shared" si="6"/>
        <v/>
      </c>
      <c r="P20" s="41" t="str">
        <f t="shared" si="7"/>
        <v/>
      </c>
      <c r="Q20" s="41" t="str">
        <f t="shared" si="71"/>
        <v/>
      </c>
      <c r="R20" s="41" t="str">
        <f t="shared" si="8"/>
        <v/>
      </c>
      <c r="S20" s="41" t="str">
        <f t="shared" si="9"/>
        <v/>
      </c>
      <c r="T20" s="105" t="str">
        <f t="shared" si="10"/>
        <v/>
      </c>
      <c r="U20" s="108" t="str">
        <f t="shared" si="11"/>
        <v/>
      </c>
      <c r="W20" s="71" t="e">
        <f t="shared" si="12"/>
        <v>#N/A</v>
      </c>
      <c r="X20" s="9" t="str">
        <f t="shared" si="13"/>
        <v/>
      </c>
      <c r="Y20" s="51" t="str">
        <f t="shared" si="14"/>
        <v/>
      </c>
      <c r="AD20" s="131"/>
      <c r="AE20" s="71" t="str">
        <f t="shared" si="15"/>
        <v/>
      </c>
      <c r="AF20" s="86" t="str">
        <f t="shared" si="16"/>
        <v/>
      </c>
      <c r="AG20" s="86" t="str">
        <f t="shared" si="17"/>
        <v/>
      </c>
      <c r="AH20" s="86" t="str">
        <f t="shared" si="18"/>
        <v/>
      </c>
      <c r="AI20" s="86" t="str">
        <f t="shared" si="19"/>
        <v/>
      </c>
      <c r="AJ20" s="86" t="str">
        <f t="shared" si="20"/>
        <v/>
      </c>
      <c r="AK20" s="86" t="str">
        <f t="shared" si="21"/>
        <v/>
      </c>
      <c r="AL20" s="86" t="str">
        <f>IF(AND(Include_study?="Yes",Sufficient_data="Yes",Subgroup&lt;&gt;""),AH20-ABS(TINV((1-Subgroup_confidence_level),Number_of_subjects-1))*Calculations!AI20,"")</f>
        <v/>
      </c>
      <c r="AM20" s="86" t="str">
        <f>IF(AND(Include_study?="Yes",Sufficient_data="Yes",Subgroup&lt;&gt;""),AH20+ABS(TINV((1-Subgroup_confidence_level),Number_of_subjects-1))*Calculations!AI20,"")</f>
        <v/>
      </c>
      <c r="AN20" s="110" t="str">
        <f t="shared" si="22"/>
        <v/>
      </c>
      <c r="AO20" s="108" t="str">
        <f t="shared" si="23"/>
        <v/>
      </c>
      <c r="AQ20" s="71" t="e">
        <f t="shared" si="24"/>
        <v>#N/A</v>
      </c>
      <c r="AR20" s="38" t="str">
        <f t="shared" si="25"/>
        <v/>
      </c>
      <c r="AS20" s="51" t="str">
        <f t="shared" si="26"/>
        <v/>
      </c>
      <c r="AU20" s="71" t="str">
        <f t="shared" si="27"/>
        <v/>
      </c>
      <c r="AV20" s="86" t="str">
        <f>IF(AND(Sufficient_data="Yes",Include_study?="Yes",Subgroup&lt;&gt;""),IF(COUNTIFS(Input!P$2:P19,"="&amp;"Yes",Input!C$2:C19,"="&amp;"Yes",Input!Q$2:Q19,"="&amp;Subgroup)&gt;0,"",Subgroup),"")</f>
        <v/>
      </c>
      <c r="AW20" s="86" t="str">
        <f t="shared" si="28"/>
        <v/>
      </c>
      <c r="AX20" s="86" t="str">
        <f t="shared" si="29"/>
        <v/>
      </c>
      <c r="AY20" s="86" t="str">
        <f t="shared" si="30"/>
        <v/>
      </c>
      <c r="AZ20" s="86" t="str">
        <f t="shared" si="72"/>
        <v/>
      </c>
      <c r="BA20" s="86" t="str">
        <f t="shared" si="73"/>
        <v/>
      </c>
      <c r="BB20" s="86" t="str">
        <f t="shared" si="31"/>
        <v/>
      </c>
      <c r="BC20" s="86" t="str">
        <f t="shared" si="32"/>
        <v/>
      </c>
      <c r="BD20" s="86" t="str">
        <f t="shared" si="33"/>
        <v/>
      </c>
      <c r="BE20" s="86" t="str">
        <f t="shared" si="34"/>
        <v/>
      </c>
      <c r="BF20" s="86" t="str">
        <f t="shared" si="35"/>
        <v/>
      </c>
      <c r="BG20" s="86" t="str">
        <f t="shared" si="36"/>
        <v/>
      </c>
      <c r="BH20" s="86" t="str">
        <f t="shared" si="37"/>
        <v/>
      </c>
      <c r="BI20" s="86" t="str">
        <f t="shared" si="38"/>
        <v/>
      </c>
      <c r="BJ20" s="86" t="str">
        <f t="shared" si="39"/>
        <v/>
      </c>
      <c r="BK20" s="86" t="str">
        <f t="shared" si="40"/>
        <v/>
      </c>
      <c r="BL20" s="86" t="str">
        <f t="shared" si="41"/>
        <v/>
      </c>
      <c r="BM20" s="86" t="str">
        <f t="shared" si="42"/>
        <v/>
      </c>
      <c r="BN20" s="86" t="str">
        <f t="shared" si="43"/>
        <v/>
      </c>
      <c r="BO20" s="86" t="e">
        <f t="shared" si="44"/>
        <v>#N/A</v>
      </c>
      <c r="BP20" s="105" t="str">
        <f t="shared" si="74"/>
        <v/>
      </c>
      <c r="BQ20" s="86" t="str">
        <f t="shared" si="45"/>
        <v/>
      </c>
      <c r="BR20" s="86" t="str">
        <f t="shared" si="46"/>
        <v/>
      </c>
      <c r="BS20" s="86" t="str">
        <f t="shared" si="75"/>
        <v/>
      </c>
      <c r="BT20" s="51" t="str">
        <f t="shared" si="76"/>
        <v/>
      </c>
      <c r="BV20" s="41" t="s">
        <v>51</v>
      </c>
      <c r="BW20" s="41">
        <f>BW2-BW6</f>
        <v>0.24766667088021255</v>
      </c>
      <c r="BY20" s="132"/>
      <c r="BZ20" s="41" t="e">
        <f>IF(AND(Sufficient_data="Yes",Include_study?="Yes",Moderator&lt;&gt;""),'Moderator Analysis'!E20,NA())</f>
        <v>#N/A</v>
      </c>
      <c r="CA20" s="41" t="e">
        <f>IF(AND(Include_study?="Yes",Sufficient_data="Yes",Moderator&lt;&gt;""),'Moderator Analysis'!F20,NA())</f>
        <v>#N/A</v>
      </c>
      <c r="CB20" s="41" t="str">
        <f t="shared" si="47"/>
        <v/>
      </c>
      <c r="CC20" s="41" t="str">
        <f t="shared" si="48"/>
        <v/>
      </c>
      <c r="CD20" s="41" t="str">
        <f>IF(AND(Sufficient_data="Yes",Include_study?="Yes",Moderator&lt;&gt;""),'Moderator Analysis'!F:F-CO$2,"")</f>
        <v/>
      </c>
      <c r="CE20" s="41" t="str">
        <f t="shared" si="49"/>
        <v/>
      </c>
      <c r="CF20" s="51" t="str">
        <f>IF(AND(Sufficient_data="Yes",Include_study?="Yes",Moderator&lt;&gt;""),CC:CC*('Moderator Analysis'!F:F-CO$5-CO$4*'Moderator Analysis'!E:E)^2,"")</f>
        <v/>
      </c>
      <c r="CH20" s="25"/>
      <c r="CI20" s="71" t="str">
        <f t="shared" si="50"/>
        <v/>
      </c>
      <c r="CJ20" s="41" t="str">
        <f>IF(AND(Sufficient_data="Yes",Include_study?="Yes",CI20&lt;&gt;""),'Moderator Analysis'!F:F-'Moderator Analysis'!$J$37,"")</f>
        <v/>
      </c>
      <c r="CK20" s="41" t="str">
        <f>IF(AND(Sufficient_data="Yes",Include_study?="Yes",CI20&lt;&gt;""),'Moderator Analysis'!E:E-SUMPRODUCT('Moderator Analysis'!E:E,CI:CI)/SUM(CI:CI),"")</f>
        <v/>
      </c>
      <c r="CL20" s="51" t="str">
        <f>IF(AND(Sufficient_data="Yes",Include_study?="Yes",CI20&lt;&gt;""),CI:CI*('Moderator Analysis'!F:F-'Moderator Analysis'!J$29-'Moderator Analysis'!J$30*'Moderator Analysis'!E:E)^2,"")</f>
        <v/>
      </c>
      <c r="CM20" s="25"/>
      <c r="CQ20" s="132"/>
      <c r="CR20" s="134"/>
      <c r="CS20" s="9" t="str">
        <f>IF(AND(Sufficient_data="Yes",Include_study?="Yes"),1/('Publication Bias Analysis'!F20^2),"")</f>
        <v/>
      </c>
      <c r="CT20" s="86" t="str">
        <f>IF(AND(Include_study?="Yes",Sufficient_data="Yes"),1/('Publication Bias Analysis'!F20^2+IF(Additional_model="Fixed effect",0,DG$21)),"")</f>
        <v/>
      </c>
      <c r="CU20" s="86" t="str">
        <f>IF(AND(Include_study?="Yes",Sufficient_data="Yes"),1/('Publication Bias Analysis'!F:F^2+IF(Additional_model="Fixed effect",0,'Publication Bias Analysis'!L$32)),"")</f>
        <v/>
      </c>
      <c r="CV20" s="86" t="str">
        <f>IF(AND(Include_study?="Yes",Sufficient_data="Yes"),'Publication Bias Analysis'!E:E-'Publication Bias Analysis'!I$37,"")</f>
        <v/>
      </c>
      <c r="CW20" s="86" t="str">
        <f>IF(AND(Include_study?="Yes",Sufficient_data="Yes"),IF(Additional_model="Fixed effect",1/'Publication Bias Analysis'!F:F,1/SQRT('Publication Bias Analysis'!F:F^2+Calculations!DG$21)),"")</f>
        <v/>
      </c>
      <c r="CX20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20" s="88" t="str">
        <f t="shared" si="51"/>
        <v/>
      </c>
      <c r="CZ20" s="88" t="str">
        <f>IF(AND(Include_study?="Yes",Sufficient_data="Yes"),CY:CY+IF(DK:DK&lt;0,-1,1)*COUNTIF(CY$2:CY19,CY:CY),"")</f>
        <v/>
      </c>
      <c r="DA20" s="88" t="str">
        <f>IF(AND(Include_study?="Yes",Sufficient_data="Yes"),RANK(DO:DO,DO:DO,1)*IF(DN:DN&gt;0,1,-1)+IF(DN:DN&lt;0,-1,1)*COUNTIF(CY$2:CY19,CY:CY),"")</f>
        <v/>
      </c>
      <c r="DB20" s="88" t="str">
        <f>IF(AND(Include_study?="Yes",Sufficient_data="Yes"),RANK(DR:DR,DR:DR,1)*IF(DQ:DQ&gt;0,1,-1)+IF(DQ:DQ&lt;0,-1,1)*COUNTIF(CY$2:CY19,CY:CY),"")</f>
        <v/>
      </c>
      <c r="DC20" s="41" t="e">
        <f>IF(AND(Include_study?="Yes",Sufficient_data="Yes"),'Publication Bias Analysis'!$E:$E,NA())</f>
        <v>#N/A</v>
      </c>
      <c r="DD20" s="51" t="e">
        <f>IF(AND(Include_study?="Yes",Sufficient_data="Yes"),'Publication Bias Analysis'!$F:$F,NA())</f>
        <v>#N/A</v>
      </c>
      <c r="DF20" s="84" t="s">
        <v>6</v>
      </c>
      <c r="DG20" s="41">
        <f>SUMPRODUCT(Calculations!CS:CS,'Publication Bias Analysis'!E:E,'Publication Bias Analysis'!E:E)-SUMPRODUCT(Calculations!CS:CS,'Publication Bias Analysis'!E:E)^2/SUM(Calculations!CS:CS)</f>
        <v>1071.7929881507525</v>
      </c>
      <c r="DJ20" s="136"/>
      <c r="DK20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20" s="41" t="str">
        <f t="shared" si="54"/>
        <v/>
      </c>
      <c r="DM20" s="51" t="str">
        <f>IF(AND(Include_study?="Yes",Sufficient_data="Yes"),1/('Publication Bias Analysis'!F:F^2+IF(Additional_model="Fixed effect",0,$DV$6)),"")</f>
        <v/>
      </c>
      <c r="DN20" s="41" t="str">
        <f>IF(AND(Include_study?="Yes",Sufficient_data="Yes"),IF('Publication Bias Analysis'!L$38="Left",'Publication Bias Analysis'!E:E-DV$3,Calculations!DV$3-'Publication Bias Analysis'!E:E),"")</f>
        <v/>
      </c>
      <c r="DO20" s="41" t="str">
        <f t="shared" si="55"/>
        <v/>
      </c>
      <c r="DP20" s="51" t="str">
        <f>IF(AND(DN20&lt;&gt;"",CZ20&lt;=MAX(CZ:CZ)-DV$7),1/('Publication Bias Analysis'!F:F^2+IF(Additional_model="Fixed effect",0,$DV$13)),"")</f>
        <v/>
      </c>
      <c r="DQ20" s="71" t="str">
        <f>IF(AND(Include_study?="Yes",Sufficient_data="Yes"),IF('Publication Bias Analysis'!L$38="Left",'Publication Bias Analysis'!E:E-DV$10,DV$10-'Publication Bias Analysis'!E:E),"")</f>
        <v/>
      </c>
      <c r="DR20" s="41" t="str">
        <f t="shared" si="56"/>
        <v/>
      </c>
      <c r="DS20" s="51" t="str">
        <f>IF(AND(DQ20&lt;&gt;"",DA20&lt;=MAX(DA:DA)-DV$14),1/('Publication Bias Analysis'!F:F^2+IF(Additional_model="Fixed effect",0,$DV$20)),"")</f>
        <v/>
      </c>
      <c r="DU20" s="26" t="s">
        <v>32</v>
      </c>
      <c r="DV20" s="41">
        <f>MAX(0,(DV19-(k_-DV21))/((SUMIF(DB:DB,"&lt;="&amp;(MAX(DB:DB)-DV21),Calculations!CS:CS))-((SUMPRODUCT(--(DB:DB&lt;=(MAX(DB:DB)-DV21)),Calculations!CS:CS,Calculations!CS:CS))/(SUMIF(DB:DB,"&lt;="&amp;(MAX(DB:DB)-DV21),Calculations!CS:CS)))))</f>
        <v>1.1701046732739091</v>
      </c>
      <c r="DX20" s="59">
        <v>19</v>
      </c>
      <c r="DY20" s="11" t="str">
        <f>IF(Trim_and_fill="On",IF(DV$21&gt;(COUNT(DY$2:DY19)),IF(COUNTIF(CZ:CZ,-1*(MAX(CZ:CZ)-DX20+1))=1,"",MAX(CZ:CZ)-DX20+1),""),"")</f>
        <v/>
      </c>
      <c r="DZ20" s="41" t="str">
        <f t="shared" si="57"/>
        <v/>
      </c>
      <c r="EA20" s="41" t="str">
        <f t="shared" si="58"/>
        <v/>
      </c>
      <c r="EB20" s="41" t="str">
        <f t="shared" si="77"/>
        <v/>
      </c>
      <c r="EC20" s="86" t="str">
        <f t="shared" si="59"/>
        <v/>
      </c>
      <c r="ED20" s="51" t="str">
        <f>IF(DY20&lt;&gt;"",DZ:DZ-'Publication Bias Analysis'!I$37,"")</f>
        <v/>
      </c>
      <c r="EF20" s="59">
        <v>19</v>
      </c>
      <c r="EG20" s="41" t="e">
        <f t="shared" si="60"/>
        <v>#N/A</v>
      </c>
      <c r="EH20" s="51" t="e">
        <f t="shared" si="61"/>
        <v>#N/A</v>
      </c>
      <c r="EJ20" s="136"/>
      <c r="EK20" s="41" t="str">
        <f t="shared" si="62"/>
        <v/>
      </c>
      <c r="EL20" s="51" t="str">
        <f>IF(AND(Include_study?="Yes",Sufficient_data="Yes"),Z_score-('Publication Bias Analysis'!P$3+'Publication Bias Analysis'!P$4*Inverse_standard_error),"")</f>
        <v/>
      </c>
      <c r="EN20" s="136"/>
      <c r="EO20" s="41" t="str">
        <f>IF(AND(Include_study?="Yes",Sufficient_data="Yes"),('Publication Bias Analysis'!E:E-(SUMPRODUCT(Calculations!CS:CS,'Publication Bias Analysis'!E:E)/SUM(Calculations!CS:CS)))/SQRT(Calculations!EP:EP),"")</f>
        <v/>
      </c>
      <c r="EP20" s="41" t="str">
        <f>IF(AND(Include_study?="Yes",Sufficient_data="Yes"),'Publication Bias Analysis'!F:F^2-1/SUM(Calculations!CS:CS),"")</f>
        <v/>
      </c>
      <c r="EQ20" s="11" t="str">
        <f t="shared" si="63"/>
        <v/>
      </c>
      <c r="ER20" s="11" t="str">
        <f t="shared" si="64"/>
        <v/>
      </c>
      <c r="ES20" s="11" t="str">
        <f>IF(AND(Include_study?="Yes",Sufficient_data="Yes"),COUNTIFS(EQ$2:EQ19,"&lt;"&amp;EQ20,ER$2:ER19,"&lt;"&amp;ER20)+COUNTIFS(EQ21:EQ$201,"&lt;"&amp;EQ20,ER21:ER$201,"&lt;"&amp;ER20)+COUNTIFS(EQ$2:EQ19,"&gt;"&amp;EQ20,ER$2:ER19,"&gt;"&amp;ER20)+COUNTIFS(EQ21:EQ$201,"&gt;"&amp;EQ20,ER21:ER$201,"&gt;"&amp;ER20),"")</f>
        <v/>
      </c>
      <c r="ET20" s="82" t="str">
        <f>IF(AND(Include_study?="Yes",Sufficient_data="Yes"),COUNTIFS(EQ$2:EQ19,"&lt;"&amp;EQ20,ER$2:ER19,"&gt;"&amp;ER20)+COUNTIFS(EQ21:EQ$201,"&lt;"&amp;EQ20,ER21:ER$201,"&gt;"&amp;ER20)+COUNTIFS(EQ$2:EQ19,"&gt;"&amp;EQ20,ER$2:ER19,"&lt;"&amp;ER20)+COUNTIFS(EQ21:EQ$201,"&gt;"&amp;EQ20,ER21:ER$201,"&lt;"&amp;ER20),"")</f>
        <v/>
      </c>
      <c r="EV20" s="136"/>
      <c r="FA20" s="136"/>
      <c r="FB20" s="41" t="e">
        <f t="shared" si="65"/>
        <v>#N/A</v>
      </c>
      <c r="FC20" s="41" t="e">
        <f t="shared" si="66"/>
        <v>#N/A</v>
      </c>
      <c r="FD20" s="41" t="str">
        <f t="shared" si="67"/>
        <v/>
      </c>
      <c r="FE20" s="51" t="str">
        <f>IF(AND(Include_study?="Yes",Sufficient_data="Yes"),Z_score-('Publication Bias Analysis'!AO$30+'Publication Bias Analysis'!AO$31*Inverse_standard_error),"")</f>
        <v/>
      </c>
      <c r="FK20" s="136"/>
      <c r="FL20" s="11" t="str">
        <f>IF(Z_score_individual_studies&lt;&gt;"",RANK('Publication Bias Analysis'!AW:AW,'Publication Bias Analysis'!AW:AW,1)+COUNTIF('Publication Bias Analysis'!AW$2:AW19,'Publication Bias Analysis'!AW20),"")</f>
        <v/>
      </c>
      <c r="FM20" s="41" t="str">
        <f t="shared" si="68"/>
        <v/>
      </c>
      <c r="FN20" s="41" t="e">
        <f>IF('Publication Bias Analysis'!AV20&lt;&gt;"",'Publication Bias Analysis'!AV20,NA())</f>
        <v>#N/A</v>
      </c>
      <c r="FO20" s="41" t="e">
        <f>IF('Publication Bias Analysis'!AW20&lt;&gt;"",'Publication Bias Analysis'!AW20,NA())</f>
        <v>#N/A</v>
      </c>
      <c r="FP20" s="41" t="str">
        <f>IF(AND(Include_study?="Yes",Sufficient_data="Yes"),'Publication Bias Analysis'!AV:AV-AVERAGE('Publication Bias Analysis'!AV:AV),"")</f>
        <v/>
      </c>
      <c r="FQ20" s="51" t="str">
        <f>IF(AND(Include_study?="Yes",Sufficient_data="Yes"),FO:FO-('Publication Bias Analysis'!AZ$30+'Publication Bias Analysis'!AZ$31*FN:FN),"")</f>
        <v/>
      </c>
      <c r="FW20" s="136"/>
      <c r="FX20" s="90" t="str">
        <f t="shared" si="69"/>
        <v/>
      </c>
      <c r="FY20" s="41" t="str">
        <f t="shared" si="70"/>
        <v/>
      </c>
      <c r="FZ20" s="51" t="str">
        <f t="shared" si="78"/>
        <v/>
      </c>
      <c r="GA20"/>
      <c r="GB20"/>
      <c r="GC20"/>
      <c r="GD20"/>
      <c r="GE20"/>
      <c r="GF20"/>
      <c r="GG20"/>
      <c r="GH20"/>
      <c r="GI20"/>
      <c r="GJ20"/>
      <c r="GK20"/>
    </row>
    <row r="21" spans="1:193" ht="14.25" x14ac:dyDescent="0.2">
      <c r="A21" s="131"/>
      <c r="B21" s="41" t="str">
        <f>IF(AND(Sufficient_data="Yes",Include_study?="Yes"),IF(AND(Sort_By=$E$1,Order="Ascending"),IF(Input!Study_name="",COUNTIFS(Input!Study_name,"&lt;&gt;"&amp;"",Include_study?,"Yes",Sufficient_data,"Yes")+1,IF(COUNT(E21)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21)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21" s="41" t="str">
        <f>IF(B21&lt;&gt;"",IF(B21=0,COUNTIF(B$2:B20,0)+1,COUNTIF(B$2:B20,B21)+COUNTIF(B:B,"&lt;"&amp;B21)+1),"")</f>
        <v/>
      </c>
      <c r="D21" s="41" t="str">
        <f t="shared" si="0"/>
        <v/>
      </c>
      <c r="E21" s="41" t="str">
        <f>IF(AND(Include_study?="Yes",Sufficient_data="Yes",Input!Study_name&lt;&gt;""),Input!Study_name,"")</f>
        <v/>
      </c>
      <c r="F21" s="41" t="str">
        <f>IF(AND(Include_study?="Yes",Sufficient_data="Yes"),IF(Input!M2_M1&lt;&gt;"",Input!M2_M1,IF(AND(M1_&lt;&gt;"",M2_&lt;&gt;""),M2_-M1_,"")),"")</f>
        <v/>
      </c>
      <c r="G21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21" s="41" t="str">
        <f>IF(AND(Include_study?="Yes",Sufficient_data="Yes"),IF(OR(t_value&lt;&gt;"",F_value&lt;&gt;"",Input!Cohens_d&lt;&gt;"",Input!Hedges_g&lt;&gt;""),"",Sdiff/SQRT(2*(1-(r_)))),"")</f>
        <v/>
      </c>
      <c r="I21" s="11" t="str">
        <f t="shared" si="1"/>
        <v/>
      </c>
      <c r="J21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21" s="41" t="str">
        <f t="shared" si="2"/>
        <v/>
      </c>
      <c r="L21" s="41" t="str">
        <f t="shared" si="3"/>
        <v/>
      </c>
      <c r="M21" s="41" t="str">
        <f t="shared" si="4"/>
        <v/>
      </c>
      <c r="N21" s="41" t="str">
        <f t="shared" si="5"/>
        <v/>
      </c>
      <c r="O21" s="41" t="str">
        <f t="shared" si="6"/>
        <v/>
      </c>
      <c r="P21" s="41" t="str">
        <f t="shared" si="7"/>
        <v/>
      </c>
      <c r="Q21" s="41" t="str">
        <f t="shared" si="71"/>
        <v/>
      </c>
      <c r="R21" s="41" t="str">
        <f t="shared" si="8"/>
        <v/>
      </c>
      <c r="S21" s="41" t="str">
        <f t="shared" si="9"/>
        <v/>
      </c>
      <c r="T21" s="105" t="str">
        <f t="shared" si="10"/>
        <v/>
      </c>
      <c r="U21" s="108" t="str">
        <f t="shared" si="11"/>
        <v/>
      </c>
      <c r="W21" s="71" t="e">
        <f t="shared" si="12"/>
        <v>#N/A</v>
      </c>
      <c r="X21" s="9" t="str">
        <f t="shared" si="13"/>
        <v/>
      </c>
      <c r="Y21" s="51" t="str">
        <f t="shared" si="14"/>
        <v/>
      </c>
      <c r="AD21" s="131"/>
      <c r="AE21" s="71" t="str">
        <f t="shared" si="15"/>
        <v/>
      </c>
      <c r="AF21" s="86" t="str">
        <f t="shared" si="16"/>
        <v/>
      </c>
      <c r="AG21" s="86" t="str">
        <f t="shared" si="17"/>
        <v/>
      </c>
      <c r="AH21" s="86" t="str">
        <f t="shared" si="18"/>
        <v/>
      </c>
      <c r="AI21" s="86" t="str">
        <f t="shared" si="19"/>
        <v/>
      </c>
      <c r="AJ21" s="86" t="str">
        <f t="shared" si="20"/>
        <v/>
      </c>
      <c r="AK21" s="86" t="str">
        <f t="shared" si="21"/>
        <v/>
      </c>
      <c r="AL21" s="86" t="str">
        <f>IF(AND(Include_study?="Yes",Sufficient_data="Yes",Subgroup&lt;&gt;""),AH21-ABS(TINV((1-Subgroup_confidence_level),Number_of_subjects-1))*Calculations!AI21,"")</f>
        <v/>
      </c>
      <c r="AM21" s="86" t="str">
        <f>IF(AND(Include_study?="Yes",Sufficient_data="Yes",Subgroup&lt;&gt;""),AH21+ABS(TINV((1-Subgroup_confidence_level),Number_of_subjects-1))*Calculations!AI21,"")</f>
        <v/>
      </c>
      <c r="AN21" s="110" t="str">
        <f t="shared" si="22"/>
        <v/>
      </c>
      <c r="AO21" s="108" t="str">
        <f t="shared" si="23"/>
        <v/>
      </c>
      <c r="AQ21" s="71" t="e">
        <f t="shared" si="24"/>
        <v>#N/A</v>
      </c>
      <c r="AR21" s="38" t="str">
        <f t="shared" si="25"/>
        <v/>
      </c>
      <c r="AS21" s="51" t="str">
        <f t="shared" si="26"/>
        <v/>
      </c>
      <c r="AU21" s="71" t="str">
        <f t="shared" si="27"/>
        <v/>
      </c>
      <c r="AV21" s="86" t="str">
        <f>IF(AND(Sufficient_data="Yes",Include_study?="Yes",Subgroup&lt;&gt;""),IF(COUNTIFS(Input!P$2:P20,"="&amp;"Yes",Input!C$2:C20,"="&amp;"Yes",Input!Q$2:Q20,"="&amp;Subgroup)&gt;0,"",Subgroup),"")</f>
        <v/>
      </c>
      <c r="AW21" s="86" t="str">
        <f t="shared" si="28"/>
        <v/>
      </c>
      <c r="AX21" s="86" t="str">
        <f t="shared" si="29"/>
        <v/>
      </c>
      <c r="AY21" s="86" t="str">
        <f t="shared" si="30"/>
        <v/>
      </c>
      <c r="AZ21" s="86" t="str">
        <f t="shared" si="72"/>
        <v/>
      </c>
      <c r="BA21" s="86" t="str">
        <f t="shared" si="73"/>
        <v/>
      </c>
      <c r="BB21" s="86" t="str">
        <f t="shared" si="31"/>
        <v/>
      </c>
      <c r="BC21" s="86" t="str">
        <f t="shared" si="32"/>
        <v/>
      </c>
      <c r="BD21" s="86" t="str">
        <f t="shared" si="33"/>
        <v/>
      </c>
      <c r="BE21" s="86" t="str">
        <f t="shared" si="34"/>
        <v/>
      </c>
      <c r="BF21" s="86" t="str">
        <f t="shared" si="35"/>
        <v/>
      </c>
      <c r="BG21" s="86" t="str">
        <f t="shared" si="36"/>
        <v/>
      </c>
      <c r="BH21" s="86" t="str">
        <f t="shared" si="37"/>
        <v/>
      </c>
      <c r="BI21" s="86" t="str">
        <f t="shared" si="38"/>
        <v/>
      </c>
      <c r="BJ21" s="86" t="str">
        <f t="shared" si="39"/>
        <v/>
      </c>
      <c r="BK21" s="86" t="str">
        <f t="shared" si="40"/>
        <v/>
      </c>
      <c r="BL21" s="86" t="str">
        <f t="shared" si="41"/>
        <v/>
      </c>
      <c r="BM21" s="86" t="str">
        <f t="shared" si="42"/>
        <v/>
      </c>
      <c r="BN21" s="86" t="str">
        <f t="shared" si="43"/>
        <v/>
      </c>
      <c r="BO21" s="86" t="e">
        <f t="shared" si="44"/>
        <v>#N/A</v>
      </c>
      <c r="BP21" s="105" t="str">
        <f t="shared" si="74"/>
        <v/>
      </c>
      <c r="BQ21" s="86" t="str">
        <f t="shared" si="45"/>
        <v/>
      </c>
      <c r="BR21" s="86" t="str">
        <f t="shared" si="46"/>
        <v/>
      </c>
      <c r="BS21" s="86" t="str">
        <f t="shared" si="75"/>
        <v/>
      </c>
      <c r="BT21" s="51" t="str">
        <f t="shared" si="76"/>
        <v/>
      </c>
      <c r="BV21" s="41" t="s">
        <v>77</v>
      </c>
      <c r="BW21" s="41">
        <f>MAX(BP:BP)</f>
        <v>0.94038427473487296</v>
      </c>
      <c r="BY21" s="132"/>
      <c r="BZ21" s="41" t="e">
        <f>IF(AND(Sufficient_data="Yes",Include_study?="Yes",Moderator&lt;&gt;""),'Moderator Analysis'!E21,NA())</f>
        <v>#N/A</v>
      </c>
      <c r="CA21" s="41" t="e">
        <f>IF(AND(Include_study?="Yes",Sufficient_data="Yes",Moderator&lt;&gt;""),'Moderator Analysis'!F21,NA())</f>
        <v>#N/A</v>
      </c>
      <c r="CB21" s="41" t="str">
        <f t="shared" si="47"/>
        <v/>
      </c>
      <c r="CC21" s="41" t="str">
        <f t="shared" si="48"/>
        <v/>
      </c>
      <c r="CD21" s="41" t="str">
        <f>IF(AND(Sufficient_data="Yes",Include_study?="Yes",Moderator&lt;&gt;""),'Moderator Analysis'!F:F-CO$2,"")</f>
        <v/>
      </c>
      <c r="CE21" s="41" t="str">
        <f t="shared" si="49"/>
        <v/>
      </c>
      <c r="CF21" s="51" t="str">
        <f>IF(AND(Sufficient_data="Yes",Include_study?="Yes",Moderator&lt;&gt;""),CC:CC*('Moderator Analysis'!F:F-CO$5-CO$4*'Moderator Analysis'!E:E)^2,"")</f>
        <v/>
      </c>
      <c r="CH21" s="25"/>
      <c r="CI21" s="71" t="str">
        <f t="shared" si="50"/>
        <v/>
      </c>
      <c r="CJ21" s="41" t="str">
        <f>IF(AND(Sufficient_data="Yes",Include_study?="Yes",CI21&lt;&gt;""),'Moderator Analysis'!F:F-'Moderator Analysis'!$J$37,"")</f>
        <v/>
      </c>
      <c r="CK21" s="41" t="str">
        <f>IF(AND(Sufficient_data="Yes",Include_study?="Yes",CI21&lt;&gt;""),'Moderator Analysis'!E:E-SUMPRODUCT('Moderator Analysis'!E:E,CI:CI)/SUM(CI:CI),"")</f>
        <v/>
      </c>
      <c r="CL21" s="51" t="str">
        <f>IF(AND(Sufficient_data="Yes",Include_study?="Yes",CI21&lt;&gt;""),CI:CI*('Moderator Analysis'!F:F-'Moderator Analysis'!J$29-'Moderator Analysis'!J$30*'Moderator Analysis'!E:E)^2,"")</f>
        <v/>
      </c>
      <c r="CM21" s="25"/>
      <c r="CQ21" s="132"/>
      <c r="CR21" s="134"/>
      <c r="CS21" s="9" t="str">
        <f>IF(AND(Sufficient_data="Yes",Include_study?="Yes"),1/('Publication Bias Analysis'!F21^2),"")</f>
        <v/>
      </c>
      <c r="CT21" s="86" t="str">
        <f>IF(AND(Include_study?="Yes",Sufficient_data="Yes"),1/('Publication Bias Analysis'!F21^2+IF(Additional_model="Fixed effect",0,DG$21)),"")</f>
        <v/>
      </c>
      <c r="CU21" s="86" t="str">
        <f>IF(AND(Include_study?="Yes",Sufficient_data="Yes"),1/('Publication Bias Analysis'!F:F^2+IF(Additional_model="Fixed effect",0,'Publication Bias Analysis'!L$32)),"")</f>
        <v/>
      </c>
      <c r="CV21" s="86" t="str">
        <f>IF(AND(Include_study?="Yes",Sufficient_data="Yes"),'Publication Bias Analysis'!E:E-'Publication Bias Analysis'!I$37,"")</f>
        <v/>
      </c>
      <c r="CW21" s="86" t="str">
        <f>IF(AND(Include_study?="Yes",Sufficient_data="Yes"),IF(Additional_model="Fixed effect",1/'Publication Bias Analysis'!F:F,1/SQRT('Publication Bias Analysis'!F:F^2+Calculations!DG$21)),"")</f>
        <v/>
      </c>
      <c r="CX21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21" s="88" t="str">
        <f t="shared" si="51"/>
        <v/>
      </c>
      <c r="CZ21" s="88" t="str">
        <f>IF(AND(Include_study?="Yes",Sufficient_data="Yes"),CY:CY+IF(DK:DK&lt;0,-1,1)*COUNTIF(CY$2:CY20,CY:CY),"")</f>
        <v/>
      </c>
      <c r="DA21" s="88" t="str">
        <f>IF(AND(Include_study?="Yes",Sufficient_data="Yes"),RANK(DO:DO,DO:DO,1)*IF(DN:DN&gt;0,1,-1)+IF(DN:DN&lt;0,-1,1)*COUNTIF(CY$2:CY20,CY:CY),"")</f>
        <v/>
      </c>
      <c r="DB21" s="88" t="str">
        <f>IF(AND(Include_study?="Yes",Sufficient_data="Yes"),RANK(DR:DR,DR:DR,1)*IF(DQ:DQ&gt;0,1,-1)+IF(DQ:DQ&lt;0,-1,1)*COUNTIF(CY$2:CY20,CY:CY),"")</f>
        <v/>
      </c>
      <c r="DC21" s="41" t="e">
        <f>IF(AND(Include_study?="Yes",Sufficient_data="Yes"),'Publication Bias Analysis'!$E:$E,NA())</f>
        <v>#N/A</v>
      </c>
      <c r="DD21" s="51" t="e">
        <f>IF(AND(Include_study?="Yes",Sufficient_data="Yes"),'Publication Bias Analysis'!$F:$F,NA())</f>
        <v>#N/A</v>
      </c>
      <c r="DF21" s="84" t="s">
        <v>32</v>
      </c>
      <c r="DG21" s="41">
        <f>MAX(0,(DG20-(k_-1))/(SUM(Calculations!CS:CS)-(SUMPRODUCT(Calculations!CS:CS,Calculations!CS:CS)/SUM(Calculations!CS:CS))))</f>
        <v>1.1712087612291573</v>
      </c>
      <c r="DJ21" s="136"/>
      <c r="DK21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21" s="41" t="str">
        <f t="shared" si="54"/>
        <v/>
      </c>
      <c r="DM21" s="51" t="str">
        <f>IF(AND(Include_study?="Yes",Sufficient_data="Yes"),1/('Publication Bias Analysis'!F:F^2+IF(Additional_model="Fixed effect",0,$DV$6)),"")</f>
        <v/>
      </c>
      <c r="DN21" s="41" t="str">
        <f>IF(AND(Include_study?="Yes",Sufficient_data="Yes"),IF('Publication Bias Analysis'!L$38="Left",'Publication Bias Analysis'!E:E-DV$3,Calculations!DV$3-'Publication Bias Analysis'!E:E),"")</f>
        <v/>
      </c>
      <c r="DO21" s="41" t="str">
        <f t="shared" si="55"/>
        <v/>
      </c>
      <c r="DP21" s="51" t="str">
        <f>IF(AND(DN21&lt;&gt;"",CZ21&lt;=MAX(CZ:CZ)-DV$7),1/('Publication Bias Analysis'!F:F^2+IF(Additional_model="Fixed effect",0,$DV$13)),"")</f>
        <v/>
      </c>
      <c r="DQ21" s="71" t="str">
        <f>IF(AND(Include_study?="Yes",Sufficient_data="Yes"),IF('Publication Bias Analysis'!L$38="Left",'Publication Bias Analysis'!E:E-DV$10,DV$10-'Publication Bias Analysis'!E:E),"")</f>
        <v/>
      </c>
      <c r="DR21" s="41" t="str">
        <f t="shared" si="56"/>
        <v/>
      </c>
      <c r="DS21" s="51" t="str">
        <f>IF(AND(DQ21&lt;&gt;"",DA21&lt;=MAX(DA:DA)-DV$14),1/('Publication Bias Analysis'!F:F^2+IF(Additional_model="Fixed effect",0,$DV$20)),"")</f>
        <v/>
      </c>
      <c r="DU21" s="52" t="s">
        <v>130</v>
      </c>
      <c r="DV21" s="53">
        <f>IF('Publication Bias Analysis'!L37="Leftmost Run/Rightmost run",MAX(COUNTIF(DB:DB,"&gt;"&amp;ABS(MIN(DB:DB)))-1,0),ROUND(MAX(0,((4*SUMIF(DQ:DQ,"&gt;"&amp;0,DB:DB)-(k_)*(k_+1))/(2*(k_)-1))),0))</f>
        <v>0</v>
      </c>
      <c r="DX21" s="59">
        <v>20</v>
      </c>
      <c r="DY21" s="11" t="str">
        <f>IF(Trim_and_fill="On",IF(DV$21&gt;(COUNT(DY$2:DY20)),IF(COUNTIF(CZ:CZ,-1*(MAX(CZ:CZ)-DX21+1))=1,"",MAX(CZ:CZ)-DX21+1),""),"")</f>
        <v/>
      </c>
      <c r="DZ21" s="41" t="str">
        <f t="shared" si="57"/>
        <v/>
      </c>
      <c r="EA21" s="41" t="str">
        <f t="shared" si="58"/>
        <v/>
      </c>
      <c r="EB21" s="41" t="str">
        <f t="shared" si="77"/>
        <v/>
      </c>
      <c r="EC21" s="86" t="str">
        <f t="shared" si="59"/>
        <v/>
      </c>
      <c r="ED21" s="51" t="str">
        <f>IF(DY21&lt;&gt;"",DZ:DZ-'Publication Bias Analysis'!I$37,"")</f>
        <v/>
      </c>
      <c r="EF21" s="59">
        <v>20</v>
      </c>
      <c r="EG21" s="41" t="e">
        <f t="shared" si="60"/>
        <v>#N/A</v>
      </c>
      <c r="EH21" s="51" t="e">
        <f t="shared" si="61"/>
        <v>#N/A</v>
      </c>
      <c r="EJ21" s="136"/>
      <c r="EK21" s="41" t="str">
        <f t="shared" si="62"/>
        <v/>
      </c>
      <c r="EL21" s="51" t="str">
        <f>IF(AND(Include_study?="Yes",Sufficient_data="Yes"),Z_score-('Publication Bias Analysis'!P$3+'Publication Bias Analysis'!P$4*Inverse_standard_error),"")</f>
        <v/>
      </c>
      <c r="EN21" s="136"/>
      <c r="EO21" s="41" t="str">
        <f>IF(AND(Include_study?="Yes",Sufficient_data="Yes"),('Publication Bias Analysis'!E:E-(SUMPRODUCT(Calculations!CS:CS,'Publication Bias Analysis'!E:E)/SUM(Calculations!CS:CS)))/SQRT(Calculations!EP:EP),"")</f>
        <v/>
      </c>
      <c r="EP21" s="41" t="str">
        <f>IF(AND(Include_study?="Yes",Sufficient_data="Yes"),'Publication Bias Analysis'!F:F^2-1/SUM(Calculations!CS:CS),"")</f>
        <v/>
      </c>
      <c r="EQ21" s="11" t="str">
        <f t="shared" si="63"/>
        <v/>
      </c>
      <c r="ER21" s="11" t="str">
        <f t="shared" si="64"/>
        <v/>
      </c>
      <c r="ES21" s="11" t="str">
        <f>IF(AND(Include_study?="Yes",Sufficient_data="Yes"),COUNTIFS(EQ$2:EQ20,"&lt;"&amp;EQ21,ER$2:ER20,"&lt;"&amp;ER21)+COUNTIFS(EQ22:EQ$201,"&lt;"&amp;EQ21,ER22:ER$201,"&lt;"&amp;ER21)+COUNTIFS(EQ$2:EQ20,"&gt;"&amp;EQ21,ER$2:ER20,"&gt;"&amp;ER21)+COUNTIFS(EQ22:EQ$201,"&gt;"&amp;EQ21,ER22:ER$201,"&gt;"&amp;ER21),"")</f>
        <v/>
      </c>
      <c r="ET21" s="82" t="str">
        <f>IF(AND(Include_study?="Yes",Sufficient_data="Yes"),COUNTIFS(EQ$2:EQ20,"&lt;"&amp;EQ21,ER$2:ER20,"&gt;"&amp;ER21)+COUNTIFS(EQ22:EQ$201,"&lt;"&amp;EQ21,ER22:ER$201,"&gt;"&amp;ER21)+COUNTIFS(EQ$2:EQ20,"&gt;"&amp;EQ21,ER$2:ER20,"&lt;"&amp;ER21)+COUNTIFS(EQ22:EQ$201,"&gt;"&amp;EQ21,ER22:ER$201,"&lt;"&amp;ER21),"")</f>
        <v/>
      </c>
      <c r="EV21" s="136"/>
      <c r="FA21" s="136"/>
      <c r="FB21" s="41" t="e">
        <f t="shared" si="65"/>
        <v>#N/A</v>
      </c>
      <c r="FC21" s="41" t="e">
        <f t="shared" si="66"/>
        <v>#N/A</v>
      </c>
      <c r="FD21" s="41" t="str">
        <f t="shared" si="67"/>
        <v/>
      </c>
      <c r="FE21" s="51" t="str">
        <f>IF(AND(Include_study?="Yes",Sufficient_data="Yes"),Z_score-('Publication Bias Analysis'!AO$30+'Publication Bias Analysis'!AO$31*Inverse_standard_error),"")</f>
        <v/>
      </c>
      <c r="FK21" s="136"/>
      <c r="FL21" s="11" t="str">
        <f>IF(Z_score_individual_studies&lt;&gt;"",RANK('Publication Bias Analysis'!AW:AW,'Publication Bias Analysis'!AW:AW,1)+COUNTIF('Publication Bias Analysis'!AW$2:AW20,'Publication Bias Analysis'!AW21),"")</f>
        <v/>
      </c>
      <c r="FM21" s="41" t="str">
        <f t="shared" si="68"/>
        <v/>
      </c>
      <c r="FN21" s="41" t="e">
        <f>IF('Publication Bias Analysis'!AV21&lt;&gt;"",'Publication Bias Analysis'!AV21,NA())</f>
        <v>#N/A</v>
      </c>
      <c r="FO21" s="41" t="e">
        <f>IF('Publication Bias Analysis'!AW21&lt;&gt;"",'Publication Bias Analysis'!AW21,NA())</f>
        <v>#N/A</v>
      </c>
      <c r="FP21" s="41" t="str">
        <f>IF(AND(Include_study?="Yes",Sufficient_data="Yes"),'Publication Bias Analysis'!AV:AV-AVERAGE('Publication Bias Analysis'!AV:AV),"")</f>
        <v/>
      </c>
      <c r="FQ21" s="51" t="str">
        <f>IF(AND(Include_study?="Yes",Sufficient_data="Yes"),FO:FO-('Publication Bias Analysis'!AZ$30+'Publication Bias Analysis'!AZ$31*FN:FN),"")</f>
        <v/>
      </c>
      <c r="FW21" s="136"/>
      <c r="FX21" s="90" t="str">
        <f t="shared" si="69"/>
        <v/>
      </c>
      <c r="FY21" s="41" t="str">
        <f t="shared" si="70"/>
        <v/>
      </c>
      <c r="FZ21" s="51" t="str">
        <f t="shared" si="78"/>
        <v/>
      </c>
      <c r="GA21"/>
      <c r="GB21"/>
      <c r="GC21"/>
      <c r="GD21"/>
      <c r="GE21"/>
      <c r="GF21"/>
      <c r="GG21"/>
      <c r="GH21"/>
      <c r="GI21"/>
      <c r="GJ21"/>
      <c r="GK21"/>
    </row>
    <row r="22" spans="1:193" x14ac:dyDescent="0.2">
      <c r="A22" s="131"/>
      <c r="B22" s="41" t="str">
        <f>IF(AND(Sufficient_data="Yes",Include_study?="Yes"),IF(AND(Sort_By=$E$1,Order="Ascending"),IF(Input!Study_name="",COUNTIFS(Input!Study_name,"&lt;&gt;"&amp;"",Include_study?,"Yes",Sufficient_data,"Yes")+1,IF(COUNT(E22)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22)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22" s="41" t="str">
        <f>IF(B22&lt;&gt;"",IF(B22=0,COUNTIF(B$2:B21,0)+1,COUNTIF(B$2:B21,B22)+COUNTIF(B:B,"&lt;"&amp;B22)+1),"")</f>
        <v/>
      </c>
      <c r="D22" s="41" t="str">
        <f t="shared" si="0"/>
        <v/>
      </c>
      <c r="E22" s="41" t="str">
        <f>IF(AND(Include_study?="Yes",Sufficient_data="Yes",Input!Study_name&lt;&gt;""),Input!Study_name,"")</f>
        <v/>
      </c>
      <c r="F22" s="41" t="str">
        <f>IF(AND(Include_study?="Yes",Sufficient_data="Yes"),IF(Input!M2_M1&lt;&gt;"",Input!M2_M1,IF(AND(M1_&lt;&gt;"",M2_&lt;&gt;""),M2_-M1_,"")),"")</f>
        <v/>
      </c>
      <c r="G22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22" s="41" t="str">
        <f>IF(AND(Include_study?="Yes",Sufficient_data="Yes"),IF(OR(t_value&lt;&gt;"",F_value&lt;&gt;"",Input!Cohens_d&lt;&gt;"",Input!Hedges_g&lt;&gt;""),"",Sdiff/SQRT(2*(1-(r_)))),"")</f>
        <v/>
      </c>
      <c r="I22" s="11" t="str">
        <f t="shared" si="1"/>
        <v/>
      </c>
      <c r="J22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22" s="41" t="str">
        <f t="shared" si="2"/>
        <v/>
      </c>
      <c r="L22" s="41" t="str">
        <f t="shared" si="3"/>
        <v/>
      </c>
      <c r="M22" s="41" t="str">
        <f t="shared" si="4"/>
        <v/>
      </c>
      <c r="N22" s="41" t="str">
        <f t="shared" si="5"/>
        <v/>
      </c>
      <c r="O22" s="41" t="str">
        <f t="shared" si="6"/>
        <v/>
      </c>
      <c r="P22" s="41" t="str">
        <f t="shared" si="7"/>
        <v/>
      </c>
      <c r="Q22" s="41" t="str">
        <f t="shared" si="71"/>
        <v/>
      </c>
      <c r="R22" s="41" t="str">
        <f t="shared" si="8"/>
        <v/>
      </c>
      <c r="S22" s="41" t="str">
        <f t="shared" si="9"/>
        <v/>
      </c>
      <c r="T22" s="105" t="str">
        <f t="shared" si="10"/>
        <v/>
      </c>
      <c r="U22" s="108" t="str">
        <f t="shared" si="11"/>
        <v/>
      </c>
      <c r="W22" s="71" t="e">
        <f t="shared" si="12"/>
        <v>#N/A</v>
      </c>
      <c r="X22" s="9" t="str">
        <f t="shared" si="13"/>
        <v/>
      </c>
      <c r="Y22" s="51" t="str">
        <f t="shared" si="14"/>
        <v/>
      </c>
      <c r="AD22" s="131"/>
      <c r="AE22" s="71" t="str">
        <f t="shared" si="15"/>
        <v/>
      </c>
      <c r="AF22" s="86" t="str">
        <f t="shared" si="16"/>
        <v/>
      </c>
      <c r="AG22" s="86" t="str">
        <f t="shared" si="17"/>
        <v/>
      </c>
      <c r="AH22" s="86" t="str">
        <f t="shared" si="18"/>
        <v/>
      </c>
      <c r="AI22" s="86" t="str">
        <f t="shared" si="19"/>
        <v/>
      </c>
      <c r="AJ22" s="86" t="str">
        <f t="shared" si="20"/>
        <v/>
      </c>
      <c r="AK22" s="86" t="str">
        <f t="shared" si="21"/>
        <v/>
      </c>
      <c r="AL22" s="86" t="str">
        <f>IF(AND(Include_study?="Yes",Sufficient_data="Yes",Subgroup&lt;&gt;""),AH22-ABS(TINV((1-Subgroup_confidence_level),Number_of_subjects-1))*Calculations!AI22,"")</f>
        <v/>
      </c>
      <c r="AM22" s="86" t="str">
        <f>IF(AND(Include_study?="Yes",Sufficient_data="Yes",Subgroup&lt;&gt;""),AH22+ABS(TINV((1-Subgroup_confidence_level),Number_of_subjects-1))*Calculations!AI22,"")</f>
        <v/>
      </c>
      <c r="AN22" s="110" t="str">
        <f t="shared" si="22"/>
        <v/>
      </c>
      <c r="AO22" s="108" t="str">
        <f t="shared" si="23"/>
        <v/>
      </c>
      <c r="AQ22" s="71" t="e">
        <f t="shared" si="24"/>
        <v>#N/A</v>
      </c>
      <c r="AR22" s="38" t="str">
        <f t="shared" si="25"/>
        <v/>
      </c>
      <c r="AS22" s="51" t="str">
        <f t="shared" si="26"/>
        <v/>
      </c>
      <c r="AU22" s="71" t="str">
        <f t="shared" si="27"/>
        <v/>
      </c>
      <c r="AV22" s="86" t="str">
        <f>IF(AND(Sufficient_data="Yes",Include_study?="Yes",Subgroup&lt;&gt;""),IF(COUNTIFS(Input!P$2:P21,"="&amp;"Yes",Input!C$2:C21,"="&amp;"Yes",Input!Q$2:Q21,"="&amp;Subgroup)&gt;0,"",Subgroup),"")</f>
        <v/>
      </c>
      <c r="AW22" s="86" t="str">
        <f t="shared" si="28"/>
        <v/>
      </c>
      <c r="AX22" s="86" t="str">
        <f t="shared" si="29"/>
        <v/>
      </c>
      <c r="AY22" s="86" t="str">
        <f t="shared" si="30"/>
        <v/>
      </c>
      <c r="AZ22" s="86" t="str">
        <f t="shared" si="72"/>
        <v/>
      </c>
      <c r="BA22" s="86" t="str">
        <f t="shared" si="73"/>
        <v/>
      </c>
      <c r="BB22" s="86" t="str">
        <f t="shared" si="31"/>
        <v/>
      </c>
      <c r="BC22" s="86" t="str">
        <f t="shared" si="32"/>
        <v/>
      </c>
      <c r="BD22" s="86" t="str">
        <f t="shared" si="33"/>
        <v/>
      </c>
      <c r="BE22" s="86" t="str">
        <f t="shared" si="34"/>
        <v/>
      </c>
      <c r="BF22" s="86" t="str">
        <f t="shared" si="35"/>
        <v/>
      </c>
      <c r="BG22" s="86" t="str">
        <f t="shared" si="36"/>
        <v/>
      </c>
      <c r="BH22" s="86" t="str">
        <f t="shared" si="37"/>
        <v/>
      </c>
      <c r="BI22" s="86" t="str">
        <f t="shared" si="38"/>
        <v/>
      </c>
      <c r="BJ22" s="86" t="str">
        <f t="shared" si="39"/>
        <v/>
      </c>
      <c r="BK22" s="86" t="str">
        <f t="shared" si="40"/>
        <v/>
      </c>
      <c r="BL22" s="86" t="str">
        <f t="shared" si="41"/>
        <v/>
      </c>
      <c r="BM22" s="86" t="str">
        <f t="shared" si="42"/>
        <v/>
      </c>
      <c r="BN22" s="86" t="str">
        <f t="shared" si="43"/>
        <v/>
      </c>
      <c r="BO22" s="86" t="e">
        <f t="shared" si="44"/>
        <v>#N/A</v>
      </c>
      <c r="BP22" s="105" t="str">
        <f t="shared" si="74"/>
        <v/>
      </c>
      <c r="BQ22" s="86" t="str">
        <f t="shared" si="45"/>
        <v/>
      </c>
      <c r="BR22" s="86" t="str">
        <f t="shared" si="46"/>
        <v/>
      </c>
      <c r="BS22" s="86" t="str">
        <f t="shared" si="75"/>
        <v/>
      </c>
      <c r="BT22" s="51" t="str">
        <f t="shared" si="76"/>
        <v/>
      </c>
      <c r="BY22" s="132"/>
      <c r="BZ22" s="41" t="e">
        <f>IF(AND(Sufficient_data="Yes",Include_study?="Yes",Moderator&lt;&gt;""),'Moderator Analysis'!E22,NA())</f>
        <v>#N/A</v>
      </c>
      <c r="CA22" s="41" t="e">
        <f>IF(AND(Include_study?="Yes",Sufficient_data="Yes",Moderator&lt;&gt;""),'Moderator Analysis'!F22,NA())</f>
        <v>#N/A</v>
      </c>
      <c r="CB22" s="41" t="str">
        <f t="shared" si="47"/>
        <v/>
      </c>
      <c r="CC22" s="41" t="str">
        <f t="shared" si="48"/>
        <v/>
      </c>
      <c r="CD22" s="41" t="str">
        <f>IF(AND(Sufficient_data="Yes",Include_study?="Yes",Moderator&lt;&gt;""),'Moderator Analysis'!F:F-CO$2,"")</f>
        <v/>
      </c>
      <c r="CE22" s="41" t="str">
        <f t="shared" si="49"/>
        <v/>
      </c>
      <c r="CF22" s="51" t="str">
        <f>IF(AND(Sufficient_data="Yes",Include_study?="Yes",Moderator&lt;&gt;""),CC:CC*('Moderator Analysis'!F:F-CO$5-CO$4*'Moderator Analysis'!E:E)^2,"")</f>
        <v/>
      </c>
      <c r="CH22" s="25"/>
      <c r="CI22" s="71" t="str">
        <f t="shared" si="50"/>
        <v/>
      </c>
      <c r="CJ22" s="41" t="str">
        <f>IF(AND(Sufficient_data="Yes",Include_study?="Yes",CI22&lt;&gt;""),'Moderator Analysis'!F:F-'Moderator Analysis'!$J$37,"")</f>
        <v/>
      </c>
      <c r="CK22" s="41" t="str">
        <f>IF(AND(Sufficient_data="Yes",Include_study?="Yes",CI22&lt;&gt;""),'Moderator Analysis'!E:E-SUMPRODUCT('Moderator Analysis'!E:E,CI:CI)/SUM(CI:CI),"")</f>
        <v/>
      </c>
      <c r="CL22" s="51" t="str">
        <f>IF(AND(Sufficient_data="Yes",Include_study?="Yes",CI22&lt;&gt;""),CI:CI*('Moderator Analysis'!F:F-'Moderator Analysis'!J$29-'Moderator Analysis'!J$30*'Moderator Analysis'!E:E)^2,"")</f>
        <v/>
      </c>
      <c r="CM22" s="25"/>
      <c r="CQ22" s="132"/>
      <c r="CR22" s="134"/>
      <c r="CS22" s="9" t="str">
        <f>IF(AND(Sufficient_data="Yes",Include_study?="Yes"),1/('Publication Bias Analysis'!F22^2),"")</f>
        <v/>
      </c>
      <c r="CT22" s="86" t="str">
        <f>IF(AND(Include_study?="Yes",Sufficient_data="Yes"),1/('Publication Bias Analysis'!F22^2+IF(Additional_model="Fixed effect",0,DG$21)),"")</f>
        <v/>
      </c>
      <c r="CU22" s="86" t="str">
        <f>IF(AND(Include_study?="Yes",Sufficient_data="Yes"),1/('Publication Bias Analysis'!F:F^2+IF(Additional_model="Fixed effect",0,'Publication Bias Analysis'!L$32)),"")</f>
        <v/>
      </c>
      <c r="CV22" s="86" t="str">
        <f>IF(AND(Include_study?="Yes",Sufficient_data="Yes"),'Publication Bias Analysis'!E:E-'Publication Bias Analysis'!I$37,"")</f>
        <v/>
      </c>
      <c r="CW22" s="86" t="str">
        <f>IF(AND(Include_study?="Yes",Sufficient_data="Yes"),IF(Additional_model="Fixed effect",1/'Publication Bias Analysis'!F:F,1/SQRT('Publication Bias Analysis'!F:F^2+Calculations!DG$21)),"")</f>
        <v/>
      </c>
      <c r="CX22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22" s="88" t="str">
        <f t="shared" si="51"/>
        <v/>
      </c>
      <c r="CZ22" s="88" t="str">
        <f>IF(AND(Include_study?="Yes",Sufficient_data="Yes"),CY:CY+IF(DK:DK&lt;0,-1,1)*COUNTIF(CY$2:CY21,CY:CY),"")</f>
        <v/>
      </c>
      <c r="DA22" s="88" t="str">
        <f>IF(AND(Include_study?="Yes",Sufficient_data="Yes"),RANK(DO:DO,DO:DO,1)*IF(DN:DN&gt;0,1,-1)+IF(DN:DN&lt;0,-1,1)*COUNTIF(CY$2:CY21,CY:CY),"")</f>
        <v/>
      </c>
      <c r="DB22" s="88" t="str">
        <f>IF(AND(Include_study?="Yes",Sufficient_data="Yes"),RANK(DR:DR,DR:DR,1)*IF(DQ:DQ&gt;0,1,-1)+IF(DQ:DQ&lt;0,-1,1)*COUNTIF(CY$2:CY21,CY:CY),"")</f>
        <v/>
      </c>
      <c r="DC22" s="41" t="e">
        <f>IF(AND(Include_study?="Yes",Sufficient_data="Yes"),'Publication Bias Analysis'!$E:$E,NA())</f>
        <v>#N/A</v>
      </c>
      <c r="DD22" s="51" t="e">
        <f>IF(AND(Include_study?="Yes",Sufficient_data="Yes"),'Publication Bias Analysis'!$F:$F,NA())</f>
        <v>#N/A</v>
      </c>
      <c r="DF22"/>
      <c r="DG22"/>
      <c r="DJ22" s="136"/>
      <c r="DK22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22" s="41" t="str">
        <f t="shared" si="54"/>
        <v/>
      </c>
      <c r="DM22" s="51" t="str">
        <f>IF(AND(Include_study?="Yes",Sufficient_data="Yes"),1/('Publication Bias Analysis'!F:F^2+IF(Additional_model="Fixed effect",0,$DV$6)),"")</f>
        <v/>
      </c>
      <c r="DN22" s="41" t="str">
        <f>IF(AND(Include_study?="Yes",Sufficient_data="Yes"),IF('Publication Bias Analysis'!L$38="Left",'Publication Bias Analysis'!E:E-DV$3,Calculations!DV$3-'Publication Bias Analysis'!E:E),"")</f>
        <v/>
      </c>
      <c r="DO22" s="41" t="str">
        <f t="shared" si="55"/>
        <v/>
      </c>
      <c r="DP22" s="51" t="str">
        <f>IF(AND(DN22&lt;&gt;"",CZ22&lt;=MAX(CZ:CZ)-DV$7),1/('Publication Bias Analysis'!F:F^2+IF(Additional_model="Fixed effect",0,$DV$13)),"")</f>
        <v/>
      </c>
      <c r="DQ22" s="71" t="str">
        <f>IF(AND(Include_study?="Yes",Sufficient_data="Yes"),IF('Publication Bias Analysis'!L$38="Left",'Publication Bias Analysis'!E:E-DV$10,DV$10-'Publication Bias Analysis'!E:E),"")</f>
        <v/>
      </c>
      <c r="DR22" s="41" t="str">
        <f t="shared" si="56"/>
        <v/>
      </c>
      <c r="DS22" s="51" t="str">
        <f>IF(AND(DQ22&lt;&gt;"",DA22&lt;=MAX(DA:DA)-DV$14),1/('Publication Bias Analysis'!F:F^2+IF(Additional_model="Fixed effect",0,$DV$20)),"")</f>
        <v/>
      </c>
      <c r="DX22" s="59">
        <v>21</v>
      </c>
      <c r="DY22" s="11" t="str">
        <f>IF(Trim_and_fill="On",IF(DV$21&gt;(COUNT(DY$2:DY21)),IF(COUNTIF(CZ:CZ,-1*(MAX(CZ:CZ)-DX22+1))=1,"",MAX(CZ:CZ)-DX22+1),""),"")</f>
        <v/>
      </c>
      <c r="DZ22" s="41" t="str">
        <f t="shared" si="57"/>
        <v/>
      </c>
      <c r="EA22" s="41" t="str">
        <f t="shared" ref="EA22:EA41" si="80">IF(DY22&lt;&gt;"",INDEX(CZ:DD,MATCH(DY22,CZ:CZ,0),5),"")</f>
        <v/>
      </c>
      <c r="EB22" s="41" t="str">
        <f t="shared" ref="EB22:EB41" si="81">IF(DY22&lt;&gt;"",1/(EA22)^2,"")</f>
        <v/>
      </c>
      <c r="EC22" s="86" t="str">
        <f t="shared" si="59"/>
        <v/>
      </c>
      <c r="ED22" s="51" t="str">
        <f>IF(DY22&lt;&gt;"",DZ:DZ-'Publication Bias Analysis'!I$37,"")</f>
        <v/>
      </c>
      <c r="EE22" s="42"/>
      <c r="EF22" s="59">
        <v>21</v>
      </c>
      <c r="EG22" s="41" t="e">
        <f t="shared" ref="EG22:EG41" si="82">IF(DY22&lt;&gt;"",DZ22,NA())</f>
        <v>#N/A</v>
      </c>
      <c r="EH22" s="51" t="e">
        <f t="shared" ref="EH22:EH41" si="83">IF(DY22&lt;&gt;"",EA22,NA())</f>
        <v>#N/A</v>
      </c>
      <c r="EJ22" s="136"/>
      <c r="EK22" s="41" t="str">
        <f t="shared" si="62"/>
        <v/>
      </c>
      <c r="EL22" s="51" t="str">
        <f>IF(AND(Include_study?="Yes",Sufficient_data="Yes"),Z_score-('Publication Bias Analysis'!P$3+'Publication Bias Analysis'!P$4*Inverse_standard_error),"")</f>
        <v/>
      </c>
      <c r="EN22" s="136"/>
      <c r="EO22" s="41" t="str">
        <f>IF(AND(Include_study?="Yes",Sufficient_data="Yes"),('Publication Bias Analysis'!E:E-(SUMPRODUCT(Calculations!CS:CS,'Publication Bias Analysis'!E:E)/SUM(Calculations!CS:CS)))/SQRT(Calculations!EP:EP),"")</f>
        <v/>
      </c>
      <c r="EP22" s="41" t="str">
        <f>IF(AND(Include_study?="Yes",Sufficient_data="Yes"),'Publication Bias Analysis'!F:F^2-1/SUM(Calculations!CS:CS),"")</f>
        <v/>
      </c>
      <c r="EQ22" s="11" t="str">
        <f t="shared" si="63"/>
        <v/>
      </c>
      <c r="ER22" s="11" t="str">
        <f t="shared" si="64"/>
        <v/>
      </c>
      <c r="ES22" s="11" t="str">
        <f>IF(AND(Include_study?="Yes",Sufficient_data="Yes"),COUNTIFS(EQ$2:EQ21,"&lt;"&amp;EQ22,ER$2:ER21,"&lt;"&amp;ER22)+COUNTIFS(EQ23:EQ$201,"&lt;"&amp;EQ22,ER23:ER$201,"&lt;"&amp;ER22)+COUNTIFS(EQ$2:EQ21,"&gt;"&amp;EQ22,ER$2:ER21,"&gt;"&amp;ER22)+COUNTIFS(EQ23:EQ$201,"&gt;"&amp;EQ22,ER23:ER$201,"&gt;"&amp;ER22),"")</f>
        <v/>
      </c>
      <c r="ET22" s="82" t="str">
        <f>IF(AND(Include_study?="Yes",Sufficient_data="Yes"),COUNTIFS(EQ$2:EQ21,"&lt;"&amp;EQ22,ER$2:ER21,"&gt;"&amp;ER22)+COUNTIFS(EQ23:EQ$201,"&lt;"&amp;EQ22,ER23:ER$201,"&gt;"&amp;ER22)+COUNTIFS(EQ$2:EQ21,"&gt;"&amp;EQ22,ER$2:ER21,"&lt;"&amp;ER22)+COUNTIFS(EQ23:EQ$201,"&gt;"&amp;EQ22,ER23:ER$201,"&lt;"&amp;ER22),"")</f>
        <v/>
      </c>
      <c r="EV22" s="136"/>
      <c r="FA22" s="136"/>
      <c r="FB22" s="41" t="e">
        <f t="shared" si="65"/>
        <v>#N/A</v>
      </c>
      <c r="FC22" s="41" t="e">
        <f t="shared" si="66"/>
        <v>#N/A</v>
      </c>
      <c r="FD22" s="41" t="str">
        <f t="shared" si="67"/>
        <v/>
      </c>
      <c r="FE22" s="51" t="str">
        <f>IF(AND(Include_study?="Yes",Sufficient_data="Yes"),Z_score-('Publication Bias Analysis'!AO$30+'Publication Bias Analysis'!AO$31*Inverse_standard_error),"")</f>
        <v/>
      </c>
      <c r="FK22" s="136"/>
      <c r="FL22" s="11" t="str">
        <f>IF(Z_score_individual_studies&lt;&gt;"",RANK('Publication Bias Analysis'!AW:AW,'Publication Bias Analysis'!AW:AW,1)+COUNTIF('Publication Bias Analysis'!AW$2:AW21,'Publication Bias Analysis'!AW22),"")</f>
        <v/>
      </c>
      <c r="FM22" s="41" t="str">
        <f t="shared" si="68"/>
        <v/>
      </c>
      <c r="FN22" s="41" t="e">
        <f>IF('Publication Bias Analysis'!AV22&lt;&gt;"",'Publication Bias Analysis'!AV22,NA())</f>
        <v>#N/A</v>
      </c>
      <c r="FO22" s="41" t="e">
        <f>IF('Publication Bias Analysis'!AW22&lt;&gt;"",'Publication Bias Analysis'!AW22,NA())</f>
        <v>#N/A</v>
      </c>
      <c r="FP22" s="41" t="str">
        <f>IF(AND(Include_study?="Yes",Sufficient_data="Yes"),'Publication Bias Analysis'!AV:AV-AVERAGE('Publication Bias Analysis'!AV:AV),"")</f>
        <v/>
      </c>
      <c r="FQ22" s="51" t="str">
        <f>IF(AND(Include_study?="Yes",Sufficient_data="Yes"),FO:FO-('Publication Bias Analysis'!AZ$30+'Publication Bias Analysis'!AZ$31*FN:FN),"")</f>
        <v/>
      </c>
      <c r="FW22" s="136"/>
      <c r="FX22" s="90" t="str">
        <f t="shared" si="69"/>
        <v/>
      </c>
      <c r="FY22" s="41" t="str">
        <f t="shared" si="70"/>
        <v/>
      </c>
      <c r="FZ22" s="51" t="str">
        <f t="shared" si="78"/>
        <v/>
      </c>
    </row>
    <row r="23" spans="1:193" x14ac:dyDescent="0.2">
      <c r="A23" s="131"/>
      <c r="B23" s="41" t="str">
        <f>IF(AND(Sufficient_data="Yes",Include_study?="Yes"),IF(AND(Sort_By=$E$1,Order="Ascending"),IF(Input!Study_name="",COUNTIFS(Input!Study_name,"&lt;&gt;"&amp;"",Include_study?,"Yes",Sufficient_data,"Yes")+1,IF(COUNT(E23)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23)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23" s="41" t="str">
        <f>IF(B23&lt;&gt;"",IF(B23=0,COUNTIF(B$2:B22,0)+1,COUNTIF(B$2:B22,B23)+COUNTIF(B:B,"&lt;"&amp;B23)+1),"")</f>
        <v/>
      </c>
      <c r="D23" s="41" t="str">
        <f t="shared" si="0"/>
        <v/>
      </c>
      <c r="E23" s="41" t="str">
        <f>IF(AND(Include_study?="Yes",Sufficient_data="Yes",Input!Study_name&lt;&gt;""),Input!Study_name,"")</f>
        <v/>
      </c>
      <c r="F23" s="41" t="str">
        <f>IF(AND(Include_study?="Yes",Sufficient_data="Yes"),IF(Input!M2_M1&lt;&gt;"",Input!M2_M1,IF(AND(M1_&lt;&gt;"",M2_&lt;&gt;""),M2_-M1_,"")),"")</f>
        <v/>
      </c>
      <c r="G23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23" s="41" t="str">
        <f>IF(AND(Include_study?="Yes",Sufficient_data="Yes"),IF(OR(t_value&lt;&gt;"",F_value&lt;&gt;"",Input!Cohens_d&lt;&gt;"",Input!Hedges_g&lt;&gt;""),"",Sdiff/SQRT(2*(1-(r_)))),"")</f>
        <v/>
      </c>
      <c r="I23" s="11" t="str">
        <f t="shared" si="1"/>
        <v/>
      </c>
      <c r="J23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23" s="41" t="str">
        <f t="shared" si="2"/>
        <v/>
      </c>
      <c r="L23" s="41" t="str">
        <f t="shared" si="3"/>
        <v/>
      </c>
      <c r="M23" s="41" t="str">
        <f t="shared" si="4"/>
        <v/>
      </c>
      <c r="N23" s="41" t="str">
        <f t="shared" si="5"/>
        <v/>
      </c>
      <c r="O23" s="41" t="str">
        <f t="shared" si="6"/>
        <v/>
      </c>
      <c r="P23" s="41" t="str">
        <f t="shared" si="7"/>
        <v/>
      </c>
      <c r="Q23" s="41" t="str">
        <f t="shared" si="71"/>
        <v/>
      </c>
      <c r="R23" s="41" t="str">
        <f t="shared" si="8"/>
        <v/>
      </c>
      <c r="S23" s="41" t="str">
        <f t="shared" si="9"/>
        <v/>
      </c>
      <c r="T23" s="105" t="str">
        <f t="shared" si="10"/>
        <v/>
      </c>
      <c r="U23" s="108" t="str">
        <f t="shared" si="11"/>
        <v/>
      </c>
      <c r="W23" s="71" t="e">
        <f t="shared" si="12"/>
        <v>#N/A</v>
      </c>
      <c r="X23" s="9" t="str">
        <f t="shared" si="13"/>
        <v/>
      </c>
      <c r="Y23" s="51" t="str">
        <f t="shared" si="14"/>
        <v/>
      </c>
      <c r="AD23" s="131"/>
      <c r="AE23" s="71" t="str">
        <f t="shared" si="15"/>
        <v/>
      </c>
      <c r="AF23" s="86" t="str">
        <f t="shared" si="16"/>
        <v/>
      </c>
      <c r="AG23" s="86" t="str">
        <f t="shared" si="17"/>
        <v/>
      </c>
      <c r="AH23" s="86" t="str">
        <f t="shared" si="18"/>
        <v/>
      </c>
      <c r="AI23" s="86" t="str">
        <f t="shared" si="19"/>
        <v/>
      </c>
      <c r="AJ23" s="86" t="str">
        <f t="shared" si="20"/>
        <v/>
      </c>
      <c r="AK23" s="86" t="str">
        <f t="shared" si="21"/>
        <v/>
      </c>
      <c r="AL23" s="86" t="str">
        <f>IF(AND(Include_study?="Yes",Sufficient_data="Yes",Subgroup&lt;&gt;""),AH23-ABS(TINV((1-Subgroup_confidence_level),Number_of_subjects-1))*Calculations!AI23,"")</f>
        <v/>
      </c>
      <c r="AM23" s="86" t="str">
        <f>IF(AND(Include_study?="Yes",Sufficient_data="Yes",Subgroup&lt;&gt;""),AH23+ABS(TINV((1-Subgroup_confidence_level),Number_of_subjects-1))*Calculations!AI23,"")</f>
        <v/>
      </c>
      <c r="AN23" s="110" t="str">
        <f t="shared" si="22"/>
        <v/>
      </c>
      <c r="AO23" s="108" t="str">
        <f t="shared" si="23"/>
        <v/>
      </c>
      <c r="AQ23" s="71" t="e">
        <f t="shared" si="24"/>
        <v>#N/A</v>
      </c>
      <c r="AR23" s="38" t="str">
        <f t="shared" si="25"/>
        <v/>
      </c>
      <c r="AS23" s="51" t="str">
        <f t="shared" si="26"/>
        <v/>
      </c>
      <c r="AU23" s="71" t="str">
        <f t="shared" si="27"/>
        <v/>
      </c>
      <c r="AV23" s="86" t="str">
        <f>IF(AND(Sufficient_data="Yes",Include_study?="Yes",Subgroup&lt;&gt;""),IF(COUNTIFS(Input!P$2:P22,"="&amp;"Yes",Input!C$2:C22,"="&amp;"Yes",Input!Q$2:Q22,"="&amp;Subgroup)&gt;0,"",Subgroup),"")</f>
        <v/>
      </c>
      <c r="AW23" s="86" t="str">
        <f t="shared" si="28"/>
        <v/>
      </c>
      <c r="AX23" s="86" t="str">
        <f t="shared" si="29"/>
        <v/>
      </c>
      <c r="AY23" s="86" t="str">
        <f t="shared" si="30"/>
        <v/>
      </c>
      <c r="AZ23" s="86" t="str">
        <f t="shared" si="72"/>
        <v/>
      </c>
      <c r="BA23" s="86" t="str">
        <f t="shared" si="73"/>
        <v/>
      </c>
      <c r="BB23" s="86" t="str">
        <f t="shared" si="31"/>
        <v/>
      </c>
      <c r="BC23" s="86" t="str">
        <f t="shared" si="32"/>
        <v/>
      </c>
      <c r="BD23" s="86" t="str">
        <f t="shared" si="33"/>
        <v/>
      </c>
      <c r="BE23" s="86" t="str">
        <f t="shared" si="34"/>
        <v/>
      </c>
      <c r="BF23" s="86" t="str">
        <f t="shared" si="35"/>
        <v/>
      </c>
      <c r="BG23" s="86" t="str">
        <f t="shared" si="36"/>
        <v/>
      </c>
      <c r="BH23" s="86" t="str">
        <f t="shared" si="37"/>
        <v/>
      </c>
      <c r="BI23" s="86" t="str">
        <f t="shared" si="38"/>
        <v/>
      </c>
      <c r="BJ23" s="86" t="str">
        <f t="shared" si="39"/>
        <v/>
      </c>
      <c r="BK23" s="86" t="str">
        <f t="shared" si="40"/>
        <v/>
      </c>
      <c r="BL23" s="86" t="str">
        <f t="shared" si="41"/>
        <v/>
      </c>
      <c r="BM23" s="86" t="str">
        <f t="shared" si="42"/>
        <v/>
      </c>
      <c r="BN23" s="86" t="str">
        <f t="shared" si="43"/>
        <v/>
      </c>
      <c r="BO23" s="86" t="e">
        <f t="shared" si="44"/>
        <v>#N/A</v>
      </c>
      <c r="BP23" s="105" t="str">
        <f t="shared" si="74"/>
        <v/>
      </c>
      <c r="BQ23" s="86" t="str">
        <f t="shared" si="45"/>
        <v/>
      </c>
      <c r="BR23" s="86" t="str">
        <f t="shared" si="46"/>
        <v/>
      </c>
      <c r="BS23" s="86" t="str">
        <f t="shared" si="75"/>
        <v/>
      </c>
      <c r="BT23" s="51" t="str">
        <f t="shared" si="76"/>
        <v/>
      </c>
      <c r="BV23" s="119" t="s">
        <v>170</v>
      </c>
      <c r="BW23" s="129"/>
      <c r="BY23" s="132"/>
      <c r="BZ23" s="41" t="e">
        <f>IF(AND(Sufficient_data="Yes",Include_study?="Yes",Moderator&lt;&gt;""),'Moderator Analysis'!E23,NA())</f>
        <v>#N/A</v>
      </c>
      <c r="CA23" s="41" t="e">
        <f>IF(AND(Include_study?="Yes",Sufficient_data="Yes",Moderator&lt;&gt;""),'Moderator Analysis'!F23,NA())</f>
        <v>#N/A</v>
      </c>
      <c r="CB23" s="41" t="str">
        <f t="shared" si="47"/>
        <v/>
      </c>
      <c r="CC23" s="41" t="str">
        <f t="shared" si="48"/>
        <v/>
      </c>
      <c r="CD23" s="41" t="str">
        <f>IF(AND(Sufficient_data="Yes",Include_study?="Yes",Moderator&lt;&gt;""),'Moderator Analysis'!F:F-CO$2,"")</f>
        <v/>
      </c>
      <c r="CE23" s="41" t="str">
        <f t="shared" si="49"/>
        <v/>
      </c>
      <c r="CF23" s="51" t="str">
        <f>IF(AND(Sufficient_data="Yes",Include_study?="Yes",Moderator&lt;&gt;""),CC:CC*('Moderator Analysis'!F:F-CO$5-CO$4*'Moderator Analysis'!E:E)^2,"")</f>
        <v/>
      </c>
      <c r="CH23" s="25"/>
      <c r="CI23" s="71" t="str">
        <f t="shared" si="50"/>
        <v/>
      </c>
      <c r="CJ23" s="41" t="str">
        <f>IF(AND(Sufficient_data="Yes",Include_study?="Yes",CI23&lt;&gt;""),'Moderator Analysis'!F:F-'Moderator Analysis'!$J$37,"")</f>
        <v/>
      </c>
      <c r="CK23" s="41" t="str">
        <f>IF(AND(Sufficient_data="Yes",Include_study?="Yes",CI23&lt;&gt;""),'Moderator Analysis'!E:E-SUMPRODUCT('Moderator Analysis'!E:E,CI:CI)/SUM(CI:CI),"")</f>
        <v/>
      </c>
      <c r="CL23" s="51" t="str">
        <f>IF(AND(Sufficient_data="Yes",Include_study?="Yes",CI23&lt;&gt;""),CI:CI*('Moderator Analysis'!F:F-'Moderator Analysis'!J$29-'Moderator Analysis'!J$30*'Moderator Analysis'!E:E)^2,"")</f>
        <v/>
      </c>
      <c r="CM23" s="25"/>
      <c r="CQ23" s="132"/>
      <c r="CR23" s="134"/>
      <c r="CS23" s="9" t="str">
        <f>IF(AND(Sufficient_data="Yes",Include_study?="Yes"),1/('Publication Bias Analysis'!F23^2),"")</f>
        <v/>
      </c>
      <c r="CT23" s="86" t="str">
        <f>IF(AND(Include_study?="Yes",Sufficient_data="Yes"),1/('Publication Bias Analysis'!F23^2+IF(Additional_model="Fixed effect",0,DG$21)),"")</f>
        <v/>
      </c>
      <c r="CU23" s="86" t="str">
        <f>IF(AND(Include_study?="Yes",Sufficient_data="Yes"),1/('Publication Bias Analysis'!F:F^2+IF(Additional_model="Fixed effect",0,'Publication Bias Analysis'!L$32)),"")</f>
        <v/>
      </c>
      <c r="CV23" s="86" t="str">
        <f>IF(AND(Include_study?="Yes",Sufficient_data="Yes"),'Publication Bias Analysis'!E:E-'Publication Bias Analysis'!I$37,"")</f>
        <v/>
      </c>
      <c r="CW23" s="86" t="str">
        <f>IF(AND(Include_study?="Yes",Sufficient_data="Yes"),IF(Additional_model="Fixed effect",1/'Publication Bias Analysis'!F:F,1/SQRT('Publication Bias Analysis'!F:F^2+Calculations!DG$21)),"")</f>
        <v/>
      </c>
      <c r="CX23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23" s="88" t="str">
        <f t="shared" si="51"/>
        <v/>
      </c>
      <c r="CZ23" s="88" t="str">
        <f>IF(AND(Include_study?="Yes",Sufficient_data="Yes"),CY:CY+IF(DK:DK&lt;0,-1,1)*COUNTIF(CY$2:CY22,CY:CY),"")</f>
        <v/>
      </c>
      <c r="DA23" s="88" t="str">
        <f>IF(AND(Include_study?="Yes",Sufficient_data="Yes"),RANK(DO:DO,DO:DO,1)*IF(DN:DN&gt;0,1,-1)+IF(DN:DN&lt;0,-1,1)*COUNTIF(CY$2:CY22,CY:CY),"")</f>
        <v/>
      </c>
      <c r="DB23" s="88" t="str">
        <f>IF(AND(Include_study?="Yes",Sufficient_data="Yes"),RANK(DR:DR,DR:DR,1)*IF(DQ:DQ&gt;0,1,-1)+IF(DQ:DQ&lt;0,-1,1)*COUNTIF(CY$2:CY22,CY:CY),"")</f>
        <v/>
      </c>
      <c r="DC23" s="41" t="e">
        <f>IF(AND(Include_study?="Yes",Sufficient_data="Yes"),'Publication Bias Analysis'!$E:$E,NA())</f>
        <v>#N/A</v>
      </c>
      <c r="DD23" s="51" t="e">
        <f>IF(AND(Include_study?="Yes",Sufficient_data="Yes"),'Publication Bias Analysis'!$F:$F,NA())</f>
        <v>#N/A</v>
      </c>
      <c r="DF23"/>
      <c r="DG23"/>
      <c r="DH23"/>
      <c r="DJ23" s="136"/>
      <c r="DK23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23" s="41" t="str">
        <f t="shared" si="54"/>
        <v/>
      </c>
      <c r="DM23" s="51" t="str">
        <f>IF(AND(Include_study?="Yes",Sufficient_data="Yes"),1/('Publication Bias Analysis'!F:F^2+IF(Additional_model="Fixed effect",0,$DV$6)),"")</f>
        <v/>
      </c>
      <c r="DN23" s="41" t="str">
        <f>IF(AND(Include_study?="Yes",Sufficient_data="Yes"),IF('Publication Bias Analysis'!L$38="Left",'Publication Bias Analysis'!E:E-DV$3,Calculations!DV$3-'Publication Bias Analysis'!E:E),"")</f>
        <v/>
      </c>
      <c r="DO23" s="41" t="str">
        <f t="shared" si="55"/>
        <v/>
      </c>
      <c r="DP23" s="51" t="str">
        <f>IF(AND(DN23&lt;&gt;"",CZ23&lt;=MAX(CZ:CZ)-DV$7),1/('Publication Bias Analysis'!F:F^2+IF(Additional_model="Fixed effect",0,$DV$13)),"")</f>
        <v/>
      </c>
      <c r="DQ23" s="71" t="str">
        <f>IF(AND(Include_study?="Yes",Sufficient_data="Yes"),IF('Publication Bias Analysis'!L$38="Left",'Publication Bias Analysis'!E:E-DV$10,DV$10-'Publication Bias Analysis'!E:E),"")</f>
        <v/>
      </c>
      <c r="DR23" s="41" t="str">
        <f t="shared" si="56"/>
        <v/>
      </c>
      <c r="DS23" s="51" t="str">
        <f>IF(AND(DQ23&lt;&gt;"",DA23&lt;=MAX(DA:DA)-DV$14),1/('Publication Bias Analysis'!F:F^2+IF(Additional_model="Fixed effect",0,$DV$20)),"")</f>
        <v/>
      </c>
      <c r="DU23"/>
      <c r="DV23"/>
      <c r="DX23" s="59">
        <v>22</v>
      </c>
      <c r="DY23" s="11" t="str">
        <f>IF(Trim_and_fill="On",IF(DV$21&gt;(COUNT(DY$2:DY22)),IF(COUNTIF(CZ:CZ,-1*(MAX(CZ:CZ)-DX23+1))=1,"",MAX(CZ:CZ)-DX23+1),""),"")</f>
        <v/>
      </c>
      <c r="DZ23" s="41" t="str">
        <f t="shared" si="57"/>
        <v/>
      </c>
      <c r="EA23" s="41" t="str">
        <f t="shared" si="80"/>
        <v/>
      </c>
      <c r="EB23" s="41" t="str">
        <f t="shared" si="81"/>
        <v/>
      </c>
      <c r="EC23" s="86" t="str">
        <f t="shared" si="59"/>
        <v/>
      </c>
      <c r="ED23" s="51" t="str">
        <f>IF(DY23&lt;&gt;"",DZ:DZ-'Publication Bias Analysis'!I$37,"")</f>
        <v/>
      </c>
      <c r="EE23" s="42"/>
      <c r="EF23" s="59">
        <v>22</v>
      </c>
      <c r="EG23" s="41" t="e">
        <f t="shared" si="82"/>
        <v>#N/A</v>
      </c>
      <c r="EH23" s="51" t="e">
        <f t="shared" si="83"/>
        <v>#N/A</v>
      </c>
      <c r="EJ23" s="136"/>
      <c r="EK23" s="41" t="str">
        <f t="shared" si="62"/>
        <v/>
      </c>
      <c r="EL23" s="51" t="str">
        <f>IF(AND(Include_study?="Yes",Sufficient_data="Yes"),Z_score-('Publication Bias Analysis'!P$3+'Publication Bias Analysis'!P$4*Inverse_standard_error),"")</f>
        <v/>
      </c>
      <c r="EN23" s="136"/>
      <c r="EO23" s="41" t="str">
        <f>IF(AND(Include_study?="Yes",Sufficient_data="Yes"),('Publication Bias Analysis'!E:E-(SUMPRODUCT(Calculations!CS:CS,'Publication Bias Analysis'!E:E)/SUM(Calculations!CS:CS)))/SQRT(Calculations!EP:EP),"")</f>
        <v/>
      </c>
      <c r="EP23" s="41" t="str">
        <f>IF(AND(Include_study?="Yes",Sufficient_data="Yes"),'Publication Bias Analysis'!F:F^2-1/SUM(Calculations!CS:CS),"")</f>
        <v/>
      </c>
      <c r="EQ23" s="11" t="str">
        <f t="shared" si="63"/>
        <v/>
      </c>
      <c r="ER23" s="11" t="str">
        <f t="shared" si="64"/>
        <v/>
      </c>
      <c r="ES23" s="11" t="str">
        <f>IF(AND(Include_study?="Yes",Sufficient_data="Yes"),COUNTIFS(EQ$2:EQ22,"&lt;"&amp;EQ23,ER$2:ER22,"&lt;"&amp;ER23)+COUNTIFS(EQ24:EQ$201,"&lt;"&amp;EQ23,ER24:ER$201,"&lt;"&amp;ER23)+COUNTIFS(EQ$2:EQ22,"&gt;"&amp;EQ23,ER$2:ER22,"&gt;"&amp;ER23)+COUNTIFS(EQ24:EQ$201,"&gt;"&amp;EQ23,ER24:ER$201,"&gt;"&amp;ER23),"")</f>
        <v/>
      </c>
      <c r="ET23" s="82" t="str">
        <f>IF(AND(Include_study?="Yes",Sufficient_data="Yes"),COUNTIFS(EQ$2:EQ22,"&lt;"&amp;EQ23,ER$2:ER22,"&gt;"&amp;ER23)+COUNTIFS(EQ24:EQ$201,"&lt;"&amp;EQ23,ER24:ER$201,"&gt;"&amp;ER23)+COUNTIFS(EQ$2:EQ22,"&gt;"&amp;EQ23,ER$2:ER22,"&lt;"&amp;ER23)+COUNTIFS(EQ24:EQ$201,"&gt;"&amp;EQ23,ER24:ER$201,"&lt;"&amp;ER23),"")</f>
        <v/>
      </c>
      <c r="EV23" s="136"/>
      <c r="FA23" s="136"/>
      <c r="FB23" s="41" t="e">
        <f t="shared" si="65"/>
        <v>#N/A</v>
      </c>
      <c r="FC23" s="41" t="e">
        <f t="shared" si="66"/>
        <v>#N/A</v>
      </c>
      <c r="FD23" s="41" t="str">
        <f t="shared" si="67"/>
        <v/>
      </c>
      <c r="FE23" s="51" t="str">
        <f>IF(AND(Include_study?="Yes",Sufficient_data="Yes"),Z_score-('Publication Bias Analysis'!AO$30+'Publication Bias Analysis'!AO$31*Inverse_standard_error),"")</f>
        <v/>
      </c>
      <c r="FK23" s="136"/>
      <c r="FL23" s="11" t="str">
        <f>IF(Z_score_individual_studies&lt;&gt;"",RANK('Publication Bias Analysis'!AW:AW,'Publication Bias Analysis'!AW:AW,1)+COUNTIF('Publication Bias Analysis'!AW$2:AW22,'Publication Bias Analysis'!AW23),"")</f>
        <v/>
      </c>
      <c r="FM23" s="41" t="str">
        <f t="shared" si="68"/>
        <v/>
      </c>
      <c r="FN23" s="41" t="e">
        <f>IF('Publication Bias Analysis'!AV23&lt;&gt;"",'Publication Bias Analysis'!AV23,NA())</f>
        <v>#N/A</v>
      </c>
      <c r="FO23" s="41" t="e">
        <f>IF('Publication Bias Analysis'!AW23&lt;&gt;"",'Publication Bias Analysis'!AW23,NA())</f>
        <v>#N/A</v>
      </c>
      <c r="FP23" s="41" t="str">
        <f>IF(AND(Include_study?="Yes",Sufficient_data="Yes"),'Publication Bias Analysis'!AV:AV-AVERAGE('Publication Bias Analysis'!AV:AV),"")</f>
        <v/>
      </c>
      <c r="FQ23" s="51" t="str">
        <f>IF(AND(Include_study?="Yes",Sufficient_data="Yes"),FO:FO-('Publication Bias Analysis'!AZ$30+'Publication Bias Analysis'!AZ$31*FN:FN),"")</f>
        <v/>
      </c>
      <c r="FW23" s="136"/>
      <c r="FX23" s="90" t="str">
        <f t="shared" si="69"/>
        <v/>
      </c>
      <c r="FY23" s="41" t="str">
        <f t="shared" si="70"/>
        <v/>
      </c>
      <c r="FZ23" s="51" t="str">
        <f t="shared" si="78"/>
        <v/>
      </c>
    </row>
    <row r="24" spans="1:193" ht="13.5" x14ac:dyDescent="0.25">
      <c r="A24" s="131"/>
      <c r="B24" s="41" t="str">
        <f>IF(AND(Sufficient_data="Yes",Include_study?="Yes"),IF(AND(Sort_By=$E$1,Order="Ascending"),IF(Input!Study_name="",COUNTIFS(Input!Study_name,"&lt;&gt;"&amp;"",Include_study?,"Yes",Sufficient_data,"Yes")+1,IF(COUNT(E24)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24)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24" s="41" t="str">
        <f>IF(B24&lt;&gt;"",IF(B24=0,COUNTIF(B$2:B23,0)+1,COUNTIF(B$2:B23,B24)+COUNTIF(B:B,"&lt;"&amp;B24)+1),"")</f>
        <v/>
      </c>
      <c r="D24" s="41" t="str">
        <f t="shared" si="0"/>
        <v/>
      </c>
      <c r="E24" s="41" t="str">
        <f>IF(AND(Include_study?="Yes",Sufficient_data="Yes",Input!Study_name&lt;&gt;""),Input!Study_name,"")</f>
        <v/>
      </c>
      <c r="F24" s="41" t="str">
        <f>IF(AND(Include_study?="Yes",Sufficient_data="Yes"),IF(Input!M2_M1&lt;&gt;"",Input!M2_M1,IF(AND(M1_&lt;&gt;"",M2_&lt;&gt;""),M2_-M1_,"")),"")</f>
        <v/>
      </c>
      <c r="G24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24" s="41" t="str">
        <f>IF(AND(Include_study?="Yes",Sufficient_data="Yes"),IF(OR(t_value&lt;&gt;"",F_value&lt;&gt;"",Input!Cohens_d&lt;&gt;"",Input!Hedges_g&lt;&gt;""),"",Sdiff/SQRT(2*(1-(r_)))),"")</f>
        <v/>
      </c>
      <c r="I24" s="11" t="str">
        <f t="shared" si="1"/>
        <v/>
      </c>
      <c r="J24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24" s="41" t="str">
        <f t="shared" si="2"/>
        <v/>
      </c>
      <c r="L24" s="41" t="str">
        <f t="shared" si="3"/>
        <v/>
      </c>
      <c r="M24" s="41" t="str">
        <f t="shared" si="4"/>
        <v/>
      </c>
      <c r="N24" s="41" t="str">
        <f t="shared" si="5"/>
        <v/>
      </c>
      <c r="O24" s="41" t="str">
        <f t="shared" si="6"/>
        <v/>
      </c>
      <c r="P24" s="41" t="str">
        <f t="shared" si="7"/>
        <v/>
      </c>
      <c r="Q24" s="41" t="str">
        <f t="shared" si="71"/>
        <v/>
      </c>
      <c r="R24" s="41" t="str">
        <f t="shared" si="8"/>
        <v/>
      </c>
      <c r="S24" s="41" t="str">
        <f t="shared" si="9"/>
        <v/>
      </c>
      <c r="T24" s="105" t="str">
        <f t="shared" si="10"/>
        <v/>
      </c>
      <c r="U24" s="108" t="str">
        <f t="shared" si="11"/>
        <v/>
      </c>
      <c r="W24" s="71" t="e">
        <f t="shared" si="12"/>
        <v>#N/A</v>
      </c>
      <c r="X24" s="9" t="str">
        <f t="shared" si="13"/>
        <v/>
      </c>
      <c r="Y24" s="51" t="str">
        <f t="shared" si="14"/>
        <v/>
      </c>
      <c r="AD24" s="131"/>
      <c r="AE24" s="71" t="str">
        <f t="shared" si="15"/>
        <v/>
      </c>
      <c r="AF24" s="86" t="str">
        <f t="shared" si="16"/>
        <v/>
      </c>
      <c r="AG24" s="86" t="str">
        <f t="shared" si="17"/>
        <v/>
      </c>
      <c r="AH24" s="86" t="str">
        <f t="shared" si="18"/>
        <v/>
      </c>
      <c r="AI24" s="86" t="str">
        <f t="shared" si="19"/>
        <v/>
      </c>
      <c r="AJ24" s="86" t="str">
        <f t="shared" si="20"/>
        <v/>
      </c>
      <c r="AK24" s="86" t="str">
        <f t="shared" si="21"/>
        <v/>
      </c>
      <c r="AL24" s="86" t="str">
        <f>IF(AND(Include_study?="Yes",Sufficient_data="Yes",Subgroup&lt;&gt;""),AH24-ABS(TINV((1-Subgroup_confidence_level),Number_of_subjects-1))*Calculations!AI24,"")</f>
        <v/>
      </c>
      <c r="AM24" s="86" t="str">
        <f>IF(AND(Include_study?="Yes",Sufficient_data="Yes",Subgroup&lt;&gt;""),AH24+ABS(TINV((1-Subgroup_confidence_level),Number_of_subjects-1))*Calculations!AI24,"")</f>
        <v/>
      </c>
      <c r="AN24" s="110" t="str">
        <f t="shared" si="22"/>
        <v/>
      </c>
      <c r="AO24" s="108" t="str">
        <f t="shared" si="23"/>
        <v/>
      </c>
      <c r="AQ24" s="71" t="e">
        <f t="shared" si="24"/>
        <v>#N/A</v>
      </c>
      <c r="AR24" s="38" t="str">
        <f t="shared" si="25"/>
        <v/>
      </c>
      <c r="AS24" s="51" t="str">
        <f t="shared" si="26"/>
        <v/>
      </c>
      <c r="AU24" s="71" t="str">
        <f t="shared" si="27"/>
        <v/>
      </c>
      <c r="AV24" s="86" t="str">
        <f>IF(AND(Sufficient_data="Yes",Include_study?="Yes",Subgroup&lt;&gt;""),IF(COUNTIFS(Input!P$2:P23,"="&amp;"Yes",Input!C$2:C23,"="&amp;"Yes",Input!Q$2:Q23,"="&amp;Subgroup)&gt;0,"",Subgroup),"")</f>
        <v/>
      </c>
      <c r="AW24" s="86" t="str">
        <f t="shared" si="28"/>
        <v/>
      </c>
      <c r="AX24" s="86" t="str">
        <f t="shared" si="29"/>
        <v/>
      </c>
      <c r="AY24" s="86" t="str">
        <f t="shared" si="30"/>
        <v/>
      </c>
      <c r="AZ24" s="86" t="str">
        <f t="shared" si="72"/>
        <v/>
      </c>
      <c r="BA24" s="86" t="str">
        <f t="shared" si="73"/>
        <v/>
      </c>
      <c r="BB24" s="86" t="str">
        <f t="shared" si="31"/>
        <v/>
      </c>
      <c r="BC24" s="86" t="str">
        <f t="shared" si="32"/>
        <v/>
      </c>
      <c r="BD24" s="86" t="str">
        <f t="shared" si="33"/>
        <v/>
      </c>
      <c r="BE24" s="86" t="str">
        <f t="shared" si="34"/>
        <v/>
      </c>
      <c r="BF24" s="86" t="str">
        <f t="shared" si="35"/>
        <v/>
      </c>
      <c r="BG24" s="86" t="str">
        <f t="shared" si="36"/>
        <v/>
      </c>
      <c r="BH24" s="86" t="str">
        <f t="shared" si="37"/>
        <v/>
      </c>
      <c r="BI24" s="86" t="str">
        <f t="shared" si="38"/>
        <v/>
      </c>
      <c r="BJ24" s="86" t="str">
        <f t="shared" si="39"/>
        <v/>
      </c>
      <c r="BK24" s="86" t="str">
        <f t="shared" si="40"/>
        <v/>
      </c>
      <c r="BL24" s="86" t="str">
        <f t="shared" si="41"/>
        <v/>
      </c>
      <c r="BM24" s="86" t="str">
        <f t="shared" si="42"/>
        <v/>
      </c>
      <c r="BN24" s="86" t="str">
        <f t="shared" si="43"/>
        <v/>
      </c>
      <c r="BO24" s="86" t="e">
        <f t="shared" si="44"/>
        <v>#N/A</v>
      </c>
      <c r="BP24" s="105" t="str">
        <f t="shared" si="74"/>
        <v/>
      </c>
      <c r="BQ24" s="86" t="str">
        <f t="shared" si="45"/>
        <v/>
      </c>
      <c r="BR24" s="86" t="str">
        <f t="shared" si="46"/>
        <v/>
      </c>
      <c r="BS24" s="86" t="str">
        <f t="shared" si="75"/>
        <v/>
      </c>
      <c r="BT24" s="51" t="str">
        <f t="shared" si="76"/>
        <v/>
      </c>
      <c r="BV24" s="41" t="s">
        <v>78</v>
      </c>
      <c r="BW24" s="41">
        <f>SUMPRODUCT(BQ:BQ,BE:BE,BE:BE)-SUMPRODUCT(BQ:BQ,BE:BE)^2/SUM(BQ:BQ)</f>
        <v>0.54277937759957418</v>
      </c>
      <c r="BY24" s="132"/>
      <c r="BZ24" s="41" t="e">
        <f>IF(AND(Sufficient_data="Yes",Include_study?="Yes",Moderator&lt;&gt;""),'Moderator Analysis'!E24,NA())</f>
        <v>#N/A</v>
      </c>
      <c r="CA24" s="41" t="e">
        <f>IF(AND(Include_study?="Yes",Sufficient_data="Yes",Moderator&lt;&gt;""),'Moderator Analysis'!F24,NA())</f>
        <v>#N/A</v>
      </c>
      <c r="CB24" s="41" t="str">
        <f t="shared" si="47"/>
        <v/>
      </c>
      <c r="CC24" s="41" t="str">
        <f t="shared" si="48"/>
        <v/>
      </c>
      <c r="CD24" s="41" t="str">
        <f>IF(AND(Sufficient_data="Yes",Include_study?="Yes",Moderator&lt;&gt;""),'Moderator Analysis'!F:F-CO$2,"")</f>
        <v/>
      </c>
      <c r="CE24" s="41" t="str">
        <f t="shared" si="49"/>
        <v/>
      </c>
      <c r="CF24" s="51" t="str">
        <f>IF(AND(Sufficient_data="Yes",Include_study?="Yes",Moderator&lt;&gt;""),CC:CC*('Moderator Analysis'!F:F-CO$5-CO$4*'Moderator Analysis'!E:E)^2,"")</f>
        <v/>
      </c>
      <c r="CH24" s="25"/>
      <c r="CI24" s="71" t="str">
        <f t="shared" si="50"/>
        <v/>
      </c>
      <c r="CJ24" s="41" t="str">
        <f>IF(AND(Sufficient_data="Yes",Include_study?="Yes",CI24&lt;&gt;""),'Moderator Analysis'!F:F-'Moderator Analysis'!$J$37,"")</f>
        <v/>
      </c>
      <c r="CK24" s="41" t="str">
        <f>IF(AND(Sufficient_data="Yes",Include_study?="Yes",CI24&lt;&gt;""),'Moderator Analysis'!E:E-SUMPRODUCT('Moderator Analysis'!E:E,CI:CI)/SUM(CI:CI),"")</f>
        <v/>
      </c>
      <c r="CL24" s="51" t="str">
        <f>IF(AND(Sufficient_data="Yes",Include_study?="Yes",CI24&lt;&gt;""),CI:CI*('Moderator Analysis'!F:F-'Moderator Analysis'!J$29-'Moderator Analysis'!J$30*'Moderator Analysis'!E:E)^2,"")</f>
        <v/>
      </c>
      <c r="CM24" s="25"/>
      <c r="CQ24" s="132"/>
      <c r="CR24" s="134"/>
      <c r="CS24" s="9" t="str">
        <f>IF(AND(Sufficient_data="Yes",Include_study?="Yes"),1/('Publication Bias Analysis'!F24^2),"")</f>
        <v/>
      </c>
      <c r="CT24" s="86" t="str">
        <f>IF(AND(Include_study?="Yes",Sufficient_data="Yes"),1/('Publication Bias Analysis'!F24^2+IF(Additional_model="Fixed effect",0,DG$21)),"")</f>
        <v/>
      </c>
      <c r="CU24" s="86" t="str">
        <f>IF(AND(Include_study?="Yes",Sufficient_data="Yes"),1/('Publication Bias Analysis'!F:F^2+IF(Additional_model="Fixed effect",0,'Publication Bias Analysis'!L$32)),"")</f>
        <v/>
      </c>
      <c r="CV24" s="86" t="str">
        <f>IF(AND(Include_study?="Yes",Sufficient_data="Yes"),'Publication Bias Analysis'!E:E-'Publication Bias Analysis'!I$37,"")</f>
        <v/>
      </c>
      <c r="CW24" s="86" t="str">
        <f>IF(AND(Include_study?="Yes",Sufficient_data="Yes"),IF(Additional_model="Fixed effect",1/'Publication Bias Analysis'!F:F,1/SQRT('Publication Bias Analysis'!F:F^2+Calculations!DG$21)),"")</f>
        <v/>
      </c>
      <c r="CX24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24" s="88" t="str">
        <f t="shared" si="51"/>
        <v/>
      </c>
      <c r="CZ24" s="88" t="str">
        <f>IF(AND(Include_study?="Yes",Sufficient_data="Yes"),CY:CY+IF(DK:DK&lt;0,-1,1)*COUNTIF(CY$2:CY23,CY:CY),"")</f>
        <v/>
      </c>
      <c r="DA24" s="88" t="str">
        <f>IF(AND(Include_study?="Yes",Sufficient_data="Yes"),RANK(DO:DO,DO:DO,1)*IF(DN:DN&gt;0,1,-1)+IF(DN:DN&lt;0,-1,1)*COUNTIF(CY$2:CY23,CY:CY),"")</f>
        <v/>
      </c>
      <c r="DB24" s="88" t="str">
        <f>IF(AND(Include_study?="Yes",Sufficient_data="Yes"),RANK(DR:DR,DR:DR,1)*IF(DQ:DQ&gt;0,1,-1)+IF(DQ:DQ&lt;0,-1,1)*COUNTIF(CY$2:CY23,CY:CY),"")</f>
        <v/>
      </c>
      <c r="DC24" s="41" t="e">
        <f>IF(AND(Include_study?="Yes",Sufficient_data="Yes"),'Publication Bias Analysis'!$E:$E,NA())</f>
        <v>#N/A</v>
      </c>
      <c r="DD24" s="51" t="e">
        <f>IF(AND(Include_study?="Yes",Sufficient_data="Yes"),'Publication Bias Analysis'!$F:$F,NA())</f>
        <v>#N/A</v>
      </c>
      <c r="DF24"/>
      <c r="DG24"/>
      <c r="DH24"/>
      <c r="DJ24" s="136"/>
      <c r="DK24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24" s="41" t="str">
        <f t="shared" si="54"/>
        <v/>
      </c>
      <c r="DM24" s="51" t="str">
        <f>IF(AND(Include_study?="Yes",Sufficient_data="Yes"),1/('Publication Bias Analysis'!F:F^2+IF(Additional_model="Fixed effect",0,$DV$6)),"")</f>
        <v/>
      </c>
      <c r="DN24" s="41" t="str">
        <f>IF(AND(Include_study?="Yes",Sufficient_data="Yes"),IF('Publication Bias Analysis'!L$38="Left",'Publication Bias Analysis'!E:E-DV$3,Calculations!DV$3-'Publication Bias Analysis'!E:E),"")</f>
        <v/>
      </c>
      <c r="DO24" s="41" t="str">
        <f t="shared" si="55"/>
        <v/>
      </c>
      <c r="DP24" s="51" t="str">
        <f>IF(AND(DN24&lt;&gt;"",CZ24&lt;=MAX(CZ:CZ)-DV$7),1/('Publication Bias Analysis'!F:F^2+IF(Additional_model="Fixed effect",0,$DV$13)),"")</f>
        <v/>
      </c>
      <c r="DQ24" s="71" t="str">
        <f>IF(AND(Include_study?="Yes",Sufficient_data="Yes"),IF('Publication Bias Analysis'!L$38="Left",'Publication Bias Analysis'!E:E-DV$10,DV$10-'Publication Bias Analysis'!E:E),"")</f>
        <v/>
      </c>
      <c r="DR24" s="41" t="str">
        <f t="shared" si="56"/>
        <v/>
      </c>
      <c r="DS24" s="51" t="str">
        <f>IF(AND(DQ24&lt;&gt;"",DA24&lt;=MAX(DA:DA)-DV$14),1/('Publication Bias Analysis'!F:F^2+IF(Additional_model="Fixed effect",0,$DV$20)),"")</f>
        <v/>
      </c>
      <c r="DU24"/>
      <c r="DV24"/>
      <c r="DX24" s="59">
        <v>23</v>
      </c>
      <c r="DY24" s="11" t="str">
        <f>IF(Trim_and_fill="On",IF(DV$21&gt;(COUNT(DY$2:DY23)),IF(COUNTIF(CZ:CZ,-1*(MAX(CZ:CZ)-DX24+1))=1,"",MAX(CZ:CZ)-DX24+1),""),"")</f>
        <v/>
      </c>
      <c r="DZ24" s="41" t="str">
        <f t="shared" si="57"/>
        <v/>
      </c>
      <c r="EA24" s="41" t="str">
        <f t="shared" si="80"/>
        <v/>
      </c>
      <c r="EB24" s="41" t="str">
        <f t="shared" si="81"/>
        <v/>
      </c>
      <c r="EC24" s="86" t="str">
        <f t="shared" si="59"/>
        <v/>
      </c>
      <c r="ED24" s="51" t="str">
        <f>IF(DY24&lt;&gt;"",DZ:DZ-'Publication Bias Analysis'!I$37,"")</f>
        <v/>
      </c>
      <c r="EE24" s="42"/>
      <c r="EF24" s="59">
        <v>23</v>
      </c>
      <c r="EG24" s="41" t="e">
        <f t="shared" si="82"/>
        <v>#N/A</v>
      </c>
      <c r="EH24" s="51" t="e">
        <f t="shared" si="83"/>
        <v>#N/A</v>
      </c>
      <c r="EJ24" s="136"/>
      <c r="EK24" s="41" t="str">
        <f t="shared" si="62"/>
        <v/>
      </c>
      <c r="EL24" s="51" t="str">
        <f>IF(AND(Include_study?="Yes",Sufficient_data="Yes"),Z_score-('Publication Bias Analysis'!P$3+'Publication Bias Analysis'!P$4*Inverse_standard_error),"")</f>
        <v/>
      </c>
      <c r="EN24" s="136"/>
      <c r="EO24" s="41" t="str">
        <f>IF(AND(Include_study?="Yes",Sufficient_data="Yes"),('Publication Bias Analysis'!E:E-(SUMPRODUCT(Calculations!CS:CS,'Publication Bias Analysis'!E:E)/SUM(Calculations!CS:CS)))/SQRT(Calculations!EP:EP),"")</f>
        <v/>
      </c>
      <c r="EP24" s="41" t="str">
        <f>IF(AND(Include_study?="Yes",Sufficient_data="Yes"),'Publication Bias Analysis'!F:F^2-1/SUM(Calculations!CS:CS),"")</f>
        <v/>
      </c>
      <c r="EQ24" s="11" t="str">
        <f t="shared" si="63"/>
        <v/>
      </c>
      <c r="ER24" s="11" t="str">
        <f t="shared" si="64"/>
        <v/>
      </c>
      <c r="ES24" s="11" t="str">
        <f>IF(AND(Include_study?="Yes",Sufficient_data="Yes"),COUNTIFS(EQ$2:EQ23,"&lt;"&amp;EQ24,ER$2:ER23,"&lt;"&amp;ER24)+COUNTIFS(EQ25:EQ$201,"&lt;"&amp;EQ24,ER25:ER$201,"&lt;"&amp;ER24)+COUNTIFS(EQ$2:EQ23,"&gt;"&amp;EQ24,ER$2:ER23,"&gt;"&amp;ER24)+COUNTIFS(EQ25:EQ$201,"&gt;"&amp;EQ24,ER25:ER$201,"&gt;"&amp;ER24),"")</f>
        <v/>
      </c>
      <c r="ET24" s="82" t="str">
        <f>IF(AND(Include_study?="Yes",Sufficient_data="Yes"),COUNTIFS(EQ$2:EQ23,"&lt;"&amp;EQ24,ER$2:ER23,"&gt;"&amp;ER24)+COUNTIFS(EQ25:EQ$201,"&lt;"&amp;EQ24,ER25:ER$201,"&gt;"&amp;ER24)+COUNTIFS(EQ$2:EQ23,"&gt;"&amp;EQ24,ER$2:ER23,"&lt;"&amp;ER24)+COUNTIFS(EQ25:EQ$201,"&gt;"&amp;EQ24,ER25:ER$201,"&lt;"&amp;ER24),"")</f>
        <v/>
      </c>
      <c r="EV24" s="136"/>
      <c r="FA24" s="136"/>
      <c r="FB24" s="41" t="e">
        <f t="shared" si="65"/>
        <v>#N/A</v>
      </c>
      <c r="FC24" s="41" t="e">
        <f t="shared" si="66"/>
        <v>#N/A</v>
      </c>
      <c r="FD24" s="41" t="str">
        <f t="shared" si="67"/>
        <v/>
      </c>
      <c r="FE24" s="51" t="str">
        <f>IF(AND(Include_study?="Yes",Sufficient_data="Yes"),Z_score-('Publication Bias Analysis'!AO$30+'Publication Bias Analysis'!AO$31*Inverse_standard_error),"")</f>
        <v/>
      </c>
      <c r="FK24" s="136"/>
      <c r="FL24" s="11" t="str">
        <f>IF(Z_score_individual_studies&lt;&gt;"",RANK('Publication Bias Analysis'!AW:AW,'Publication Bias Analysis'!AW:AW,1)+COUNTIF('Publication Bias Analysis'!AW$2:AW23,'Publication Bias Analysis'!AW24),"")</f>
        <v/>
      </c>
      <c r="FM24" s="41" t="str">
        <f t="shared" si="68"/>
        <v/>
      </c>
      <c r="FN24" s="41" t="e">
        <f>IF('Publication Bias Analysis'!AV24&lt;&gt;"",'Publication Bias Analysis'!AV24,NA())</f>
        <v>#N/A</v>
      </c>
      <c r="FO24" s="41" t="e">
        <f>IF('Publication Bias Analysis'!AW24&lt;&gt;"",'Publication Bias Analysis'!AW24,NA())</f>
        <v>#N/A</v>
      </c>
      <c r="FP24" s="41" t="str">
        <f>IF(AND(Include_study?="Yes",Sufficient_data="Yes"),'Publication Bias Analysis'!AV:AV-AVERAGE('Publication Bias Analysis'!AV:AV),"")</f>
        <v/>
      </c>
      <c r="FQ24" s="51" t="str">
        <f>IF(AND(Include_study?="Yes",Sufficient_data="Yes"),FO:FO-('Publication Bias Analysis'!AZ$30+'Publication Bias Analysis'!AZ$31*FN:FN),"")</f>
        <v/>
      </c>
      <c r="FW24" s="136"/>
      <c r="FX24" s="90" t="str">
        <f t="shared" si="69"/>
        <v/>
      </c>
      <c r="FY24" s="41" t="str">
        <f t="shared" si="70"/>
        <v/>
      </c>
      <c r="FZ24" s="51" t="str">
        <f t="shared" si="78"/>
        <v/>
      </c>
    </row>
    <row r="25" spans="1:193" ht="14.25" x14ac:dyDescent="0.2">
      <c r="A25" s="131"/>
      <c r="B25" s="41" t="str">
        <f>IF(AND(Sufficient_data="Yes",Include_study?="Yes"),IF(AND(Sort_By=$E$1,Order="Ascending"),IF(Input!Study_name="",COUNTIFS(Input!Study_name,"&lt;&gt;"&amp;"",Include_study?,"Yes",Sufficient_data,"Yes")+1,IF(COUNT(E25)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25)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25" s="41" t="str">
        <f>IF(B25&lt;&gt;"",IF(B25=0,COUNTIF(B$2:B24,0)+1,COUNTIF(B$2:B24,B25)+COUNTIF(B:B,"&lt;"&amp;B25)+1),"")</f>
        <v/>
      </c>
      <c r="D25" s="41" t="str">
        <f t="shared" si="0"/>
        <v/>
      </c>
      <c r="E25" s="41" t="str">
        <f>IF(AND(Include_study?="Yes",Sufficient_data="Yes",Input!Study_name&lt;&gt;""),Input!Study_name,"")</f>
        <v/>
      </c>
      <c r="F25" s="41" t="str">
        <f>IF(AND(Include_study?="Yes",Sufficient_data="Yes"),IF(Input!M2_M1&lt;&gt;"",Input!M2_M1,IF(AND(M1_&lt;&gt;"",M2_&lt;&gt;""),M2_-M1_,"")),"")</f>
        <v/>
      </c>
      <c r="G25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25" s="41" t="str">
        <f>IF(AND(Include_study?="Yes",Sufficient_data="Yes"),IF(OR(t_value&lt;&gt;"",F_value&lt;&gt;"",Input!Cohens_d&lt;&gt;"",Input!Hedges_g&lt;&gt;""),"",Sdiff/SQRT(2*(1-(r_)))),"")</f>
        <v/>
      </c>
      <c r="I25" s="11" t="str">
        <f t="shared" si="1"/>
        <v/>
      </c>
      <c r="J25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25" s="41" t="str">
        <f t="shared" si="2"/>
        <v/>
      </c>
      <c r="L25" s="41" t="str">
        <f t="shared" si="3"/>
        <v/>
      </c>
      <c r="M25" s="41" t="str">
        <f t="shared" si="4"/>
        <v/>
      </c>
      <c r="N25" s="41" t="str">
        <f t="shared" si="5"/>
        <v/>
      </c>
      <c r="O25" s="41" t="str">
        <f t="shared" si="6"/>
        <v/>
      </c>
      <c r="P25" s="41" t="str">
        <f t="shared" si="7"/>
        <v/>
      </c>
      <c r="Q25" s="41" t="str">
        <f t="shared" si="71"/>
        <v/>
      </c>
      <c r="R25" s="41" t="str">
        <f t="shared" si="8"/>
        <v/>
      </c>
      <c r="S25" s="41" t="str">
        <f t="shared" si="9"/>
        <v/>
      </c>
      <c r="T25" s="105" t="str">
        <f t="shared" si="10"/>
        <v/>
      </c>
      <c r="U25" s="108" t="str">
        <f t="shared" si="11"/>
        <v/>
      </c>
      <c r="W25" s="71" t="e">
        <f t="shared" si="12"/>
        <v>#N/A</v>
      </c>
      <c r="X25" s="9" t="str">
        <f t="shared" si="13"/>
        <v/>
      </c>
      <c r="Y25" s="51" t="str">
        <f t="shared" si="14"/>
        <v/>
      </c>
      <c r="AD25" s="131"/>
      <c r="AE25" s="71" t="str">
        <f t="shared" si="15"/>
        <v/>
      </c>
      <c r="AF25" s="86" t="str">
        <f t="shared" si="16"/>
        <v/>
      </c>
      <c r="AG25" s="86" t="str">
        <f t="shared" si="17"/>
        <v/>
      </c>
      <c r="AH25" s="86" t="str">
        <f t="shared" si="18"/>
        <v/>
      </c>
      <c r="AI25" s="86" t="str">
        <f t="shared" si="19"/>
        <v/>
      </c>
      <c r="AJ25" s="86" t="str">
        <f t="shared" si="20"/>
        <v/>
      </c>
      <c r="AK25" s="86" t="str">
        <f t="shared" si="21"/>
        <v/>
      </c>
      <c r="AL25" s="86" t="str">
        <f>IF(AND(Include_study?="Yes",Sufficient_data="Yes",Subgroup&lt;&gt;""),AH25-ABS(TINV((1-Subgroup_confidence_level),Number_of_subjects-1))*Calculations!AI25,"")</f>
        <v/>
      </c>
      <c r="AM25" s="86" t="str">
        <f>IF(AND(Include_study?="Yes",Sufficient_data="Yes",Subgroup&lt;&gt;""),AH25+ABS(TINV((1-Subgroup_confidence_level),Number_of_subjects-1))*Calculations!AI25,"")</f>
        <v/>
      </c>
      <c r="AN25" s="110" t="str">
        <f t="shared" si="22"/>
        <v/>
      </c>
      <c r="AO25" s="108" t="str">
        <f t="shared" si="23"/>
        <v/>
      </c>
      <c r="AQ25" s="71" t="e">
        <f t="shared" si="24"/>
        <v>#N/A</v>
      </c>
      <c r="AR25" s="38" t="str">
        <f t="shared" si="25"/>
        <v/>
      </c>
      <c r="AS25" s="51" t="str">
        <f t="shared" si="26"/>
        <v/>
      </c>
      <c r="AU25" s="71" t="str">
        <f t="shared" si="27"/>
        <v/>
      </c>
      <c r="AV25" s="86" t="str">
        <f>IF(AND(Sufficient_data="Yes",Include_study?="Yes",Subgroup&lt;&gt;""),IF(COUNTIFS(Input!P$2:P24,"="&amp;"Yes",Input!C$2:C24,"="&amp;"Yes",Input!Q$2:Q24,"="&amp;Subgroup)&gt;0,"",Subgroup),"")</f>
        <v/>
      </c>
      <c r="AW25" s="86" t="str">
        <f t="shared" si="28"/>
        <v/>
      </c>
      <c r="AX25" s="86" t="str">
        <f t="shared" si="29"/>
        <v/>
      </c>
      <c r="AY25" s="86" t="str">
        <f t="shared" si="30"/>
        <v/>
      </c>
      <c r="AZ25" s="86" t="str">
        <f t="shared" si="72"/>
        <v/>
      </c>
      <c r="BA25" s="86" t="str">
        <f t="shared" si="73"/>
        <v/>
      </c>
      <c r="BB25" s="86" t="str">
        <f t="shared" si="31"/>
        <v/>
      </c>
      <c r="BC25" s="86" t="str">
        <f t="shared" si="32"/>
        <v/>
      </c>
      <c r="BD25" s="86" t="str">
        <f t="shared" si="33"/>
        <v/>
      </c>
      <c r="BE25" s="86" t="str">
        <f t="shared" si="34"/>
        <v/>
      </c>
      <c r="BF25" s="86" t="str">
        <f t="shared" si="35"/>
        <v/>
      </c>
      <c r="BG25" s="86" t="str">
        <f t="shared" si="36"/>
        <v/>
      </c>
      <c r="BH25" s="86" t="str">
        <f t="shared" si="37"/>
        <v/>
      </c>
      <c r="BI25" s="86" t="str">
        <f t="shared" si="38"/>
        <v/>
      </c>
      <c r="BJ25" s="86" t="str">
        <f t="shared" si="39"/>
        <v/>
      </c>
      <c r="BK25" s="86" t="str">
        <f t="shared" si="40"/>
        <v/>
      </c>
      <c r="BL25" s="86" t="str">
        <f t="shared" si="41"/>
        <v/>
      </c>
      <c r="BM25" s="86" t="str">
        <f t="shared" si="42"/>
        <v/>
      </c>
      <c r="BN25" s="86" t="str">
        <f t="shared" si="43"/>
        <v/>
      </c>
      <c r="BO25" s="86" t="e">
        <f t="shared" si="44"/>
        <v>#N/A</v>
      </c>
      <c r="BP25" s="105" t="str">
        <f t="shared" si="74"/>
        <v/>
      </c>
      <c r="BQ25" s="86" t="str">
        <f t="shared" si="45"/>
        <v/>
      </c>
      <c r="BR25" s="86" t="str">
        <f t="shared" si="46"/>
        <v/>
      </c>
      <c r="BS25" s="86" t="str">
        <f t="shared" si="75"/>
        <v/>
      </c>
      <c r="BT25" s="51" t="str">
        <f t="shared" si="76"/>
        <v/>
      </c>
      <c r="BV25" s="41" t="s">
        <v>32</v>
      </c>
      <c r="BW25" s="23">
        <f>MAX(0,(BW24-(COUNT(AY:AY)-1))/(SUM(BQ:BQ)-(SUMPRODUCT(BQ:BQ,BQ:BQ)/SUM(BQ:BQ))))</f>
        <v>0</v>
      </c>
      <c r="BY25" s="132"/>
      <c r="BZ25" s="41" t="e">
        <f>IF(AND(Sufficient_data="Yes",Include_study?="Yes",Moderator&lt;&gt;""),'Moderator Analysis'!E25,NA())</f>
        <v>#N/A</v>
      </c>
      <c r="CA25" s="41" t="e">
        <f>IF(AND(Include_study?="Yes",Sufficient_data="Yes",Moderator&lt;&gt;""),'Moderator Analysis'!F25,NA())</f>
        <v>#N/A</v>
      </c>
      <c r="CB25" s="41" t="str">
        <f t="shared" si="47"/>
        <v/>
      </c>
      <c r="CC25" s="41" t="str">
        <f t="shared" si="48"/>
        <v/>
      </c>
      <c r="CD25" s="41" t="str">
        <f>IF(AND(Sufficient_data="Yes",Include_study?="Yes",Moderator&lt;&gt;""),'Moderator Analysis'!F:F-CO$2,"")</f>
        <v/>
      </c>
      <c r="CE25" s="41" t="str">
        <f t="shared" si="49"/>
        <v/>
      </c>
      <c r="CF25" s="51" t="str">
        <f>IF(AND(Sufficient_data="Yes",Include_study?="Yes",Moderator&lt;&gt;""),CC:CC*('Moderator Analysis'!F:F-CO$5-CO$4*'Moderator Analysis'!E:E)^2,"")</f>
        <v/>
      </c>
      <c r="CH25" s="25"/>
      <c r="CI25" s="71" t="str">
        <f t="shared" si="50"/>
        <v/>
      </c>
      <c r="CJ25" s="41" t="str">
        <f>IF(AND(Sufficient_data="Yes",Include_study?="Yes",CI25&lt;&gt;""),'Moderator Analysis'!F:F-'Moderator Analysis'!$J$37,"")</f>
        <v/>
      </c>
      <c r="CK25" s="41" t="str">
        <f>IF(AND(Sufficient_data="Yes",Include_study?="Yes",CI25&lt;&gt;""),'Moderator Analysis'!E:E-SUMPRODUCT('Moderator Analysis'!E:E,CI:CI)/SUM(CI:CI),"")</f>
        <v/>
      </c>
      <c r="CL25" s="51" t="str">
        <f>IF(AND(Sufficient_data="Yes",Include_study?="Yes",CI25&lt;&gt;""),CI:CI*('Moderator Analysis'!F:F-'Moderator Analysis'!J$29-'Moderator Analysis'!J$30*'Moderator Analysis'!E:E)^2,"")</f>
        <v/>
      </c>
      <c r="CM25" s="25"/>
      <c r="CQ25" s="132"/>
      <c r="CR25" s="134"/>
      <c r="CS25" s="9" t="str">
        <f>IF(AND(Sufficient_data="Yes",Include_study?="Yes"),1/('Publication Bias Analysis'!F25^2),"")</f>
        <v/>
      </c>
      <c r="CT25" s="86" t="str">
        <f>IF(AND(Include_study?="Yes",Sufficient_data="Yes"),1/('Publication Bias Analysis'!F25^2+IF(Additional_model="Fixed effect",0,DG$21)),"")</f>
        <v/>
      </c>
      <c r="CU25" s="86" t="str">
        <f>IF(AND(Include_study?="Yes",Sufficient_data="Yes"),1/('Publication Bias Analysis'!F:F^2+IF(Additional_model="Fixed effect",0,'Publication Bias Analysis'!L$32)),"")</f>
        <v/>
      </c>
      <c r="CV25" s="86" t="str">
        <f>IF(AND(Include_study?="Yes",Sufficient_data="Yes"),'Publication Bias Analysis'!E:E-'Publication Bias Analysis'!I$37,"")</f>
        <v/>
      </c>
      <c r="CW25" s="86" t="str">
        <f>IF(AND(Include_study?="Yes",Sufficient_data="Yes"),IF(Additional_model="Fixed effect",1/'Publication Bias Analysis'!F:F,1/SQRT('Publication Bias Analysis'!F:F^2+Calculations!DG$21)),"")</f>
        <v/>
      </c>
      <c r="CX25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25" s="88" t="str">
        <f t="shared" si="51"/>
        <v/>
      </c>
      <c r="CZ25" s="88" t="str">
        <f>IF(AND(Include_study?="Yes",Sufficient_data="Yes"),CY:CY+IF(DK:DK&lt;0,-1,1)*COUNTIF(CY$2:CY24,CY:CY),"")</f>
        <v/>
      </c>
      <c r="DA25" s="88" t="str">
        <f>IF(AND(Include_study?="Yes",Sufficient_data="Yes"),RANK(DO:DO,DO:DO,1)*IF(DN:DN&gt;0,1,-1)+IF(DN:DN&lt;0,-1,1)*COUNTIF(CY$2:CY24,CY:CY),"")</f>
        <v/>
      </c>
      <c r="DB25" s="88" t="str">
        <f>IF(AND(Include_study?="Yes",Sufficient_data="Yes"),RANK(DR:DR,DR:DR,1)*IF(DQ:DQ&gt;0,1,-1)+IF(DQ:DQ&lt;0,-1,1)*COUNTIF(CY$2:CY24,CY:CY),"")</f>
        <v/>
      </c>
      <c r="DC25" s="41" t="e">
        <f>IF(AND(Include_study?="Yes",Sufficient_data="Yes"),'Publication Bias Analysis'!$E:$E,NA())</f>
        <v>#N/A</v>
      </c>
      <c r="DD25" s="51" t="e">
        <f>IF(AND(Include_study?="Yes",Sufficient_data="Yes"),'Publication Bias Analysis'!$F:$F,NA())</f>
        <v>#N/A</v>
      </c>
      <c r="DF25"/>
      <c r="DG25"/>
      <c r="DH25"/>
      <c r="DJ25" s="136"/>
      <c r="DK25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25" s="41" t="str">
        <f t="shared" si="54"/>
        <v/>
      </c>
      <c r="DM25" s="51" t="str">
        <f>IF(AND(Include_study?="Yes",Sufficient_data="Yes"),1/('Publication Bias Analysis'!F:F^2+IF(Additional_model="Fixed effect",0,$DV$6)),"")</f>
        <v/>
      </c>
      <c r="DN25" s="41" t="str">
        <f>IF(AND(Include_study?="Yes",Sufficient_data="Yes"),IF('Publication Bias Analysis'!L$38="Left",'Publication Bias Analysis'!E:E-DV$3,Calculations!DV$3-'Publication Bias Analysis'!E:E),"")</f>
        <v/>
      </c>
      <c r="DO25" s="41" t="str">
        <f t="shared" si="55"/>
        <v/>
      </c>
      <c r="DP25" s="51" t="str">
        <f>IF(AND(DN25&lt;&gt;"",CZ25&lt;=MAX(CZ:CZ)-DV$7),1/('Publication Bias Analysis'!F:F^2+IF(Additional_model="Fixed effect",0,$DV$13)),"")</f>
        <v/>
      </c>
      <c r="DQ25" s="71" t="str">
        <f>IF(AND(Include_study?="Yes",Sufficient_data="Yes"),IF('Publication Bias Analysis'!L$38="Left",'Publication Bias Analysis'!E:E-DV$10,DV$10-'Publication Bias Analysis'!E:E),"")</f>
        <v/>
      </c>
      <c r="DR25" s="41" t="str">
        <f t="shared" si="56"/>
        <v/>
      </c>
      <c r="DS25" s="51" t="str">
        <f>IF(AND(DQ25&lt;&gt;"",DA25&lt;=MAX(DA:DA)-DV$14),1/('Publication Bias Analysis'!F:F^2+IF(Additional_model="Fixed effect",0,$DV$20)),"")</f>
        <v/>
      </c>
      <c r="DU25"/>
      <c r="DV25"/>
      <c r="DX25" s="59">
        <v>24</v>
      </c>
      <c r="DY25" s="11" t="str">
        <f>IF(Trim_and_fill="On",IF(DV$21&gt;(COUNT(DY$2:DY24)),IF(COUNTIF(CZ:CZ,-1*(MAX(CZ:CZ)-DX25+1))=1,"",MAX(CZ:CZ)-DX25+1),""),"")</f>
        <v/>
      </c>
      <c r="DZ25" s="41" t="str">
        <f t="shared" si="57"/>
        <v/>
      </c>
      <c r="EA25" s="41" t="str">
        <f t="shared" si="80"/>
        <v/>
      </c>
      <c r="EB25" s="41" t="str">
        <f t="shared" si="81"/>
        <v/>
      </c>
      <c r="EC25" s="86" t="str">
        <f t="shared" si="59"/>
        <v/>
      </c>
      <c r="ED25" s="51" t="str">
        <f>IF(DY25&lt;&gt;"",DZ:DZ-'Publication Bias Analysis'!I$37,"")</f>
        <v/>
      </c>
      <c r="EE25" s="42"/>
      <c r="EF25" s="59">
        <v>24</v>
      </c>
      <c r="EG25" s="41" t="e">
        <f t="shared" si="82"/>
        <v>#N/A</v>
      </c>
      <c r="EH25" s="51" t="e">
        <f t="shared" si="83"/>
        <v>#N/A</v>
      </c>
      <c r="EJ25" s="136"/>
      <c r="EK25" s="41" t="str">
        <f t="shared" si="62"/>
        <v/>
      </c>
      <c r="EL25" s="51" t="str">
        <f>IF(AND(Include_study?="Yes",Sufficient_data="Yes"),Z_score-('Publication Bias Analysis'!P$3+'Publication Bias Analysis'!P$4*Inverse_standard_error),"")</f>
        <v/>
      </c>
      <c r="EN25" s="136"/>
      <c r="EO25" s="41" t="str">
        <f>IF(AND(Include_study?="Yes",Sufficient_data="Yes"),('Publication Bias Analysis'!E:E-(SUMPRODUCT(Calculations!CS:CS,'Publication Bias Analysis'!E:E)/SUM(Calculations!CS:CS)))/SQRT(Calculations!EP:EP),"")</f>
        <v/>
      </c>
      <c r="EP25" s="41" t="str">
        <f>IF(AND(Include_study?="Yes",Sufficient_data="Yes"),'Publication Bias Analysis'!F:F^2-1/SUM(Calculations!CS:CS),"")</f>
        <v/>
      </c>
      <c r="EQ25" s="11" t="str">
        <f t="shared" si="63"/>
        <v/>
      </c>
      <c r="ER25" s="11" t="str">
        <f t="shared" si="64"/>
        <v/>
      </c>
      <c r="ES25" s="11" t="str">
        <f>IF(AND(Include_study?="Yes",Sufficient_data="Yes"),COUNTIFS(EQ$2:EQ24,"&lt;"&amp;EQ25,ER$2:ER24,"&lt;"&amp;ER25)+COUNTIFS(EQ26:EQ$201,"&lt;"&amp;EQ25,ER26:ER$201,"&lt;"&amp;ER25)+COUNTIFS(EQ$2:EQ24,"&gt;"&amp;EQ25,ER$2:ER24,"&gt;"&amp;ER25)+COUNTIFS(EQ26:EQ$201,"&gt;"&amp;EQ25,ER26:ER$201,"&gt;"&amp;ER25),"")</f>
        <v/>
      </c>
      <c r="ET25" s="82" t="str">
        <f>IF(AND(Include_study?="Yes",Sufficient_data="Yes"),COUNTIFS(EQ$2:EQ24,"&lt;"&amp;EQ25,ER$2:ER24,"&gt;"&amp;ER25)+COUNTIFS(EQ26:EQ$201,"&lt;"&amp;EQ25,ER26:ER$201,"&gt;"&amp;ER25)+COUNTIFS(EQ$2:EQ24,"&gt;"&amp;EQ25,ER$2:ER24,"&lt;"&amp;ER25)+COUNTIFS(EQ26:EQ$201,"&gt;"&amp;EQ25,ER26:ER$201,"&lt;"&amp;ER25),"")</f>
        <v/>
      </c>
      <c r="EV25" s="136"/>
      <c r="FA25" s="136"/>
      <c r="FB25" s="41" t="e">
        <f t="shared" si="65"/>
        <v>#N/A</v>
      </c>
      <c r="FC25" s="41" t="e">
        <f t="shared" si="66"/>
        <v>#N/A</v>
      </c>
      <c r="FD25" s="41" t="str">
        <f t="shared" si="67"/>
        <v/>
      </c>
      <c r="FE25" s="51" t="str">
        <f>IF(AND(Include_study?="Yes",Sufficient_data="Yes"),Z_score-('Publication Bias Analysis'!AO$30+'Publication Bias Analysis'!AO$31*Inverse_standard_error),"")</f>
        <v/>
      </c>
      <c r="FK25" s="136"/>
      <c r="FL25" s="11" t="str">
        <f>IF(Z_score_individual_studies&lt;&gt;"",RANK('Publication Bias Analysis'!AW:AW,'Publication Bias Analysis'!AW:AW,1)+COUNTIF('Publication Bias Analysis'!AW$2:AW24,'Publication Bias Analysis'!AW25),"")</f>
        <v/>
      </c>
      <c r="FM25" s="41" t="str">
        <f t="shared" si="68"/>
        <v/>
      </c>
      <c r="FN25" s="41" t="e">
        <f>IF('Publication Bias Analysis'!AV25&lt;&gt;"",'Publication Bias Analysis'!AV25,NA())</f>
        <v>#N/A</v>
      </c>
      <c r="FO25" s="41" t="e">
        <f>IF('Publication Bias Analysis'!AW25&lt;&gt;"",'Publication Bias Analysis'!AW25,NA())</f>
        <v>#N/A</v>
      </c>
      <c r="FP25" s="41" t="str">
        <f>IF(AND(Include_study?="Yes",Sufficient_data="Yes"),'Publication Bias Analysis'!AV:AV-AVERAGE('Publication Bias Analysis'!AV:AV),"")</f>
        <v/>
      </c>
      <c r="FQ25" s="51" t="str">
        <f>IF(AND(Include_study?="Yes",Sufficient_data="Yes"),FO:FO-('Publication Bias Analysis'!AZ$30+'Publication Bias Analysis'!AZ$31*FN:FN),"")</f>
        <v/>
      </c>
      <c r="FW25" s="136"/>
      <c r="FX25" s="90" t="str">
        <f t="shared" si="69"/>
        <v/>
      </c>
      <c r="FY25" s="41" t="str">
        <f t="shared" si="70"/>
        <v/>
      </c>
      <c r="FZ25" s="51" t="str">
        <f t="shared" si="78"/>
        <v/>
      </c>
    </row>
    <row r="26" spans="1:193" ht="12" customHeight="1" x14ac:dyDescent="0.2">
      <c r="A26" s="131"/>
      <c r="B26" s="41" t="str">
        <f>IF(AND(Sufficient_data="Yes",Include_study?="Yes"),IF(AND(Sort_By=$E$1,Order="Ascending"),IF(Input!Study_name="",COUNTIFS(Input!Study_name,"&lt;&gt;"&amp;"",Include_study?,"Yes",Sufficient_data,"Yes")+1,IF(COUNT(E26)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26)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26" s="41" t="str">
        <f>IF(B26&lt;&gt;"",IF(B26=0,COUNTIF(B$2:B25,0)+1,COUNTIF(B$2:B25,B26)+COUNTIF(B:B,"&lt;"&amp;B26)+1),"")</f>
        <v/>
      </c>
      <c r="D26" s="41" t="str">
        <f t="shared" si="0"/>
        <v/>
      </c>
      <c r="E26" s="41" t="str">
        <f>IF(AND(Include_study?="Yes",Sufficient_data="Yes",Input!Study_name&lt;&gt;""),Input!Study_name,"")</f>
        <v/>
      </c>
      <c r="F26" s="41" t="str">
        <f>IF(AND(Include_study?="Yes",Sufficient_data="Yes"),IF(Input!M2_M1&lt;&gt;"",Input!M2_M1,IF(AND(M1_&lt;&gt;"",M2_&lt;&gt;""),M2_-M1_,"")),"")</f>
        <v/>
      </c>
      <c r="G26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26" s="41" t="str">
        <f>IF(AND(Include_study?="Yes",Sufficient_data="Yes"),IF(OR(t_value&lt;&gt;"",F_value&lt;&gt;"",Input!Cohens_d&lt;&gt;"",Input!Hedges_g&lt;&gt;""),"",Sdiff/SQRT(2*(1-(r_)))),"")</f>
        <v/>
      </c>
      <c r="I26" s="11" t="str">
        <f t="shared" si="1"/>
        <v/>
      </c>
      <c r="J26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26" s="41" t="str">
        <f t="shared" si="2"/>
        <v/>
      </c>
      <c r="L26" s="41" t="str">
        <f t="shared" si="3"/>
        <v/>
      </c>
      <c r="M26" s="41" t="str">
        <f t="shared" si="4"/>
        <v/>
      </c>
      <c r="N26" s="41" t="str">
        <f t="shared" si="5"/>
        <v/>
      </c>
      <c r="O26" s="41" t="str">
        <f t="shared" si="6"/>
        <v/>
      </c>
      <c r="P26" s="41" t="str">
        <f t="shared" si="7"/>
        <v/>
      </c>
      <c r="Q26" s="41" t="str">
        <f t="shared" si="71"/>
        <v/>
      </c>
      <c r="R26" s="41" t="str">
        <f t="shared" si="8"/>
        <v/>
      </c>
      <c r="S26" s="41" t="str">
        <f t="shared" si="9"/>
        <v/>
      </c>
      <c r="T26" s="105" t="str">
        <f t="shared" si="10"/>
        <v/>
      </c>
      <c r="U26" s="108" t="str">
        <f t="shared" si="11"/>
        <v/>
      </c>
      <c r="W26" s="71" t="e">
        <f t="shared" si="12"/>
        <v>#N/A</v>
      </c>
      <c r="X26" s="9" t="str">
        <f t="shared" si="13"/>
        <v/>
      </c>
      <c r="Y26" s="51" t="str">
        <f t="shared" si="14"/>
        <v/>
      </c>
      <c r="AD26" s="131"/>
      <c r="AE26" s="71" t="str">
        <f t="shared" si="15"/>
        <v/>
      </c>
      <c r="AF26" s="86" t="str">
        <f t="shared" si="16"/>
        <v/>
      </c>
      <c r="AG26" s="86" t="str">
        <f t="shared" si="17"/>
        <v/>
      </c>
      <c r="AH26" s="86" t="str">
        <f t="shared" si="18"/>
        <v/>
      </c>
      <c r="AI26" s="86" t="str">
        <f t="shared" si="19"/>
        <v/>
      </c>
      <c r="AJ26" s="86" t="str">
        <f t="shared" si="20"/>
        <v/>
      </c>
      <c r="AK26" s="86" t="str">
        <f t="shared" si="21"/>
        <v/>
      </c>
      <c r="AL26" s="86" t="str">
        <f>IF(AND(Include_study?="Yes",Sufficient_data="Yes",Subgroup&lt;&gt;""),AH26-ABS(TINV((1-Subgroup_confidence_level),Number_of_subjects-1))*Calculations!AI26,"")</f>
        <v/>
      </c>
      <c r="AM26" s="86" t="str">
        <f>IF(AND(Include_study?="Yes",Sufficient_data="Yes",Subgroup&lt;&gt;""),AH26+ABS(TINV((1-Subgroup_confidence_level),Number_of_subjects-1))*Calculations!AI26,"")</f>
        <v/>
      </c>
      <c r="AN26" s="110" t="str">
        <f t="shared" si="22"/>
        <v/>
      </c>
      <c r="AO26" s="108" t="str">
        <f t="shared" si="23"/>
        <v/>
      </c>
      <c r="AQ26" s="71" t="e">
        <f t="shared" si="24"/>
        <v>#N/A</v>
      </c>
      <c r="AR26" s="38" t="str">
        <f t="shared" si="25"/>
        <v/>
      </c>
      <c r="AS26" s="51" t="str">
        <f t="shared" si="26"/>
        <v/>
      </c>
      <c r="AU26" s="71" t="str">
        <f t="shared" si="27"/>
        <v/>
      </c>
      <c r="AV26" s="86" t="str">
        <f>IF(AND(Sufficient_data="Yes",Include_study?="Yes",Subgroup&lt;&gt;""),IF(COUNTIFS(Input!P$2:P25,"="&amp;"Yes",Input!C$2:C25,"="&amp;"Yes",Input!Q$2:Q25,"="&amp;Subgroup)&gt;0,"",Subgroup),"")</f>
        <v/>
      </c>
      <c r="AW26" s="86" t="str">
        <f t="shared" si="28"/>
        <v/>
      </c>
      <c r="AX26" s="86" t="str">
        <f t="shared" si="29"/>
        <v/>
      </c>
      <c r="AY26" s="86" t="str">
        <f t="shared" si="30"/>
        <v/>
      </c>
      <c r="AZ26" s="86" t="str">
        <f t="shared" si="72"/>
        <v/>
      </c>
      <c r="BA26" s="86" t="str">
        <f t="shared" si="73"/>
        <v/>
      </c>
      <c r="BB26" s="86" t="str">
        <f t="shared" si="31"/>
        <v/>
      </c>
      <c r="BC26" s="86" t="str">
        <f t="shared" si="32"/>
        <v/>
      </c>
      <c r="BD26" s="86" t="str">
        <f t="shared" si="33"/>
        <v/>
      </c>
      <c r="BE26" s="86" t="str">
        <f t="shared" si="34"/>
        <v/>
      </c>
      <c r="BF26" s="86" t="str">
        <f t="shared" si="35"/>
        <v/>
      </c>
      <c r="BG26" s="86" t="str">
        <f t="shared" si="36"/>
        <v/>
      </c>
      <c r="BH26" s="86" t="str">
        <f t="shared" si="37"/>
        <v/>
      </c>
      <c r="BI26" s="86" t="str">
        <f t="shared" si="38"/>
        <v/>
      </c>
      <c r="BJ26" s="86" t="str">
        <f t="shared" si="39"/>
        <v/>
      </c>
      <c r="BK26" s="86" t="str">
        <f t="shared" si="40"/>
        <v/>
      </c>
      <c r="BL26" s="86" t="str">
        <f t="shared" si="41"/>
        <v/>
      </c>
      <c r="BM26" s="86" t="str">
        <f t="shared" si="42"/>
        <v/>
      </c>
      <c r="BN26" s="86" t="str">
        <f t="shared" si="43"/>
        <v/>
      </c>
      <c r="BO26" s="86" t="e">
        <f t="shared" si="44"/>
        <v>#N/A</v>
      </c>
      <c r="BP26" s="105" t="str">
        <f t="shared" si="74"/>
        <v/>
      </c>
      <c r="BQ26" s="86" t="str">
        <f t="shared" si="45"/>
        <v/>
      </c>
      <c r="BR26" s="86" t="str">
        <f t="shared" si="46"/>
        <v/>
      </c>
      <c r="BS26" s="86" t="str">
        <f t="shared" si="75"/>
        <v/>
      </c>
      <c r="BT26" s="51" t="str">
        <f t="shared" si="76"/>
        <v/>
      </c>
      <c r="BY26" s="132"/>
      <c r="BZ26" s="41" t="e">
        <f>IF(AND(Sufficient_data="Yes",Include_study?="Yes",Moderator&lt;&gt;""),'Moderator Analysis'!E26,NA())</f>
        <v>#N/A</v>
      </c>
      <c r="CA26" s="41" t="e">
        <f>IF(AND(Include_study?="Yes",Sufficient_data="Yes",Moderator&lt;&gt;""),'Moderator Analysis'!F26,NA())</f>
        <v>#N/A</v>
      </c>
      <c r="CB26" s="41" t="str">
        <f t="shared" si="47"/>
        <v/>
      </c>
      <c r="CC26" s="41" t="str">
        <f t="shared" si="48"/>
        <v/>
      </c>
      <c r="CD26" s="41" t="str">
        <f>IF(AND(Sufficient_data="Yes",Include_study?="Yes",Moderator&lt;&gt;""),'Moderator Analysis'!F:F-CO$2,"")</f>
        <v/>
      </c>
      <c r="CE26" s="41" t="str">
        <f t="shared" si="49"/>
        <v/>
      </c>
      <c r="CF26" s="51" t="str">
        <f>IF(AND(Sufficient_data="Yes",Include_study?="Yes",Moderator&lt;&gt;""),CC:CC*('Moderator Analysis'!F:F-CO$5-CO$4*'Moderator Analysis'!E:E)^2,"")</f>
        <v/>
      </c>
      <c r="CH26" s="25"/>
      <c r="CI26" s="71" t="str">
        <f t="shared" si="50"/>
        <v/>
      </c>
      <c r="CJ26" s="41" t="str">
        <f>IF(AND(Sufficient_data="Yes",Include_study?="Yes",CI26&lt;&gt;""),'Moderator Analysis'!F:F-'Moderator Analysis'!$J$37,"")</f>
        <v/>
      </c>
      <c r="CK26" s="41" t="str">
        <f>IF(AND(Sufficient_data="Yes",Include_study?="Yes",CI26&lt;&gt;""),'Moderator Analysis'!E:E-SUMPRODUCT('Moderator Analysis'!E:E,CI:CI)/SUM(CI:CI),"")</f>
        <v/>
      </c>
      <c r="CL26" s="51" t="str">
        <f>IF(AND(Sufficient_data="Yes",Include_study?="Yes",CI26&lt;&gt;""),CI:CI*('Moderator Analysis'!F:F-'Moderator Analysis'!J$29-'Moderator Analysis'!J$30*'Moderator Analysis'!E:E)^2,"")</f>
        <v/>
      </c>
      <c r="CM26" s="25"/>
      <c r="CQ26" s="132"/>
      <c r="CR26" s="134"/>
      <c r="CS26" s="9" t="str">
        <f>IF(AND(Sufficient_data="Yes",Include_study?="Yes"),1/('Publication Bias Analysis'!F26^2),"")</f>
        <v/>
      </c>
      <c r="CT26" s="86" t="str">
        <f>IF(AND(Include_study?="Yes",Sufficient_data="Yes"),1/('Publication Bias Analysis'!F26^2+IF(Additional_model="Fixed effect",0,DG$21)),"")</f>
        <v/>
      </c>
      <c r="CU26" s="86" t="str">
        <f>IF(AND(Include_study?="Yes",Sufficient_data="Yes"),1/('Publication Bias Analysis'!F:F^2+IF(Additional_model="Fixed effect",0,'Publication Bias Analysis'!L$32)),"")</f>
        <v/>
      </c>
      <c r="CV26" s="86" t="str">
        <f>IF(AND(Include_study?="Yes",Sufficient_data="Yes"),'Publication Bias Analysis'!E:E-'Publication Bias Analysis'!I$37,"")</f>
        <v/>
      </c>
      <c r="CW26" s="86" t="str">
        <f>IF(AND(Include_study?="Yes",Sufficient_data="Yes"),IF(Additional_model="Fixed effect",1/'Publication Bias Analysis'!F:F,1/SQRT('Publication Bias Analysis'!F:F^2+Calculations!DG$21)),"")</f>
        <v/>
      </c>
      <c r="CX26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26" s="88" t="str">
        <f t="shared" si="51"/>
        <v/>
      </c>
      <c r="CZ26" s="88" t="str">
        <f>IF(AND(Include_study?="Yes",Sufficient_data="Yes"),CY:CY+IF(DK:DK&lt;0,-1,1)*COUNTIF(CY$2:CY25,CY:CY),"")</f>
        <v/>
      </c>
      <c r="DA26" s="88" t="str">
        <f>IF(AND(Include_study?="Yes",Sufficient_data="Yes"),RANK(DO:DO,DO:DO,1)*IF(DN:DN&gt;0,1,-1)+IF(DN:DN&lt;0,-1,1)*COUNTIF(CY$2:CY25,CY:CY),"")</f>
        <v/>
      </c>
      <c r="DB26" s="88" t="str">
        <f>IF(AND(Include_study?="Yes",Sufficient_data="Yes"),RANK(DR:DR,DR:DR,1)*IF(DQ:DQ&gt;0,1,-1)+IF(DQ:DQ&lt;0,-1,1)*COUNTIF(CY$2:CY25,CY:CY),"")</f>
        <v/>
      </c>
      <c r="DC26" s="41" t="e">
        <f>IF(AND(Include_study?="Yes",Sufficient_data="Yes"),'Publication Bias Analysis'!$E:$E,NA())</f>
        <v>#N/A</v>
      </c>
      <c r="DD26" s="51" t="e">
        <f>IF(AND(Include_study?="Yes",Sufficient_data="Yes"),'Publication Bias Analysis'!$F:$F,NA())</f>
        <v>#N/A</v>
      </c>
      <c r="DJ26" s="136"/>
      <c r="DK26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26" s="41" t="str">
        <f t="shared" si="54"/>
        <v/>
      </c>
      <c r="DM26" s="51" t="str">
        <f>IF(AND(Include_study?="Yes",Sufficient_data="Yes"),1/('Publication Bias Analysis'!F:F^2+IF(Additional_model="Fixed effect",0,$DV$6)),"")</f>
        <v/>
      </c>
      <c r="DN26" s="41" t="str">
        <f>IF(AND(Include_study?="Yes",Sufficient_data="Yes"),IF('Publication Bias Analysis'!L$38="Left",'Publication Bias Analysis'!E:E-DV$3,Calculations!DV$3-'Publication Bias Analysis'!E:E),"")</f>
        <v/>
      </c>
      <c r="DO26" s="41" t="str">
        <f t="shared" si="55"/>
        <v/>
      </c>
      <c r="DP26" s="51" t="str">
        <f>IF(AND(DN26&lt;&gt;"",CZ26&lt;=MAX(CZ:CZ)-DV$7),1/('Publication Bias Analysis'!F:F^2+IF(Additional_model="Fixed effect",0,$DV$13)),"")</f>
        <v/>
      </c>
      <c r="DQ26" s="71" t="str">
        <f>IF(AND(Include_study?="Yes",Sufficient_data="Yes"),IF('Publication Bias Analysis'!L$38="Left",'Publication Bias Analysis'!E:E-DV$10,DV$10-'Publication Bias Analysis'!E:E),"")</f>
        <v/>
      </c>
      <c r="DR26" s="41" t="str">
        <f t="shared" si="56"/>
        <v/>
      </c>
      <c r="DS26" s="51" t="str">
        <f>IF(AND(DQ26&lt;&gt;"",DA26&lt;=MAX(DA:DA)-DV$14),1/('Publication Bias Analysis'!F:F^2+IF(Additional_model="Fixed effect",0,$DV$20)),"")</f>
        <v/>
      </c>
      <c r="DU26"/>
      <c r="DV26"/>
      <c r="DX26" s="59">
        <v>25</v>
      </c>
      <c r="DY26" s="11" t="str">
        <f>IF(Trim_and_fill="On",IF(DV$21&gt;(COUNT(DY$2:DY25)),IF(COUNTIF(CZ:CZ,-1*(MAX(CZ:CZ)-DX26+1))=1,"",MAX(CZ:CZ)-DX26+1),""),"")</f>
        <v/>
      </c>
      <c r="DZ26" s="41" t="str">
        <f t="shared" si="57"/>
        <v/>
      </c>
      <c r="EA26" s="41" t="str">
        <f t="shared" si="80"/>
        <v/>
      </c>
      <c r="EB26" s="41" t="str">
        <f t="shared" si="81"/>
        <v/>
      </c>
      <c r="EC26" s="86" t="str">
        <f t="shared" si="59"/>
        <v/>
      </c>
      <c r="ED26" s="51" t="str">
        <f>IF(DY26&lt;&gt;"",DZ:DZ-'Publication Bias Analysis'!I$37,"")</f>
        <v/>
      </c>
      <c r="EE26" s="42"/>
      <c r="EF26" s="59">
        <v>25</v>
      </c>
      <c r="EG26" s="41" t="e">
        <f t="shared" si="82"/>
        <v>#N/A</v>
      </c>
      <c r="EH26" s="51" t="e">
        <f t="shared" si="83"/>
        <v>#N/A</v>
      </c>
      <c r="EJ26" s="136"/>
      <c r="EK26" s="41" t="str">
        <f t="shared" si="62"/>
        <v/>
      </c>
      <c r="EL26" s="51" t="str">
        <f>IF(AND(Include_study?="Yes",Sufficient_data="Yes"),Z_score-('Publication Bias Analysis'!P$3+'Publication Bias Analysis'!P$4*Inverse_standard_error),"")</f>
        <v/>
      </c>
      <c r="EN26" s="136"/>
      <c r="EO26" s="41" t="str">
        <f>IF(AND(Include_study?="Yes",Sufficient_data="Yes"),('Publication Bias Analysis'!E:E-(SUMPRODUCT(Calculations!CS:CS,'Publication Bias Analysis'!E:E)/SUM(Calculations!CS:CS)))/SQRT(Calculations!EP:EP),"")</f>
        <v/>
      </c>
      <c r="EP26" s="41" t="str">
        <f>IF(AND(Include_study?="Yes",Sufficient_data="Yes"),'Publication Bias Analysis'!F:F^2-1/SUM(Calculations!CS:CS),"")</f>
        <v/>
      </c>
      <c r="EQ26" s="11" t="str">
        <f t="shared" si="63"/>
        <v/>
      </c>
      <c r="ER26" s="11" t="str">
        <f t="shared" si="64"/>
        <v/>
      </c>
      <c r="ES26" s="11" t="str">
        <f>IF(AND(Include_study?="Yes",Sufficient_data="Yes"),COUNTIFS(EQ$2:EQ25,"&lt;"&amp;EQ26,ER$2:ER25,"&lt;"&amp;ER26)+COUNTIFS(EQ27:EQ$201,"&lt;"&amp;EQ26,ER27:ER$201,"&lt;"&amp;ER26)+COUNTIFS(EQ$2:EQ25,"&gt;"&amp;EQ26,ER$2:ER25,"&gt;"&amp;ER26)+COUNTIFS(EQ27:EQ$201,"&gt;"&amp;EQ26,ER27:ER$201,"&gt;"&amp;ER26),"")</f>
        <v/>
      </c>
      <c r="ET26" s="82" t="str">
        <f>IF(AND(Include_study?="Yes",Sufficient_data="Yes"),COUNTIFS(EQ$2:EQ25,"&lt;"&amp;EQ26,ER$2:ER25,"&gt;"&amp;ER26)+COUNTIFS(EQ27:EQ$201,"&lt;"&amp;EQ26,ER27:ER$201,"&gt;"&amp;ER26)+COUNTIFS(EQ$2:EQ25,"&gt;"&amp;EQ26,ER$2:ER25,"&lt;"&amp;ER26)+COUNTIFS(EQ27:EQ$201,"&gt;"&amp;EQ26,ER27:ER$201,"&lt;"&amp;ER26),"")</f>
        <v/>
      </c>
      <c r="EV26" s="136"/>
      <c r="FA26" s="136"/>
      <c r="FB26" s="41" t="e">
        <f t="shared" si="65"/>
        <v>#N/A</v>
      </c>
      <c r="FC26" s="41" t="e">
        <f t="shared" si="66"/>
        <v>#N/A</v>
      </c>
      <c r="FD26" s="41" t="str">
        <f t="shared" si="67"/>
        <v/>
      </c>
      <c r="FE26" s="51" t="str">
        <f>IF(AND(Include_study?="Yes",Sufficient_data="Yes"),Z_score-('Publication Bias Analysis'!AO$30+'Publication Bias Analysis'!AO$31*Inverse_standard_error),"")</f>
        <v/>
      </c>
      <c r="FK26" s="136"/>
      <c r="FL26" s="11" t="str">
        <f>IF(Z_score_individual_studies&lt;&gt;"",RANK('Publication Bias Analysis'!AW:AW,'Publication Bias Analysis'!AW:AW,1)+COUNTIF('Publication Bias Analysis'!AW$2:AW25,'Publication Bias Analysis'!AW26),"")</f>
        <v/>
      </c>
      <c r="FM26" s="41" t="str">
        <f t="shared" si="68"/>
        <v/>
      </c>
      <c r="FN26" s="41" t="e">
        <f>IF('Publication Bias Analysis'!AV26&lt;&gt;"",'Publication Bias Analysis'!AV26,NA())</f>
        <v>#N/A</v>
      </c>
      <c r="FO26" s="41" t="e">
        <f>IF('Publication Bias Analysis'!AW26&lt;&gt;"",'Publication Bias Analysis'!AW26,NA())</f>
        <v>#N/A</v>
      </c>
      <c r="FP26" s="41" t="str">
        <f>IF(AND(Include_study?="Yes",Sufficient_data="Yes"),'Publication Bias Analysis'!AV:AV-AVERAGE('Publication Bias Analysis'!AV:AV),"")</f>
        <v/>
      </c>
      <c r="FQ26" s="51" t="str">
        <f>IF(AND(Include_study?="Yes",Sufficient_data="Yes"),FO:FO-('Publication Bias Analysis'!AZ$30+'Publication Bias Analysis'!AZ$31*FN:FN),"")</f>
        <v/>
      </c>
      <c r="FW26" s="136"/>
      <c r="FX26" s="90" t="str">
        <f t="shared" si="69"/>
        <v/>
      </c>
      <c r="FY26" s="41" t="str">
        <f t="shared" si="70"/>
        <v/>
      </c>
      <c r="FZ26" s="51" t="str">
        <f t="shared" si="78"/>
        <v/>
      </c>
    </row>
    <row r="27" spans="1:193" x14ac:dyDescent="0.2">
      <c r="A27" s="131"/>
      <c r="B27" s="41" t="str">
        <f>IF(AND(Sufficient_data="Yes",Include_study?="Yes"),IF(AND(Sort_By=$E$1,Order="Ascending"),IF(Input!Study_name="",COUNTIFS(Input!Study_name,"&lt;&gt;"&amp;"",Include_study?,"Yes",Sufficient_data,"Yes")+1,IF(COUNT(E27)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27)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27" s="41" t="str">
        <f>IF(B27&lt;&gt;"",IF(B27=0,COUNTIF(B$2:B26,0)+1,COUNTIF(B$2:B26,B27)+COUNTIF(B:B,"&lt;"&amp;B27)+1),"")</f>
        <v/>
      </c>
      <c r="D27" s="41" t="str">
        <f t="shared" si="0"/>
        <v/>
      </c>
      <c r="E27" s="41" t="str">
        <f>IF(AND(Include_study?="Yes",Sufficient_data="Yes",Input!Study_name&lt;&gt;""),Input!Study_name,"")</f>
        <v/>
      </c>
      <c r="F27" s="41" t="str">
        <f>IF(AND(Include_study?="Yes",Sufficient_data="Yes"),IF(Input!M2_M1&lt;&gt;"",Input!M2_M1,IF(AND(M1_&lt;&gt;"",M2_&lt;&gt;""),M2_-M1_,"")),"")</f>
        <v/>
      </c>
      <c r="G27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27" s="41" t="str">
        <f>IF(AND(Include_study?="Yes",Sufficient_data="Yes"),IF(OR(t_value&lt;&gt;"",F_value&lt;&gt;"",Input!Cohens_d&lt;&gt;"",Input!Hedges_g&lt;&gt;""),"",Sdiff/SQRT(2*(1-(r_)))),"")</f>
        <v/>
      </c>
      <c r="I27" s="11" t="str">
        <f t="shared" si="1"/>
        <v/>
      </c>
      <c r="J27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27" s="41" t="str">
        <f t="shared" si="2"/>
        <v/>
      </c>
      <c r="L27" s="41" t="str">
        <f t="shared" si="3"/>
        <v/>
      </c>
      <c r="M27" s="41" t="str">
        <f t="shared" si="4"/>
        <v/>
      </c>
      <c r="N27" s="41" t="str">
        <f t="shared" si="5"/>
        <v/>
      </c>
      <c r="O27" s="41" t="str">
        <f t="shared" si="6"/>
        <v/>
      </c>
      <c r="P27" s="41" t="str">
        <f t="shared" si="7"/>
        <v/>
      </c>
      <c r="Q27" s="41" t="str">
        <f t="shared" si="71"/>
        <v/>
      </c>
      <c r="R27" s="41" t="str">
        <f t="shared" si="8"/>
        <v/>
      </c>
      <c r="S27" s="41" t="str">
        <f t="shared" si="9"/>
        <v/>
      </c>
      <c r="T27" s="105" t="str">
        <f t="shared" si="10"/>
        <v/>
      </c>
      <c r="U27" s="108" t="str">
        <f t="shared" si="11"/>
        <v/>
      </c>
      <c r="W27" s="71" t="e">
        <f t="shared" si="12"/>
        <v>#N/A</v>
      </c>
      <c r="X27" s="9" t="str">
        <f t="shared" si="13"/>
        <v/>
      </c>
      <c r="Y27" s="51" t="str">
        <f t="shared" si="14"/>
        <v/>
      </c>
      <c r="AD27" s="131"/>
      <c r="AE27" s="71" t="str">
        <f t="shared" si="15"/>
        <v/>
      </c>
      <c r="AF27" s="86" t="str">
        <f t="shared" si="16"/>
        <v/>
      </c>
      <c r="AG27" s="86" t="str">
        <f t="shared" si="17"/>
        <v/>
      </c>
      <c r="AH27" s="86" t="str">
        <f t="shared" si="18"/>
        <v/>
      </c>
      <c r="AI27" s="86" t="str">
        <f t="shared" si="19"/>
        <v/>
      </c>
      <c r="AJ27" s="86" t="str">
        <f t="shared" si="20"/>
        <v/>
      </c>
      <c r="AK27" s="86" t="str">
        <f t="shared" si="21"/>
        <v/>
      </c>
      <c r="AL27" s="86" t="str">
        <f>IF(AND(Include_study?="Yes",Sufficient_data="Yes",Subgroup&lt;&gt;""),AH27-ABS(TINV((1-Subgroup_confidence_level),Number_of_subjects-1))*Calculations!AI27,"")</f>
        <v/>
      </c>
      <c r="AM27" s="86" t="str">
        <f>IF(AND(Include_study?="Yes",Sufficient_data="Yes",Subgroup&lt;&gt;""),AH27+ABS(TINV((1-Subgroup_confidence_level),Number_of_subjects-1))*Calculations!AI27,"")</f>
        <v/>
      </c>
      <c r="AN27" s="110" t="str">
        <f t="shared" si="22"/>
        <v/>
      </c>
      <c r="AO27" s="108" t="str">
        <f t="shared" si="23"/>
        <v/>
      </c>
      <c r="AQ27" s="71" t="e">
        <f t="shared" si="24"/>
        <v>#N/A</v>
      </c>
      <c r="AR27" s="38" t="str">
        <f t="shared" si="25"/>
        <v/>
      </c>
      <c r="AS27" s="51" t="str">
        <f t="shared" si="26"/>
        <v/>
      </c>
      <c r="AU27" s="71" t="str">
        <f t="shared" si="27"/>
        <v/>
      </c>
      <c r="AV27" s="86" t="str">
        <f>IF(AND(Sufficient_data="Yes",Include_study?="Yes",Subgroup&lt;&gt;""),IF(COUNTIFS(Input!P$2:P26,"="&amp;"Yes",Input!C$2:C26,"="&amp;"Yes",Input!Q$2:Q26,"="&amp;Subgroup)&gt;0,"",Subgroup),"")</f>
        <v/>
      </c>
      <c r="AW27" s="86" t="str">
        <f t="shared" si="28"/>
        <v/>
      </c>
      <c r="AX27" s="86" t="str">
        <f t="shared" si="29"/>
        <v/>
      </c>
      <c r="AY27" s="86" t="str">
        <f t="shared" si="30"/>
        <v/>
      </c>
      <c r="AZ27" s="86" t="str">
        <f t="shared" si="72"/>
        <v/>
      </c>
      <c r="BA27" s="86" t="str">
        <f t="shared" si="73"/>
        <v/>
      </c>
      <c r="BB27" s="86" t="str">
        <f t="shared" si="31"/>
        <v/>
      </c>
      <c r="BC27" s="86" t="str">
        <f t="shared" si="32"/>
        <v/>
      </c>
      <c r="BD27" s="86" t="str">
        <f t="shared" si="33"/>
        <v/>
      </c>
      <c r="BE27" s="86" t="str">
        <f t="shared" si="34"/>
        <v/>
      </c>
      <c r="BF27" s="86" t="str">
        <f t="shared" si="35"/>
        <v/>
      </c>
      <c r="BG27" s="86" t="str">
        <f t="shared" si="36"/>
        <v/>
      </c>
      <c r="BH27" s="86" t="str">
        <f t="shared" si="37"/>
        <v/>
      </c>
      <c r="BI27" s="86" t="str">
        <f t="shared" si="38"/>
        <v/>
      </c>
      <c r="BJ27" s="86" t="str">
        <f t="shared" si="39"/>
        <v/>
      </c>
      <c r="BK27" s="86" t="str">
        <f t="shared" si="40"/>
        <v/>
      </c>
      <c r="BL27" s="86" t="str">
        <f t="shared" si="41"/>
        <v/>
      </c>
      <c r="BM27" s="86" t="str">
        <f t="shared" si="42"/>
        <v/>
      </c>
      <c r="BN27" s="86" t="str">
        <f t="shared" si="43"/>
        <v/>
      </c>
      <c r="BO27" s="86" t="e">
        <f t="shared" si="44"/>
        <v>#N/A</v>
      </c>
      <c r="BP27" s="105" t="str">
        <f t="shared" si="74"/>
        <v/>
      </c>
      <c r="BQ27" s="86" t="str">
        <f t="shared" si="45"/>
        <v/>
      </c>
      <c r="BR27" s="86" t="str">
        <f t="shared" si="46"/>
        <v/>
      </c>
      <c r="BS27" s="86" t="str">
        <f t="shared" si="75"/>
        <v/>
      </c>
      <c r="BT27" s="51" t="str">
        <f t="shared" si="76"/>
        <v/>
      </c>
      <c r="BV27" s="119" t="s">
        <v>79</v>
      </c>
      <c r="BW27" s="129"/>
      <c r="BY27" s="132"/>
      <c r="BZ27" s="41" t="e">
        <f>IF(AND(Sufficient_data="Yes",Include_study?="Yes",Moderator&lt;&gt;""),'Moderator Analysis'!E27,NA())</f>
        <v>#N/A</v>
      </c>
      <c r="CA27" s="41" t="e">
        <f>IF(AND(Include_study?="Yes",Sufficient_data="Yes",Moderator&lt;&gt;""),'Moderator Analysis'!F27,NA())</f>
        <v>#N/A</v>
      </c>
      <c r="CB27" s="41" t="str">
        <f t="shared" si="47"/>
        <v/>
      </c>
      <c r="CC27" s="41" t="str">
        <f t="shared" si="48"/>
        <v/>
      </c>
      <c r="CD27" s="41" t="str">
        <f>IF(AND(Sufficient_data="Yes",Include_study?="Yes",Moderator&lt;&gt;""),'Moderator Analysis'!F:F-CO$2,"")</f>
        <v/>
      </c>
      <c r="CE27" s="41" t="str">
        <f t="shared" si="49"/>
        <v/>
      </c>
      <c r="CF27" s="51" t="str">
        <f>IF(AND(Sufficient_data="Yes",Include_study?="Yes",Moderator&lt;&gt;""),CC:CC*('Moderator Analysis'!F:F-CO$5-CO$4*'Moderator Analysis'!E:E)^2,"")</f>
        <v/>
      </c>
      <c r="CH27" s="25"/>
      <c r="CI27" s="71" t="str">
        <f t="shared" si="50"/>
        <v/>
      </c>
      <c r="CJ27" s="41" t="str">
        <f>IF(AND(Sufficient_data="Yes",Include_study?="Yes",CI27&lt;&gt;""),'Moderator Analysis'!F:F-'Moderator Analysis'!$J$37,"")</f>
        <v/>
      </c>
      <c r="CK27" s="41" t="str">
        <f>IF(AND(Sufficient_data="Yes",Include_study?="Yes",CI27&lt;&gt;""),'Moderator Analysis'!E:E-SUMPRODUCT('Moderator Analysis'!E:E,CI:CI)/SUM(CI:CI),"")</f>
        <v/>
      </c>
      <c r="CL27" s="51" t="str">
        <f>IF(AND(Sufficient_data="Yes",Include_study?="Yes",CI27&lt;&gt;""),CI:CI*('Moderator Analysis'!F:F-'Moderator Analysis'!J$29-'Moderator Analysis'!J$30*'Moderator Analysis'!E:E)^2,"")</f>
        <v/>
      </c>
      <c r="CM27" s="25"/>
      <c r="CQ27" s="132"/>
      <c r="CR27" s="134"/>
      <c r="CS27" s="9" t="str">
        <f>IF(AND(Sufficient_data="Yes",Include_study?="Yes"),1/('Publication Bias Analysis'!F27^2),"")</f>
        <v/>
      </c>
      <c r="CT27" s="86" t="str">
        <f>IF(AND(Include_study?="Yes",Sufficient_data="Yes"),1/('Publication Bias Analysis'!F27^2+IF(Additional_model="Fixed effect",0,DG$21)),"")</f>
        <v/>
      </c>
      <c r="CU27" s="86" t="str">
        <f>IF(AND(Include_study?="Yes",Sufficient_data="Yes"),1/('Publication Bias Analysis'!F:F^2+IF(Additional_model="Fixed effect",0,'Publication Bias Analysis'!L$32)),"")</f>
        <v/>
      </c>
      <c r="CV27" s="86" t="str">
        <f>IF(AND(Include_study?="Yes",Sufficient_data="Yes"),'Publication Bias Analysis'!E:E-'Publication Bias Analysis'!I$37,"")</f>
        <v/>
      </c>
      <c r="CW27" s="86" t="str">
        <f>IF(AND(Include_study?="Yes",Sufficient_data="Yes"),IF(Additional_model="Fixed effect",1/'Publication Bias Analysis'!F:F,1/SQRT('Publication Bias Analysis'!F:F^2+Calculations!DG$21)),"")</f>
        <v/>
      </c>
      <c r="CX27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27" s="88" t="str">
        <f t="shared" si="51"/>
        <v/>
      </c>
      <c r="CZ27" s="88" t="str">
        <f>IF(AND(Include_study?="Yes",Sufficient_data="Yes"),CY:CY+IF(DK:DK&lt;0,-1,1)*COUNTIF(CY$2:CY26,CY:CY),"")</f>
        <v/>
      </c>
      <c r="DA27" s="88" t="str">
        <f>IF(AND(Include_study?="Yes",Sufficient_data="Yes"),RANK(DO:DO,DO:DO,1)*IF(DN:DN&gt;0,1,-1)+IF(DN:DN&lt;0,-1,1)*COUNTIF(CY$2:CY26,CY:CY),"")</f>
        <v/>
      </c>
      <c r="DB27" s="88" t="str">
        <f>IF(AND(Include_study?="Yes",Sufficient_data="Yes"),RANK(DR:DR,DR:DR,1)*IF(DQ:DQ&gt;0,1,-1)+IF(DQ:DQ&lt;0,-1,1)*COUNTIF(CY$2:CY26,CY:CY),"")</f>
        <v/>
      </c>
      <c r="DC27" s="41" t="e">
        <f>IF(AND(Include_study?="Yes",Sufficient_data="Yes"),'Publication Bias Analysis'!$E:$E,NA())</f>
        <v>#N/A</v>
      </c>
      <c r="DD27" s="51" t="e">
        <f>IF(AND(Include_study?="Yes",Sufficient_data="Yes"),'Publication Bias Analysis'!$F:$F,NA())</f>
        <v>#N/A</v>
      </c>
      <c r="DJ27" s="136"/>
      <c r="DK27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27" s="41" t="str">
        <f t="shared" si="54"/>
        <v/>
      </c>
      <c r="DM27" s="51" t="str">
        <f>IF(AND(Include_study?="Yes",Sufficient_data="Yes"),1/('Publication Bias Analysis'!F:F^2+IF(Additional_model="Fixed effect",0,$DV$6)),"")</f>
        <v/>
      </c>
      <c r="DN27" s="41" t="str">
        <f>IF(AND(Include_study?="Yes",Sufficient_data="Yes"),IF('Publication Bias Analysis'!L$38="Left",'Publication Bias Analysis'!E:E-DV$3,Calculations!DV$3-'Publication Bias Analysis'!E:E),"")</f>
        <v/>
      </c>
      <c r="DO27" s="41" t="str">
        <f t="shared" si="55"/>
        <v/>
      </c>
      <c r="DP27" s="51" t="str">
        <f>IF(AND(DN27&lt;&gt;"",CZ27&lt;=MAX(CZ:CZ)-DV$7),1/('Publication Bias Analysis'!F:F^2+IF(Additional_model="Fixed effect",0,$DV$13)),"")</f>
        <v/>
      </c>
      <c r="DQ27" s="71" t="str">
        <f>IF(AND(Include_study?="Yes",Sufficient_data="Yes"),IF('Publication Bias Analysis'!L$38="Left",'Publication Bias Analysis'!E:E-DV$10,DV$10-'Publication Bias Analysis'!E:E),"")</f>
        <v/>
      </c>
      <c r="DR27" s="41" t="str">
        <f t="shared" si="56"/>
        <v/>
      </c>
      <c r="DS27" s="51" t="str">
        <f>IF(AND(DQ27&lt;&gt;"",DA27&lt;=MAX(DA:DA)-DV$14),1/('Publication Bias Analysis'!F:F^2+IF(Additional_model="Fixed effect",0,$DV$20)),"")</f>
        <v/>
      </c>
      <c r="DU27"/>
      <c r="DV27"/>
      <c r="DX27" s="59">
        <v>26</v>
      </c>
      <c r="DY27" s="11" t="str">
        <f>IF(Trim_and_fill="On",IF(DV$21&gt;(COUNT(DY$2:DY26)),IF(COUNTIF(CZ:CZ,-1*(MAX(CZ:CZ)-DX27+1))=1,"",MAX(CZ:CZ)-DX27+1),""),"")</f>
        <v/>
      </c>
      <c r="DZ27" s="41" t="str">
        <f t="shared" si="57"/>
        <v/>
      </c>
      <c r="EA27" s="41" t="str">
        <f t="shared" si="80"/>
        <v/>
      </c>
      <c r="EB27" s="41" t="str">
        <f t="shared" si="81"/>
        <v/>
      </c>
      <c r="EC27" s="86" t="str">
        <f t="shared" si="59"/>
        <v/>
      </c>
      <c r="ED27" s="51" t="str">
        <f>IF(DY27&lt;&gt;"",DZ:DZ-'Publication Bias Analysis'!I$37,"")</f>
        <v/>
      </c>
      <c r="EE27" s="42"/>
      <c r="EF27" s="59">
        <v>26</v>
      </c>
      <c r="EG27" s="41" t="e">
        <f t="shared" si="82"/>
        <v>#N/A</v>
      </c>
      <c r="EH27" s="51" t="e">
        <f t="shared" si="83"/>
        <v>#N/A</v>
      </c>
      <c r="EJ27" s="136"/>
      <c r="EK27" s="41" t="str">
        <f t="shared" si="62"/>
        <v/>
      </c>
      <c r="EL27" s="51" t="str">
        <f>IF(AND(Include_study?="Yes",Sufficient_data="Yes"),Z_score-('Publication Bias Analysis'!P$3+'Publication Bias Analysis'!P$4*Inverse_standard_error),"")</f>
        <v/>
      </c>
      <c r="EN27" s="136"/>
      <c r="EO27" s="41" t="str">
        <f>IF(AND(Include_study?="Yes",Sufficient_data="Yes"),('Publication Bias Analysis'!E:E-(SUMPRODUCT(Calculations!CS:CS,'Publication Bias Analysis'!E:E)/SUM(Calculations!CS:CS)))/SQRT(Calculations!EP:EP),"")</f>
        <v/>
      </c>
      <c r="EP27" s="41" t="str">
        <f>IF(AND(Include_study?="Yes",Sufficient_data="Yes"),'Publication Bias Analysis'!F:F^2-1/SUM(Calculations!CS:CS),"")</f>
        <v/>
      </c>
      <c r="EQ27" s="11" t="str">
        <f t="shared" si="63"/>
        <v/>
      </c>
      <c r="ER27" s="11" t="str">
        <f t="shared" si="64"/>
        <v/>
      </c>
      <c r="ES27" s="11" t="str">
        <f>IF(AND(Include_study?="Yes",Sufficient_data="Yes"),COUNTIFS(EQ$2:EQ26,"&lt;"&amp;EQ27,ER$2:ER26,"&lt;"&amp;ER27)+COUNTIFS(EQ28:EQ$201,"&lt;"&amp;EQ27,ER28:ER$201,"&lt;"&amp;ER27)+COUNTIFS(EQ$2:EQ26,"&gt;"&amp;EQ27,ER$2:ER26,"&gt;"&amp;ER27)+COUNTIFS(EQ28:EQ$201,"&gt;"&amp;EQ27,ER28:ER$201,"&gt;"&amp;ER27),"")</f>
        <v/>
      </c>
      <c r="ET27" s="82" t="str">
        <f>IF(AND(Include_study?="Yes",Sufficient_data="Yes"),COUNTIFS(EQ$2:EQ26,"&lt;"&amp;EQ27,ER$2:ER26,"&gt;"&amp;ER27)+COUNTIFS(EQ28:EQ$201,"&lt;"&amp;EQ27,ER28:ER$201,"&gt;"&amp;ER27)+COUNTIFS(EQ$2:EQ26,"&gt;"&amp;EQ27,ER$2:ER26,"&lt;"&amp;ER27)+COUNTIFS(EQ28:EQ$201,"&gt;"&amp;EQ27,ER28:ER$201,"&lt;"&amp;ER27),"")</f>
        <v/>
      </c>
      <c r="EV27" s="136"/>
      <c r="FA27" s="136"/>
      <c r="FB27" s="41" t="e">
        <f t="shared" si="65"/>
        <v>#N/A</v>
      </c>
      <c r="FC27" s="41" t="e">
        <f t="shared" si="66"/>
        <v>#N/A</v>
      </c>
      <c r="FD27" s="41" t="str">
        <f t="shared" si="67"/>
        <v/>
      </c>
      <c r="FE27" s="51" t="str">
        <f>IF(AND(Include_study?="Yes",Sufficient_data="Yes"),Z_score-('Publication Bias Analysis'!AO$30+'Publication Bias Analysis'!AO$31*Inverse_standard_error),"")</f>
        <v/>
      </c>
      <c r="FK27" s="136"/>
      <c r="FL27" s="11" t="str">
        <f>IF(Z_score_individual_studies&lt;&gt;"",RANK('Publication Bias Analysis'!AW:AW,'Publication Bias Analysis'!AW:AW,1)+COUNTIF('Publication Bias Analysis'!AW$2:AW26,'Publication Bias Analysis'!AW27),"")</f>
        <v/>
      </c>
      <c r="FM27" s="41" t="str">
        <f t="shared" si="68"/>
        <v/>
      </c>
      <c r="FN27" s="41" t="e">
        <f>IF('Publication Bias Analysis'!AV27&lt;&gt;"",'Publication Bias Analysis'!AV27,NA())</f>
        <v>#N/A</v>
      </c>
      <c r="FO27" s="41" t="e">
        <f>IF('Publication Bias Analysis'!AW27&lt;&gt;"",'Publication Bias Analysis'!AW27,NA())</f>
        <v>#N/A</v>
      </c>
      <c r="FP27" s="41" t="str">
        <f>IF(AND(Include_study?="Yes",Sufficient_data="Yes"),'Publication Bias Analysis'!AV:AV-AVERAGE('Publication Bias Analysis'!AV:AV),"")</f>
        <v/>
      </c>
      <c r="FQ27" s="51" t="str">
        <f>IF(AND(Include_study?="Yes",Sufficient_data="Yes"),FO:FO-('Publication Bias Analysis'!AZ$30+'Publication Bias Analysis'!AZ$31*FN:FN),"")</f>
        <v/>
      </c>
      <c r="FW27" s="136"/>
      <c r="FX27" s="90" t="str">
        <f t="shared" si="69"/>
        <v/>
      </c>
      <c r="FY27" s="41" t="str">
        <f t="shared" si="70"/>
        <v/>
      </c>
      <c r="FZ27" s="51" t="str">
        <f t="shared" si="78"/>
        <v/>
      </c>
    </row>
    <row r="28" spans="1:193" x14ac:dyDescent="0.2">
      <c r="A28" s="131"/>
      <c r="B28" s="41" t="str">
        <f>IF(AND(Sufficient_data="Yes",Include_study?="Yes"),IF(AND(Sort_By=$E$1,Order="Ascending"),IF(Input!Study_name="",COUNTIFS(Input!Study_name,"&lt;&gt;"&amp;"",Include_study?,"Yes",Sufficient_data,"Yes")+1,IF(COUNT(E28)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28)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28" s="41" t="str">
        <f>IF(B28&lt;&gt;"",IF(B28=0,COUNTIF(B$2:B27,0)+1,COUNTIF(B$2:B27,B28)+COUNTIF(B:B,"&lt;"&amp;B28)+1),"")</f>
        <v/>
      </c>
      <c r="D28" s="41" t="str">
        <f t="shared" si="0"/>
        <v/>
      </c>
      <c r="E28" s="41" t="str">
        <f>IF(AND(Include_study?="Yes",Sufficient_data="Yes",Input!Study_name&lt;&gt;""),Input!Study_name,"")</f>
        <v/>
      </c>
      <c r="F28" s="41" t="str">
        <f>IF(AND(Include_study?="Yes",Sufficient_data="Yes"),IF(Input!M2_M1&lt;&gt;"",Input!M2_M1,IF(AND(M1_&lt;&gt;"",M2_&lt;&gt;""),M2_-M1_,"")),"")</f>
        <v/>
      </c>
      <c r="G28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28" s="41" t="str">
        <f>IF(AND(Include_study?="Yes",Sufficient_data="Yes"),IF(OR(t_value&lt;&gt;"",F_value&lt;&gt;"",Input!Cohens_d&lt;&gt;"",Input!Hedges_g&lt;&gt;""),"",Sdiff/SQRT(2*(1-(r_)))),"")</f>
        <v/>
      </c>
      <c r="I28" s="11" t="str">
        <f t="shared" si="1"/>
        <v/>
      </c>
      <c r="J28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28" s="41" t="str">
        <f t="shared" si="2"/>
        <v/>
      </c>
      <c r="L28" s="41" t="str">
        <f t="shared" si="3"/>
        <v/>
      </c>
      <c r="M28" s="41" t="str">
        <f t="shared" si="4"/>
        <v/>
      </c>
      <c r="N28" s="41" t="str">
        <f t="shared" si="5"/>
        <v/>
      </c>
      <c r="O28" s="41" t="str">
        <f t="shared" si="6"/>
        <v/>
      </c>
      <c r="P28" s="41" t="str">
        <f t="shared" si="7"/>
        <v/>
      </c>
      <c r="Q28" s="41" t="str">
        <f t="shared" si="71"/>
        <v/>
      </c>
      <c r="R28" s="41" t="str">
        <f t="shared" si="8"/>
        <v/>
      </c>
      <c r="S28" s="41" t="str">
        <f t="shared" si="9"/>
        <v/>
      </c>
      <c r="T28" s="105" t="str">
        <f t="shared" si="10"/>
        <v/>
      </c>
      <c r="U28" s="108" t="str">
        <f t="shared" si="11"/>
        <v/>
      </c>
      <c r="W28" s="71" t="e">
        <f t="shared" si="12"/>
        <v>#N/A</v>
      </c>
      <c r="X28" s="9" t="str">
        <f t="shared" si="13"/>
        <v/>
      </c>
      <c r="Y28" s="51" t="str">
        <f t="shared" si="14"/>
        <v/>
      </c>
      <c r="AD28" s="131"/>
      <c r="AE28" s="71" t="str">
        <f t="shared" si="15"/>
        <v/>
      </c>
      <c r="AF28" s="86" t="str">
        <f t="shared" si="16"/>
        <v/>
      </c>
      <c r="AG28" s="86" t="str">
        <f t="shared" si="17"/>
        <v/>
      </c>
      <c r="AH28" s="86" t="str">
        <f t="shared" si="18"/>
        <v/>
      </c>
      <c r="AI28" s="86" t="str">
        <f t="shared" si="19"/>
        <v/>
      </c>
      <c r="AJ28" s="86" t="str">
        <f t="shared" si="20"/>
        <v/>
      </c>
      <c r="AK28" s="86" t="str">
        <f t="shared" si="21"/>
        <v/>
      </c>
      <c r="AL28" s="86" t="str">
        <f>IF(AND(Include_study?="Yes",Sufficient_data="Yes",Subgroup&lt;&gt;""),AH28-ABS(TINV((1-Subgroup_confidence_level),Number_of_subjects-1))*Calculations!AI28,"")</f>
        <v/>
      </c>
      <c r="AM28" s="86" t="str">
        <f>IF(AND(Include_study?="Yes",Sufficient_data="Yes",Subgroup&lt;&gt;""),AH28+ABS(TINV((1-Subgroup_confidence_level),Number_of_subjects-1))*Calculations!AI28,"")</f>
        <v/>
      </c>
      <c r="AN28" s="110" t="str">
        <f t="shared" si="22"/>
        <v/>
      </c>
      <c r="AO28" s="108" t="str">
        <f t="shared" si="23"/>
        <v/>
      </c>
      <c r="AQ28" s="71" t="e">
        <f t="shared" si="24"/>
        <v>#N/A</v>
      </c>
      <c r="AR28" s="38" t="str">
        <f t="shared" si="25"/>
        <v/>
      </c>
      <c r="AS28" s="51" t="str">
        <f t="shared" si="26"/>
        <v/>
      </c>
      <c r="AU28" s="71" t="str">
        <f t="shared" si="27"/>
        <v/>
      </c>
      <c r="AV28" s="86" t="str">
        <f>IF(AND(Sufficient_data="Yes",Include_study?="Yes",Subgroup&lt;&gt;""),IF(COUNTIFS(Input!P$2:P27,"="&amp;"Yes",Input!C$2:C27,"="&amp;"Yes",Input!Q$2:Q27,"="&amp;Subgroup)&gt;0,"",Subgroup),"")</f>
        <v/>
      </c>
      <c r="AW28" s="86" t="str">
        <f t="shared" si="28"/>
        <v/>
      </c>
      <c r="AX28" s="86" t="str">
        <f t="shared" si="29"/>
        <v/>
      </c>
      <c r="AY28" s="86" t="str">
        <f t="shared" si="30"/>
        <v/>
      </c>
      <c r="AZ28" s="86" t="str">
        <f t="shared" si="72"/>
        <v/>
      </c>
      <c r="BA28" s="86" t="str">
        <f t="shared" si="73"/>
        <v/>
      </c>
      <c r="BB28" s="86" t="str">
        <f t="shared" si="31"/>
        <v/>
      </c>
      <c r="BC28" s="86" t="str">
        <f t="shared" si="32"/>
        <v/>
      </c>
      <c r="BD28" s="86" t="str">
        <f t="shared" si="33"/>
        <v/>
      </c>
      <c r="BE28" s="86" t="str">
        <f t="shared" si="34"/>
        <v/>
      </c>
      <c r="BF28" s="86" t="str">
        <f t="shared" si="35"/>
        <v/>
      </c>
      <c r="BG28" s="86" t="str">
        <f t="shared" si="36"/>
        <v/>
      </c>
      <c r="BH28" s="86" t="str">
        <f t="shared" si="37"/>
        <v/>
      </c>
      <c r="BI28" s="86" t="str">
        <f t="shared" si="38"/>
        <v/>
      </c>
      <c r="BJ28" s="86" t="str">
        <f t="shared" si="39"/>
        <v/>
      </c>
      <c r="BK28" s="86" t="str">
        <f t="shared" si="40"/>
        <v/>
      </c>
      <c r="BL28" s="86" t="str">
        <f t="shared" si="41"/>
        <v/>
      </c>
      <c r="BM28" s="86" t="str">
        <f t="shared" si="42"/>
        <v/>
      </c>
      <c r="BN28" s="86" t="str">
        <f t="shared" si="43"/>
        <v/>
      </c>
      <c r="BO28" s="86" t="e">
        <f t="shared" si="44"/>
        <v>#N/A</v>
      </c>
      <c r="BP28" s="105" t="str">
        <f t="shared" si="74"/>
        <v/>
      </c>
      <c r="BQ28" s="86" t="str">
        <f t="shared" si="45"/>
        <v/>
      </c>
      <c r="BR28" s="86" t="str">
        <f t="shared" si="46"/>
        <v/>
      </c>
      <c r="BS28" s="86" t="str">
        <f t="shared" si="75"/>
        <v/>
      </c>
      <c r="BT28" s="51" t="str">
        <f t="shared" si="76"/>
        <v/>
      </c>
      <c r="BV28" s="41" t="s">
        <v>261</v>
      </c>
      <c r="BW28" s="41"/>
      <c r="BY28" s="132"/>
      <c r="BZ28" s="41" t="e">
        <f>IF(AND(Sufficient_data="Yes",Include_study?="Yes",Moderator&lt;&gt;""),'Moderator Analysis'!E28,NA())</f>
        <v>#N/A</v>
      </c>
      <c r="CA28" s="41" t="e">
        <f>IF(AND(Include_study?="Yes",Sufficient_data="Yes",Moderator&lt;&gt;""),'Moderator Analysis'!F28,NA())</f>
        <v>#N/A</v>
      </c>
      <c r="CB28" s="41" t="str">
        <f t="shared" si="47"/>
        <v/>
      </c>
      <c r="CC28" s="41" t="str">
        <f t="shared" si="48"/>
        <v/>
      </c>
      <c r="CD28" s="41" t="str">
        <f>IF(AND(Sufficient_data="Yes",Include_study?="Yes",Moderator&lt;&gt;""),'Moderator Analysis'!F:F-CO$2,"")</f>
        <v/>
      </c>
      <c r="CE28" s="41" t="str">
        <f t="shared" si="49"/>
        <v/>
      </c>
      <c r="CF28" s="51" t="str">
        <f>IF(AND(Sufficient_data="Yes",Include_study?="Yes",Moderator&lt;&gt;""),CC:CC*('Moderator Analysis'!F:F-CO$5-CO$4*'Moderator Analysis'!E:E)^2,"")</f>
        <v/>
      </c>
      <c r="CH28" s="25"/>
      <c r="CI28" s="71" t="str">
        <f t="shared" si="50"/>
        <v/>
      </c>
      <c r="CJ28" s="41" t="str">
        <f>IF(AND(Sufficient_data="Yes",Include_study?="Yes",CI28&lt;&gt;""),'Moderator Analysis'!F:F-'Moderator Analysis'!$J$37,"")</f>
        <v/>
      </c>
      <c r="CK28" s="41" t="str">
        <f>IF(AND(Sufficient_data="Yes",Include_study?="Yes",CI28&lt;&gt;""),'Moderator Analysis'!E:E-SUMPRODUCT('Moderator Analysis'!E:E,CI:CI)/SUM(CI:CI),"")</f>
        <v/>
      </c>
      <c r="CL28" s="51" t="str">
        <f>IF(AND(Sufficient_data="Yes",Include_study?="Yes",CI28&lt;&gt;""),CI:CI*('Moderator Analysis'!F:F-'Moderator Analysis'!J$29-'Moderator Analysis'!J$30*'Moderator Analysis'!E:E)^2,"")</f>
        <v/>
      </c>
      <c r="CM28" s="25"/>
      <c r="CQ28" s="132"/>
      <c r="CR28" s="134"/>
      <c r="CS28" s="9" t="str">
        <f>IF(AND(Sufficient_data="Yes",Include_study?="Yes"),1/('Publication Bias Analysis'!F28^2),"")</f>
        <v/>
      </c>
      <c r="CT28" s="86" t="str">
        <f>IF(AND(Include_study?="Yes",Sufficient_data="Yes"),1/('Publication Bias Analysis'!F28^2+IF(Additional_model="Fixed effect",0,DG$21)),"")</f>
        <v/>
      </c>
      <c r="CU28" s="86" t="str">
        <f>IF(AND(Include_study?="Yes",Sufficient_data="Yes"),1/('Publication Bias Analysis'!F:F^2+IF(Additional_model="Fixed effect",0,'Publication Bias Analysis'!L$32)),"")</f>
        <v/>
      </c>
      <c r="CV28" s="86" t="str">
        <f>IF(AND(Include_study?="Yes",Sufficient_data="Yes"),'Publication Bias Analysis'!E:E-'Publication Bias Analysis'!I$37,"")</f>
        <v/>
      </c>
      <c r="CW28" s="86" t="str">
        <f>IF(AND(Include_study?="Yes",Sufficient_data="Yes"),IF(Additional_model="Fixed effect",1/'Publication Bias Analysis'!F:F,1/SQRT('Publication Bias Analysis'!F:F^2+Calculations!DG$21)),"")</f>
        <v/>
      </c>
      <c r="CX28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28" s="88" t="str">
        <f t="shared" si="51"/>
        <v/>
      </c>
      <c r="CZ28" s="88" t="str">
        <f>IF(AND(Include_study?="Yes",Sufficient_data="Yes"),CY:CY+IF(DK:DK&lt;0,-1,1)*COUNTIF(CY$2:CY27,CY:CY),"")</f>
        <v/>
      </c>
      <c r="DA28" s="88" t="str">
        <f>IF(AND(Include_study?="Yes",Sufficient_data="Yes"),RANK(DO:DO,DO:DO,1)*IF(DN:DN&gt;0,1,-1)+IF(DN:DN&lt;0,-1,1)*COUNTIF(CY$2:CY27,CY:CY),"")</f>
        <v/>
      </c>
      <c r="DB28" s="88" t="str">
        <f>IF(AND(Include_study?="Yes",Sufficient_data="Yes"),RANK(DR:DR,DR:DR,1)*IF(DQ:DQ&gt;0,1,-1)+IF(DQ:DQ&lt;0,-1,1)*COUNTIF(CY$2:CY27,CY:CY),"")</f>
        <v/>
      </c>
      <c r="DC28" s="41" t="e">
        <f>IF(AND(Include_study?="Yes",Sufficient_data="Yes"),'Publication Bias Analysis'!$E:$E,NA())</f>
        <v>#N/A</v>
      </c>
      <c r="DD28" s="51" t="e">
        <f>IF(AND(Include_study?="Yes",Sufficient_data="Yes"),'Publication Bias Analysis'!$F:$F,NA())</f>
        <v>#N/A</v>
      </c>
      <c r="DJ28" s="136"/>
      <c r="DK28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28" s="41" t="str">
        <f t="shared" si="54"/>
        <v/>
      </c>
      <c r="DM28" s="51" t="str">
        <f>IF(AND(Include_study?="Yes",Sufficient_data="Yes"),1/('Publication Bias Analysis'!F:F^2+IF(Additional_model="Fixed effect",0,$DV$6)),"")</f>
        <v/>
      </c>
      <c r="DN28" s="41" t="str">
        <f>IF(AND(Include_study?="Yes",Sufficient_data="Yes"),IF('Publication Bias Analysis'!L$38="Left",'Publication Bias Analysis'!E:E-DV$3,Calculations!DV$3-'Publication Bias Analysis'!E:E),"")</f>
        <v/>
      </c>
      <c r="DO28" s="41" t="str">
        <f t="shared" si="55"/>
        <v/>
      </c>
      <c r="DP28" s="51" t="str">
        <f>IF(AND(DN28&lt;&gt;"",CZ28&lt;=MAX(CZ:CZ)-DV$7),1/('Publication Bias Analysis'!F:F^2+IF(Additional_model="Fixed effect",0,$DV$13)),"")</f>
        <v/>
      </c>
      <c r="DQ28" s="71" t="str">
        <f>IF(AND(Include_study?="Yes",Sufficient_data="Yes"),IF('Publication Bias Analysis'!L$38="Left",'Publication Bias Analysis'!E:E-DV$10,DV$10-'Publication Bias Analysis'!E:E),"")</f>
        <v/>
      </c>
      <c r="DR28" s="41" t="str">
        <f t="shared" si="56"/>
        <v/>
      </c>
      <c r="DS28" s="51" t="str">
        <f>IF(AND(DQ28&lt;&gt;"",DA28&lt;=MAX(DA:DA)-DV$14),1/('Publication Bias Analysis'!F:F^2+IF(Additional_model="Fixed effect",0,$DV$20)),"")</f>
        <v/>
      </c>
      <c r="DU28"/>
      <c r="DV28"/>
      <c r="DX28" s="59">
        <v>27</v>
      </c>
      <c r="DY28" s="11" t="str">
        <f>IF(Trim_and_fill="On",IF(DV$21&gt;(COUNT(DY$2:DY27)),IF(COUNTIF(CZ:CZ,-1*(MAX(CZ:CZ)-DX28+1))=1,"",MAX(CZ:CZ)-DX28+1),""),"")</f>
        <v/>
      </c>
      <c r="DZ28" s="41" t="str">
        <f t="shared" si="57"/>
        <v/>
      </c>
      <c r="EA28" s="41" t="str">
        <f t="shared" si="80"/>
        <v/>
      </c>
      <c r="EB28" s="41" t="str">
        <f t="shared" si="81"/>
        <v/>
      </c>
      <c r="EC28" s="86" t="str">
        <f t="shared" si="59"/>
        <v/>
      </c>
      <c r="ED28" s="51" t="str">
        <f>IF(DY28&lt;&gt;"",DZ:DZ-'Publication Bias Analysis'!I$37,"")</f>
        <v/>
      </c>
      <c r="EE28" s="42"/>
      <c r="EF28" s="59">
        <v>27</v>
      </c>
      <c r="EG28" s="41" t="e">
        <f t="shared" si="82"/>
        <v>#N/A</v>
      </c>
      <c r="EH28" s="51" t="e">
        <f t="shared" si="83"/>
        <v>#N/A</v>
      </c>
      <c r="EJ28" s="136"/>
      <c r="EK28" s="41" t="str">
        <f t="shared" si="62"/>
        <v/>
      </c>
      <c r="EL28" s="51" t="str">
        <f>IF(AND(Include_study?="Yes",Sufficient_data="Yes"),Z_score-('Publication Bias Analysis'!P$3+'Publication Bias Analysis'!P$4*Inverse_standard_error),"")</f>
        <v/>
      </c>
      <c r="EN28" s="136"/>
      <c r="EO28" s="41" t="str">
        <f>IF(AND(Include_study?="Yes",Sufficient_data="Yes"),('Publication Bias Analysis'!E:E-(SUMPRODUCT(Calculations!CS:CS,'Publication Bias Analysis'!E:E)/SUM(Calculations!CS:CS)))/SQRT(Calculations!EP:EP),"")</f>
        <v/>
      </c>
      <c r="EP28" s="41" t="str">
        <f>IF(AND(Include_study?="Yes",Sufficient_data="Yes"),'Publication Bias Analysis'!F:F^2-1/SUM(Calculations!CS:CS),"")</f>
        <v/>
      </c>
      <c r="EQ28" s="11" t="str">
        <f t="shared" si="63"/>
        <v/>
      </c>
      <c r="ER28" s="11" t="str">
        <f t="shared" si="64"/>
        <v/>
      </c>
      <c r="ES28" s="11" t="str">
        <f>IF(AND(Include_study?="Yes",Sufficient_data="Yes"),COUNTIFS(EQ$2:EQ27,"&lt;"&amp;EQ28,ER$2:ER27,"&lt;"&amp;ER28)+COUNTIFS(EQ29:EQ$201,"&lt;"&amp;EQ28,ER29:ER$201,"&lt;"&amp;ER28)+COUNTIFS(EQ$2:EQ27,"&gt;"&amp;EQ28,ER$2:ER27,"&gt;"&amp;ER28)+COUNTIFS(EQ29:EQ$201,"&gt;"&amp;EQ28,ER29:ER$201,"&gt;"&amp;ER28),"")</f>
        <v/>
      </c>
      <c r="ET28" s="82" t="str">
        <f>IF(AND(Include_study?="Yes",Sufficient_data="Yes"),COUNTIFS(EQ$2:EQ27,"&lt;"&amp;EQ28,ER$2:ER27,"&gt;"&amp;ER28)+COUNTIFS(EQ29:EQ$201,"&lt;"&amp;EQ28,ER29:ER$201,"&gt;"&amp;ER28)+COUNTIFS(EQ$2:EQ27,"&gt;"&amp;EQ28,ER$2:ER27,"&lt;"&amp;ER28)+COUNTIFS(EQ29:EQ$201,"&gt;"&amp;EQ28,ER29:ER$201,"&lt;"&amp;ER28),"")</f>
        <v/>
      </c>
      <c r="EV28" s="136"/>
      <c r="FA28" s="136"/>
      <c r="FB28" s="41" t="e">
        <f t="shared" si="65"/>
        <v>#N/A</v>
      </c>
      <c r="FC28" s="41" t="e">
        <f t="shared" si="66"/>
        <v>#N/A</v>
      </c>
      <c r="FD28" s="41" t="str">
        <f t="shared" si="67"/>
        <v/>
      </c>
      <c r="FE28" s="51" t="str">
        <f>IF(AND(Include_study?="Yes",Sufficient_data="Yes"),Z_score-('Publication Bias Analysis'!AO$30+'Publication Bias Analysis'!AO$31*Inverse_standard_error),"")</f>
        <v/>
      </c>
      <c r="FK28" s="136"/>
      <c r="FL28" s="11" t="str">
        <f>IF(Z_score_individual_studies&lt;&gt;"",RANK('Publication Bias Analysis'!AW:AW,'Publication Bias Analysis'!AW:AW,1)+COUNTIF('Publication Bias Analysis'!AW$2:AW27,'Publication Bias Analysis'!AW28),"")</f>
        <v/>
      </c>
      <c r="FM28" s="41" t="str">
        <f t="shared" si="68"/>
        <v/>
      </c>
      <c r="FN28" s="41" t="e">
        <f>IF('Publication Bias Analysis'!AV28&lt;&gt;"",'Publication Bias Analysis'!AV28,NA())</f>
        <v>#N/A</v>
      </c>
      <c r="FO28" s="41" t="e">
        <f>IF('Publication Bias Analysis'!AW28&lt;&gt;"",'Publication Bias Analysis'!AW28,NA())</f>
        <v>#N/A</v>
      </c>
      <c r="FP28" s="41" t="str">
        <f>IF(AND(Include_study?="Yes",Sufficient_data="Yes"),'Publication Bias Analysis'!AV:AV-AVERAGE('Publication Bias Analysis'!AV:AV),"")</f>
        <v/>
      </c>
      <c r="FQ28" s="51" t="str">
        <f>IF(AND(Include_study?="Yes",Sufficient_data="Yes"),FO:FO-('Publication Bias Analysis'!AZ$30+'Publication Bias Analysis'!AZ$31*FN:FN),"")</f>
        <v/>
      </c>
      <c r="FW28" s="136"/>
      <c r="FX28" s="90" t="str">
        <f t="shared" si="69"/>
        <v/>
      </c>
      <c r="FY28" s="41" t="str">
        <f t="shared" si="70"/>
        <v/>
      </c>
      <c r="FZ28" s="51" t="str">
        <f t="shared" si="78"/>
        <v/>
      </c>
    </row>
    <row r="29" spans="1:193" x14ac:dyDescent="0.2">
      <c r="A29" s="131"/>
      <c r="B29" s="41" t="str">
        <f>IF(AND(Sufficient_data="Yes",Include_study?="Yes"),IF(AND(Sort_By=$E$1,Order="Ascending"),IF(Input!Study_name="",COUNTIFS(Input!Study_name,"&lt;&gt;"&amp;"",Include_study?,"Yes",Sufficient_data,"Yes")+1,IF(COUNT(E29)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29)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29" s="41" t="str">
        <f>IF(B29&lt;&gt;"",IF(B29=0,COUNTIF(B$2:B28,0)+1,COUNTIF(B$2:B28,B29)+COUNTIF(B:B,"&lt;"&amp;B29)+1),"")</f>
        <v/>
      </c>
      <c r="D29" s="41" t="str">
        <f t="shared" si="0"/>
        <v/>
      </c>
      <c r="E29" s="41" t="str">
        <f>IF(AND(Include_study?="Yes",Sufficient_data="Yes",Input!Study_name&lt;&gt;""),Input!Study_name,"")</f>
        <v/>
      </c>
      <c r="F29" s="41" t="str">
        <f>IF(AND(Include_study?="Yes",Sufficient_data="Yes"),IF(Input!M2_M1&lt;&gt;"",Input!M2_M1,IF(AND(M1_&lt;&gt;"",M2_&lt;&gt;""),M2_-M1_,"")),"")</f>
        <v/>
      </c>
      <c r="G29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29" s="41" t="str">
        <f>IF(AND(Include_study?="Yes",Sufficient_data="Yes"),IF(OR(t_value&lt;&gt;"",F_value&lt;&gt;"",Input!Cohens_d&lt;&gt;"",Input!Hedges_g&lt;&gt;""),"",Sdiff/SQRT(2*(1-(r_)))),"")</f>
        <v/>
      </c>
      <c r="I29" s="11" t="str">
        <f t="shared" si="1"/>
        <v/>
      </c>
      <c r="J29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29" s="41" t="str">
        <f t="shared" si="2"/>
        <v/>
      </c>
      <c r="L29" s="41" t="str">
        <f t="shared" si="3"/>
        <v/>
      </c>
      <c r="M29" s="41" t="str">
        <f t="shared" si="4"/>
        <v/>
      </c>
      <c r="N29" s="41" t="str">
        <f t="shared" si="5"/>
        <v/>
      </c>
      <c r="O29" s="41" t="str">
        <f t="shared" si="6"/>
        <v/>
      </c>
      <c r="P29" s="41" t="str">
        <f t="shared" si="7"/>
        <v/>
      </c>
      <c r="Q29" s="41" t="str">
        <f t="shared" si="71"/>
        <v/>
      </c>
      <c r="R29" s="41" t="str">
        <f t="shared" si="8"/>
        <v/>
      </c>
      <c r="S29" s="41" t="str">
        <f t="shared" si="9"/>
        <v/>
      </c>
      <c r="T29" s="105" t="str">
        <f t="shared" si="10"/>
        <v/>
      </c>
      <c r="U29" s="108" t="str">
        <f t="shared" si="11"/>
        <v/>
      </c>
      <c r="W29" s="71" t="e">
        <f t="shared" si="12"/>
        <v>#N/A</v>
      </c>
      <c r="X29" s="9" t="str">
        <f t="shared" si="13"/>
        <v/>
      </c>
      <c r="Y29" s="51" t="str">
        <f t="shared" si="14"/>
        <v/>
      </c>
      <c r="AD29" s="131"/>
      <c r="AE29" s="71" t="str">
        <f t="shared" si="15"/>
        <v/>
      </c>
      <c r="AF29" s="86" t="str">
        <f t="shared" si="16"/>
        <v/>
      </c>
      <c r="AG29" s="86" t="str">
        <f t="shared" si="17"/>
        <v/>
      </c>
      <c r="AH29" s="86" t="str">
        <f t="shared" si="18"/>
        <v/>
      </c>
      <c r="AI29" s="86" t="str">
        <f t="shared" si="19"/>
        <v/>
      </c>
      <c r="AJ29" s="86" t="str">
        <f t="shared" si="20"/>
        <v/>
      </c>
      <c r="AK29" s="86" t="str">
        <f t="shared" si="21"/>
        <v/>
      </c>
      <c r="AL29" s="86" t="str">
        <f>IF(AND(Include_study?="Yes",Sufficient_data="Yes",Subgroup&lt;&gt;""),AH29-ABS(TINV((1-Subgroup_confidence_level),Number_of_subjects-1))*Calculations!AI29,"")</f>
        <v/>
      </c>
      <c r="AM29" s="86" t="str">
        <f>IF(AND(Include_study?="Yes",Sufficient_data="Yes",Subgroup&lt;&gt;""),AH29+ABS(TINV((1-Subgroup_confidence_level),Number_of_subjects-1))*Calculations!AI29,"")</f>
        <v/>
      </c>
      <c r="AN29" s="110" t="str">
        <f t="shared" si="22"/>
        <v/>
      </c>
      <c r="AO29" s="108" t="str">
        <f t="shared" si="23"/>
        <v/>
      </c>
      <c r="AQ29" s="71" t="e">
        <f t="shared" si="24"/>
        <v>#N/A</v>
      </c>
      <c r="AR29" s="38" t="str">
        <f t="shared" si="25"/>
        <v/>
      </c>
      <c r="AS29" s="51" t="str">
        <f t="shared" si="26"/>
        <v/>
      </c>
      <c r="AU29" s="71" t="str">
        <f t="shared" si="27"/>
        <v/>
      </c>
      <c r="AV29" s="86" t="str">
        <f>IF(AND(Sufficient_data="Yes",Include_study?="Yes",Subgroup&lt;&gt;""),IF(COUNTIFS(Input!P$2:P28,"="&amp;"Yes",Input!C$2:C28,"="&amp;"Yes",Input!Q$2:Q28,"="&amp;Subgroup)&gt;0,"",Subgroup),"")</f>
        <v/>
      </c>
      <c r="AW29" s="86" t="str">
        <f t="shared" si="28"/>
        <v/>
      </c>
      <c r="AX29" s="86" t="str">
        <f t="shared" si="29"/>
        <v/>
      </c>
      <c r="AY29" s="86" t="str">
        <f t="shared" si="30"/>
        <v/>
      </c>
      <c r="AZ29" s="86" t="str">
        <f t="shared" si="72"/>
        <v/>
      </c>
      <c r="BA29" s="86" t="str">
        <f t="shared" si="73"/>
        <v/>
      </c>
      <c r="BB29" s="86" t="str">
        <f t="shared" si="31"/>
        <v/>
      </c>
      <c r="BC29" s="86" t="str">
        <f t="shared" si="32"/>
        <v/>
      </c>
      <c r="BD29" s="86" t="str">
        <f t="shared" si="33"/>
        <v/>
      </c>
      <c r="BE29" s="86" t="str">
        <f t="shared" si="34"/>
        <v/>
      </c>
      <c r="BF29" s="86" t="str">
        <f t="shared" si="35"/>
        <v/>
      </c>
      <c r="BG29" s="86" t="str">
        <f t="shared" si="36"/>
        <v/>
      </c>
      <c r="BH29" s="86" t="str">
        <f t="shared" si="37"/>
        <v/>
      </c>
      <c r="BI29" s="86" t="str">
        <f t="shared" si="38"/>
        <v/>
      </c>
      <c r="BJ29" s="86" t="str">
        <f t="shared" si="39"/>
        <v/>
      </c>
      <c r="BK29" s="86" t="str">
        <f t="shared" si="40"/>
        <v/>
      </c>
      <c r="BL29" s="86" t="str">
        <f t="shared" si="41"/>
        <v/>
      </c>
      <c r="BM29" s="86" t="str">
        <f t="shared" si="42"/>
        <v/>
      </c>
      <c r="BN29" s="86" t="str">
        <f t="shared" si="43"/>
        <v/>
      </c>
      <c r="BO29" s="86" t="e">
        <f t="shared" si="44"/>
        <v>#N/A</v>
      </c>
      <c r="BP29" s="105" t="str">
        <f t="shared" si="74"/>
        <v/>
      </c>
      <c r="BQ29" s="86" t="str">
        <f t="shared" si="45"/>
        <v/>
      </c>
      <c r="BR29" s="86" t="str">
        <f t="shared" si="46"/>
        <v/>
      </c>
      <c r="BS29" s="86" t="str">
        <f t="shared" si="75"/>
        <v/>
      </c>
      <c r="BT29" s="51" t="str">
        <f t="shared" si="76"/>
        <v/>
      </c>
      <c r="BV29" s="41" t="s">
        <v>236</v>
      </c>
      <c r="BW29" s="41"/>
      <c r="BY29" s="132"/>
      <c r="BZ29" s="41" t="e">
        <f>IF(AND(Sufficient_data="Yes",Include_study?="Yes",Moderator&lt;&gt;""),'Moderator Analysis'!E29,NA())</f>
        <v>#N/A</v>
      </c>
      <c r="CA29" s="41" t="e">
        <f>IF(AND(Include_study?="Yes",Sufficient_data="Yes",Moderator&lt;&gt;""),'Moderator Analysis'!F29,NA())</f>
        <v>#N/A</v>
      </c>
      <c r="CB29" s="41" t="str">
        <f t="shared" si="47"/>
        <v/>
      </c>
      <c r="CC29" s="41" t="str">
        <f t="shared" si="48"/>
        <v/>
      </c>
      <c r="CD29" s="41" t="str">
        <f>IF(AND(Sufficient_data="Yes",Include_study?="Yes",Moderator&lt;&gt;""),'Moderator Analysis'!F:F-CO$2,"")</f>
        <v/>
      </c>
      <c r="CE29" s="41" t="str">
        <f t="shared" si="49"/>
        <v/>
      </c>
      <c r="CF29" s="51" t="str">
        <f>IF(AND(Sufficient_data="Yes",Include_study?="Yes",Moderator&lt;&gt;""),CC:CC*('Moderator Analysis'!F:F-CO$5-CO$4*'Moderator Analysis'!E:E)^2,"")</f>
        <v/>
      </c>
      <c r="CH29" s="25"/>
      <c r="CI29" s="71" t="str">
        <f t="shared" si="50"/>
        <v/>
      </c>
      <c r="CJ29" s="41" t="str">
        <f>IF(AND(Sufficient_data="Yes",Include_study?="Yes",CI29&lt;&gt;""),'Moderator Analysis'!F:F-'Moderator Analysis'!$J$37,"")</f>
        <v/>
      </c>
      <c r="CK29" s="41" t="str">
        <f>IF(AND(Sufficient_data="Yes",Include_study?="Yes",CI29&lt;&gt;""),'Moderator Analysis'!E:E-SUMPRODUCT('Moderator Analysis'!E:E,CI:CI)/SUM(CI:CI),"")</f>
        <v/>
      </c>
      <c r="CL29" s="51" t="str">
        <f>IF(AND(Sufficient_data="Yes",Include_study?="Yes",CI29&lt;&gt;""),CI:CI*('Moderator Analysis'!F:F-'Moderator Analysis'!J$29-'Moderator Analysis'!J$30*'Moderator Analysis'!E:E)^2,"")</f>
        <v/>
      </c>
      <c r="CM29" s="25"/>
      <c r="CQ29" s="132"/>
      <c r="CR29" s="134"/>
      <c r="CS29" s="9" t="str">
        <f>IF(AND(Sufficient_data="Yes",Include_study?="Yes"),1/('Publication Bias Analysis'!F29^2),"")</f>
        <v/>
      </c>
      <c r="CT29" s="86" t="str">
        <f>IF(AND(Include_study?="Yes",Sufficient_data="Yes"),1/('Publication Bias Analysis'!F29^2+IF(Additional_model="Fixed effect",0,DG$21)),"")</f>
        <v/>
      </c>
      <c r="CU29" s="86" t="str">
        <f>IF(AND(Include_study?="Yes",Sufficient_data="Yes"),1/('Publication Bias Analysis'!F:F^2+IF(Additional_model="Fixed effect",0,'Publication Bias Analysis'!L$32)),"")</f>
        <v/>
      </c>
      <c r="CV29" s="86" t="str">
        <f>IF(AND(Include_study?="Yes",Sufficient_data="Yes"),'Publication Bias Analysis'!E:E-'Publication Bias Analysis'!I$37,"")</f>
        <v/>
      </c>
      <c r="CW29" s="86" t="str">
        <f>IF(AND(Include_study?="Yes",Sufficient_data="Yes"),IF(Additional_model="Fixed effect",1/'Publication Bias Analysis'!F:F,1/SQRT('Publication Bias Analysis'!F:F^2+Calculations!DG$21)),"")</f>
        <v/>
      </c>
      <c r="CX29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29" s="88" t="str">
        <f t="shared" si="51"/>
        <v/>
      </c>
      <c r="CZ29" s="88" t="str">
        <f>IF(AND(Include_study?="Yes",Sufficient_data="Yes"),CY:CY+IF(DK:DK&lt;0,-1,1)*COUNTIF(CY$2:CY28,CY:CY),"")</f>
        <v/>
      </c>
      <c r="DA29" s="88" t="str">
        <f>IF(AND(Include_study?="Yes",Sufficient_data="Yes"),RANK(DO:DO,DO:DO,1)*IF(DN:DN&gt;0,1,-1)+IF(DN:DN&lt;0,-1,1)*COUNTIF(CY$2:CY28,CY:CY),"")</f>
        <v/>
      </c>
      <c r="DB29" s="88" t="str">
        <f>IF(AND(Include_study?="Yes",Sufficient_data="Yes"),RANK(DR:DR,DR:DR,1)*IF(DQ:DQ&gt;0,1,-1)+IF(DQ:DQ&lt;0,-1,1)*COUNTIF(CY$2:CY28,CY:CY),"")</f>
        <v/>
      </c>
      <c r="DC29" s="41" t="e">
        <f>IF(AND(Include_study?="Yes",Sufficient_data="Yes"),'Publication Bias Analysis'!$E:$E,NA())</f>
        <v>#N/A</v>
      </c>
      <c r="DD29" s="51" t="e">
        <f>IF(AND(Include_study?="Yes",Sufficient_data="Yes"),'Publication Bias Analysis'!$F:$F,NA())</f>
        <v>#N/A</v>
      </c>
      <c r="DJ29" s="136"/>
      <c r="DK29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29" s="41" t="str">
        <f t="shared" si="54"/>
        <v/>
      </c>
      <c r="DM29" s="51" t="str">
        <f>IF(AND(Include_study?="Yes",Sufficient_data="Yes"),1/('Publication Bias Analysis'!F:F^2+IF(Additional_model="Fixed effect",0,$DV$6)),"")</f>
        <v/>
      </c>
      <c r="DN29" s="41" t="str">
        <f>IF(AND(Include_study?="Yes",Sufficient_data="Yes"),IF('Publication Bias Analysis'!L$38="Left",'Publication Bias Analysis'!E:E-DV$3,Calculations!DV$3-'Publication Bias Analysis'!E:E),"")</f>
        <v/>
      </c>
      <c r="DO29" s="41" t="str">
        <f t="shared" si="55"/>
        <v/>
      </c>
      <c r="DP29" s="51" t="str">
        <f>IF(AND(DN29&lt;&gt;"",CZ29&lt;=MAX(CZ:CZ)-DV$7),1/('Publication Bias Analysis'!F:F^2+IF(Additional_model="Fixed effect",0,$DV$13)),"")</f>
        <v/>
      </c>
      <c r="DQ29" s="71" t="str">
        <f>IF(AND(Include_study?="Yes",Sufficient_data="Yes"),IF('Publication Bias Analysis'!L$38="Left",'Publication Bias Analysis'!E:E-DV$10,DV$10-'Publication Bias Analysis'!E:E),"")</f>
        <v/>
      </c>
      <c r="DR29" s="41" t="str">
        <f t="shared" si="56"/>
        <v/>
      </c>
      <c r="DS29" s="51" t="str">
        <f>IF(AND(DQ29&lt;&gt;"",DA29&lt;=MAX(DA:DA)-DV$14),1/('Publication Bias Analysis'!F:F^2+IF(Additional_model="Fixed effect",0,$DV$20)),"")</f>
        <v/>
      </c>
      <c r="DU29"/>
      <c r="DV29"/>
      <c r="DW29"/>
      <c r="DX29" s="59">
        <v>28</v>
      </c>
      <c r="DY29" s="11" t="str">
        <f>IF(Trim_and_fill="On",IF(DV$21&gt;(COUNT(DY$2:DY28)),IF(COUNTIF(CZ:CZ,-1*(MAX(CZ:CZ)-DX29+1))=1,"",MAX(CZ:CZ)-DX29+1),""),"")</f>
        <v/>
      </c>
      <c r="DZ29" s="41" t="str">
        <f t="shared" si="57"/>
        <v/>
      </c>
      <c r="EA29" s="41" t="str">
        <f t="shared" si="80"/>
        <v/>
      </c>
      <c r="EB29" s="41" t="str">
        <f t="shared" si="81"/>
        <v/>
      </c>
      <c r="EC29" s="86" t="str">
        <f t="shared" si="59"/>
        <v/>
      </c>
      <c r="ED29" s="51" t="str">
        <f>IF(DY29&lt;&gt;"",DZ:DZ-'Publication Bias Analysis'!I$37,"")</f>
        <v/>
      </c>
      <c r="EE29" s="42"/>
      <c r="EF29" s="59">
        <v>28</v>
      </c>
      <c r="EG29" s="41" t="e">
        <f t="shared" si="82"/>
        <v>#N/A</v>
      </c>
      <c r="EH29" s="51" t="e">
        <f t="shared" si="83"/>
        <v>#N/A</v>
      </c>
      <c r="EJ29" s="136"/>
      <c r="EK29" s="41" t="str">
        <f t="shared" si="62"/>
        <v/>
      </c>
      <c r="EL29" s="51" t="str">
        <f>IF(AND(Include_study?="Yes",Sufficient_data="Yes"),Z_score-('Publication Bias Analysis'!P$3+'Publication Bias Analysis'!P$4*Inverse_standard_error),"")</f>
        <v/>
      </c>
      <c r="EN29" s="136"/>
      <c r="EO29" s="41" t="str">
        <f>IF(AND(Include_study?="Yes",Sufficient_data="Yes"),('Publication Bias Analysis'!E:E-(SUMPRODUCT(Calculations!CS:CS,'Publication Bias Analysis'!E:E)/SUM(Calculations!CS:CS)))/SQRT(Calculations!EP:EP),"")</f>
        <v/>
      </c>
      <c r="EP29" s="41" t="str">
        <f>IF(AND(Include_study?="Yes",Sufficient_data="Yes"),'Publication Bias Analysis'!F:F^2-1/SUM(Calculations!CS:CS),"")</f>
        <v/>
      </c>
      <c r="EQ29" s="11" t="str">
        <f t="shared" si="63"/>
        <v/>
      </c>
      <c r="ER29" s="11" t="str">
        <f t="shared" si="64"/>
        <v/>
      </c>
      <c r="ES29" s="11" t="str">
        <f>IF(AND(Include_study?="Yes",Sufficient_data="Yes"),COUNTIFS(EQ$2:EQ28,"&lt;"&amp;EQ29,ER$2:ER28,"&lt;"&amp;ER29)+COUNTIFS(EQ30:EQ$201,"&lt;"&amp;EQ29,ER30:ER$201,"&lt;"&amp;ER29)+COUNTIFS(EQ$2:EQ28,"&gt;"&amp;EQ29,ER$2:ER28,"&gt;"&amp;ER29)+COUNTIFS(EQ30:EQ$201,"&gt;"&amp;EQ29,ER30:ER$201,"&gt;"&amp;ER29),"")</f>
        <v/>
      </c>
      <c r="ET29" s="82" t="str">
        <f>IF(AND(Include_study?="Yes",Sufficient_data="Yes"),COUNTIFS(EQ$2:EQ28,"&lt;"&amp;EQ29,ER$2:ER28,"&gt;"&amp;ER29)+COUNTIFS(EQ30:EQ$201,"&lt;"&amp;EQ29,ER30:ER$201,"&gt;"&amp;ER29)+COUNTIFS(EQ$2:EQ28,"&gt;"&amp;EQ29,ER$2:ER28,"&lt;"&amp;ER29)+COUNTIFS(EQ30:EQ$201,"&gt;"&amp;EQ29,ER30:ER$201,"&lt;"&amp;ER29),"")</f>
        <v/>
      </c>
      <c r="EV29" s="136"/>
      <c r="FA29" s="136"/>
      <c r="FB29" s="41" t="e">
        <f t="shared" si="65"/>
        <v>#N/A</v>
      </c>
      <c r="FC29" s="41" t="e">
        <f t="shared" si="66"/>
        <v>#N/A</v>
      </c>
      <c r="FD29" s="41" t="str">
        <f t="shared" si="67"/>
        <v/>
      </c>
      <c r="FE29" s="51" t="str">
        <f>IF(AND(Include_study?="Yes",Sufficient_data="Yes"),Z_score-('Publication Bias Analysis'!AO$30+'Publication Bias Analysis'!AO$31*Inverse_standard_error),"")</f>
        <v/>
      </c>
      <c r="FK29" s="136"/>
      <c r="FL29" s="11" t="str">
        <f>IF(Z_score_individual_studies&lt;&gt;"",RANK('Publication Bias Analysis'!AW:AW,'Publication Bias Analysis'!AW:AW,1)+COUNTIF('Publication Bias Analysis'!AW$2:AW28,'Publication Bias Analysis'!AW29),"")</f>
        <v/>
      </c>
      <c r="FM29" s="41" t="str">
        <f t="shared" si="68"/>
        <v/>
      </c>
      <c r="FN29" s="41" t="e">
        <f>IF('Publication Bias Analysis'!AV29&lt;&gt;"",'Publication Bias Analysis'!AV29,NA())</f>
        <v>#N/A</v>
      </c>
      <c r="FO29" s="41" t="e">
        <f>IF('Publication Bias Analysis'!AW29&lt;&gt;"",'Publication Bias Analysis'!AW29,NA())</f>
        <v>#N/A</v>
      </c>
      <c r="FP29" s="41" t="str">
        <f>IF(AND(Include_study?="Yes",Sufficient_data="Yes"),'Publication Bias Analysis'!AV:AV-AVERAGE('Publication Bias Analysis'!AV:AV),"")</f>
        <v/>
      </c>
      <c r="FQ29" s="51" t="str">
        <f>IF(AND(Include_study?="Yes",Sufficient_data="Yes"),FO:FO-('Publication Bias Analysis'!AZ$30+'Publication Bias Analysis'!AZ$31*FN:FN),"")</f>
        <v/>
      </c>
      <c r="FW29" s="136"/>
      <c r="FX29" s="90" t="str">
        <f t="shared" si="69"/>
        <v/>
      </c>
      <c r="FY29" s="41" t="str">
        <f t="shared" si="70"/>
        <v/>
      </c>
      <c r="FZ29" s="51" t="str">
        <f t="shared" si="78"/>
        <v/>
      </c>
    </row>
    <row r="30" spans="1:193" x14ac:dyDescent="0.2">
      <c r="A30" s="131"/>
      <c r="B30" s="41" t="str">
        <f>IF(AND(Sufficient_data="Yes",Include_study?="Yes"),IF(AND(Sort_By=$E$1,Order="Ascending"),IF(Input!Study_name="",COUNTIFS(Input!Study_name,"&lt;&gt;"&amp;"",Include_study?,"Yes",Sufficient_data,"Yes")+1,IF(COUNT(E30)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30)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30" s="41" t="str">
        <f>IF(B30&lt;&gt;"",IF(B30=0,COUNTIF(B$2:B29,0)+1,COUNTIF(B$2:B29,B30)+COUNTIF(B:B,"&lt;"&amp;B30)+1),"")</f>
        <v/>
      </c>
      <c r="D30" s="41" t="str">
        <f t="shared" si="0"/>
        <v/>
      </c>
      <c r="E30" s="41" t="str">
        <f>IF(AND(Include_study?="Yes",Sufficient_data="Yes",Input!Study_name&lt;&gt;""),Input!Study_name,"")</f>
        <v/>
      </c>
      <c r="F30" s="41" t="str">
        <f>IF(AND(Include_study?="Yes",Sufficient_data="Yes"),IF(Input!M2_M1&lt;&gt;"",Input!M2_M1,IF(AND(M1_&lt;&gt;"",M2_&lt;&gt;""),M2_-M1_,"")),"")</f>
        <v/>
      </c>
      <c r="G30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30" s="41" t="str">
        <f>IF(AND(Include_study?="Yes",Sufficient_data="Yes"),IF(OR(t_value&lt;&gt;"",F_value&lt;&gt;"",Input!Cohens_d&lt;&gt;"",Input!Hedges_g&lt;&gt;""),"",Sdiff/SQRT(2*(1-(r_)))),"")</f>
        <v/>
      </c>
      <c r="I30" s="11" t="str">
        <f t="shared" si="1"/>
        <v/>
      </c>
      <c r="J30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30" s="41" t="str">
        <f t="shared" si="2"/>
        <v/>
      </c>
      <c r="L30" s="41" t="str">
        <f t="shared" si="3"/>
        <v/>
      </c>
      <c r="M30" s="41" t="str">
        <f t="shared" si="4"/>
        <v/>
      </c>
      <c r="N30" s="41" t="str">
        <f t="shared" si="5"/>
        <v/>
      </c>
      <c r="O30" s="41" t="str">
        <f t="shared" si="6"/>
        <v/>
      </c>
      <c r="P30" s="41" t="str">
        <f t="shared" si="7"/>
        <v/>
      </c>
      <c r="Q30" s="41" t="str">
        <f t="shared" si="71"/>
        <v/>
      </c>
      <c r="R30" s="41" t="str">
        <f t="shared" si="8"/>
        <v/>
      </c>
      <c r="S30" s="41" t="str">
        <f t="shared" si="9"/>
        <v/>
      </c>
      <c r="T30" s="105" t="str">
        <f t="shared" si="10"/>
        <v/>
      </c>
      <c r="U30" s="108" t="str">
        <f t="shared" si="11"/>
        <v/>
      </c>
      <c r="W30" s="71" t="e">
        <f t="shared" si="12"/>
        <v>#N/A</v>
      </c>
      <c r="X30" s="9" t="str">
        <f t="shared" si="13"/>
        <v/>
      </c>
      <c r="Y30" s="51" t="str">
        <f t="shared" si="14"/>
        <v/>
      </c>
      <c r="AD30" s="131"/>
      <c r="AE30" s="71" t="str">
        <f t="shared" si="15"/>
        <v/>
      </c>
      <c r="AF30" s="86" t="str">
        <f t="shared" si="16"/>
        <v/>
      </c>
      <c r="AG30" s="86" t="str">
        <f t="shared" si="17"/>
        <v/>
      </c>
      <c r="AH30" s="86" t="str">
        <f t="shared" si="18"/>
        <v/>
      </c>
      <c r="AI30" s="86" t="str">
        <f t="shared" si="19"/>
        <v/>
      </c>
      <c r="AJ30" s="86" t="str">
        <f t="shared" si="20"/>
        <v/>
      </c>
      <c r="AK30" s="86" t="str">
        <f t="shared" si="21"/>
        <v/>
      </c>
      <c r="AL30" s="86" t="str">
        <f>IF(AND(Include_study?="Yes",Sufficient_data="Yes",Subgroup&lt;&gt;""),AH30-ABS(TINV((1-Subgroup_confidence_level),Number_of_subjects-1))*Calculations!AI30,"")</f>
        <v/>
      </c>
      <c r="AM30" s="86" t="str">
        <f>IF(AND(Include_study?="Yes",Sufficient_data="Yes",Subgroup&lt;&gt;""),AH30+ABS(TINV((1-Subgroup_confidence_level),Number_of_subjects-1))*Calculations!AI30,"")</f>
        <v/>
      </c>
      <c r="AN30" s="110" t="str">
        <f t="shared" si="22"/>
        <v/>
      </c>
      <c r="AO30" s="108" t="str">
        <f t="shared" si="23"/>
        <v/>
      </c>
      <c r="AQ30" s="71" t="e">
        <f t="shared" si="24"/>
        <v>#N/A</v>
      </c>
      <c r="AR30" s="38" t="str">
        <f t="shared" si="25"/>
        <v/>
      </c>
      <c r="AS30" s="51" t="str">
        <f t="shared" si="26"/>
        <v/>
      </c>
      <c r="AU30" s="71" t="str">
        <f t="shared" si="27"/>
        <v/>
      </c>
      <c r="AV30" s="86" t="str">
        <f>IF(AND(Sufficient_data="Yes",Include_study?="Yes",Subgroup&lt;&gt;""),IF(COUNTIFS(Input!P$2:P29,"="&amp;"Yes",Input!C$2:C29,"="&amp;"Yes",Input!Q$2:Q29,"="&amp;Subgroup)&gt;0,"",Subgroup),"")</f>
        <v/>
      </c>
      <c r="AW30" s="86" t="str">
        <f t="shared" si="28"/>
        <v/>
      </c>
      <c r="AX30" s="86" t="str">
        <f t="shared" si="29"/>
        <v/>
      </c>
      <c r="AY30" s="86" t="str">
        <f t="shared" si="30"/>
        <v/>
      </c>
      <c r="AZ30" s="86" t="str">
        <f t="shared" si="72"/>
        <v/>
      </c>
      <c r="BA30" s="86" t="str">
        <f t="shared" si="73"/>
        <v/>
      </c>
      <c r="BB30" s="86" t="str">
        <f t="shared" si="31"/>
        <v/>
      </c>
      <c r="BC30" s="86" t="str">
        <f t="shared" si="32"/>
        <v/>
      </c>
      <c r="BD30" s="86" t="str">
        <f t="shared" si="33"/>
        <v/>
      </c>
      <c r="BE30" s="86" t="str">
        <f t="shared" si="34"/>
        <v/>
      </c>
      <c r="BF30" s="86" t="str">
        <f t="shared" si="35"/>
        <v/>
      </c>
      <c r="BG30" s="86" t="str">
        <f t="shared" si="36"/>
        <v/>
      </c>
      <c r="BH30" s="86" t="str">
        <f t="shared" si="37"/>
        <v/>
      </c>
      <c r="BI30" s="86" t="str">
        <f t="shared" si="38"/>
        <v/>
      </c>
      <c r="BJ30" s="86" t="str">
        <f t="shared" si="39"/>
        <v/>
      </c>
      <c r="BK30" s="86" t="str">
        <f t="shared" si="40"/>
        <v/>
      </c>
      <c r="BL30" s="86" t="str">
        <f t="shared" si="41"/>
        <v/>
      </c>
      <c r="BM30" s="86" t="str">
        <f t="shared" si="42"/>
        <v/>
      </c>
      <c r="BN30" s="86" t="str">
        <f t="shared" si="43"/>
        <v/>
      </c>
      <c r="BO30" s="86" t="e">
        <f t="shared" si="44"/>
        <v>#N/A</v>
      </c>
      <c r="BP30" s="105" t="str">
        <f t="shared" si="74"/>
        <v/>
      </c>
      <c r="BQ30" s="86" t="str">
        <f t="shared" si="45"/>
        <v/>
      </c>
      <c r="BR30" s="86" t="str">
        <f t="shared" si="46"/>
        <v/>
      </c>
      <c r="BS30" s="86" t="str">
        <f t="shared" si="75"/>
        <v/>
      </c>
      <c r="BT30" s="51" t="str">
        <f t="shared" si="76"/>
        <v/>
      </c>
      <c r="BY30" s="132"/>
      <c r="BZ30" s="41" t="e">
        <f>IF(AND(Sufficient_data="Yes",Include_study?="Yes",Moderator&lt;&gt;""),'Moderator Analysis'!E30,NA())</f>
        <v>#N/A</v>
      </c>
      <c r="CA30" s="41" t="e">
        <f>IF(AND(Include_study?="Yes",Sufficient_data="Yes",Moderator&lt;&gt;""),'Moderator Analysis'!F30,NA())</f>
        <v>#N/A</v>
      </c>
      <c r="CB30" s="41" t="str">
        <f t="shared" si="47"/>
        <v/>
      </c>
      <c r="CC30" s="41" t="str">
        <f t="shared" si="48"/>
        <v/>
      </c>
      <c r="CD30" s="41" t="str">
        <f>IF(AND(Sufficient_data="Yes",Include_study?="Yes",Moderator&lt;&gt;""),'Moderator Analysis'!F:F-CO$2,"")</f>
        <v/>
      </c>
      <c r="CE30" s="41" t="str">
        <f t="shared" si="49"/>
        <v/>
      </c>
      <c r="CF30" s="51" t="str">
        <f>IF(AND(Sufficient_data="Yes",Include_study?="Yes",Moderator&lt;&gt;""),CC:CC*('Moderator Analysis'!F:F-CO$5-CO$4*'Moderator Analysis'!E:E)^2,"")</f>
        <v/>
      </c>
      <c r="CH30" s="25"/>
      <c r="CI30" s="71" t="str">
        <f t="shared" si="50"/>
        <v/>
      </c>
      <c r="CJ30" s="41" t="str">
        <f>IF(AND(Sufficient_data="Yes",Include_study?="Yes",CI30&lt;&gt;""),'Moderator Analysis'!F:F-'Moderator Analysis'!$J$37,"")</f>
        <v/>
      </c>
      <c r="CK30" s="41" t="str">
        <f>IF(AND(Sufficient_data="Yes",Include_study?="Yes",CI30&lt;&gt;""),'Moderator Analysis'!E:E-SUMPRODUCT('Moderator Analysis'!E:E,CI:CI)/SUM(CI:CI),"")</f>
        <v/>
      </c>
      <c r="CL30" s="51" t="str">
        <f>IF(AND(Sufficient_data="Yes",Include_study?="Yes",CI30&lt;&gt;""),CI:CI*('Moderator Analysis'!F:F-'Moderator Analysis'!J$29-'Moderator Analysis'!J$30*'Moderator Analysis'!E:E)^2,"")</f>
        <v/>
      </c>
      <c r="CM30" s="25"/>
      <c r="CQ30" s="132"/>
      <c r="CR30" s="134"/>
      <c r="CS30" s="9" t="str">
        <f>IF(AND(Sufficient_data="Yes",Include_study?="Yes"),1/('Publication Bias Analysis'!F30^2),"")</f>
        <v/>
      </c>
      <c r="CT30" s="86" t="str">
        <f>IF(AND(Include_study?="Yes",Sufficient_data="Yes"),1/('Publication Bias Analysis'!F30^2+IF(Additional_model="Fixed effect",0,DG$21)),"")</f>
        <v/>
      </c>
      <c r="CU30" s="86" t="str">
        <f>IF(AND(Include_study?="Yes",Sufficient_data="Yes"),1/('Publication Bias Analysis'!F:F^2+IF(Additional_model="Fixed effect",0,'Publication Bias Analysis'!L$32)),"")</f>
        <v/>
      </c>
      <c r="CV30" s="86" t="str">
        <f>IF(AND(Include_study?="Yes",Sufficient_data="Yes"),'Publication Bias Analysis'!E:E-'Publication Bias Analysis'!I$37,"")</f>
        <v/>
      </c>
      <c r="CW30" s="86" t="str">
        <f>IF(AND(Include_study?="Yes",Sufficient_data="Yes"),IF(Additional_model="Fixed effect",1/'Publication Bias Analysis'!F:F,1/SQRT('Publication Bias Analysis'!F:F^2+Calculations!DG$21)),"")</f>
        <v/>
      </c>
      <c r="CX30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30" s="88" t="str">
        <f t="shared" si="51"/>
        <v/>
      </c>
      <c r="CZ30" s="88" t="str">
        <f>IF(AND(Include_study?="Yes",Sufficient_data="Yes"),CY:CY+IF(DK:DK&lt;0,-1,1)*COUNTIF(CY$2:CY29,CY:CY),"")</f>
        <v/>
      </c>
      <c r="DA30" s="88" t="str">
        <f>IF(AND(Include_study?="Yes",Sufficient_data="Yes"),RANK(DO:DO,DO:DO,1)*IF(DN:DN&gt;0,1,-1)+IF(DN:DN&lt;0,-1,1)*COUNTIF(CY$2:CY29,CY:CY),"")</f>
        <v/>
      </c>
      <c r="DB30" s="88" t="str">
        <f>IF(AND(Include_study?="Yes",Sufficient_data="Yes"),RANK(DR:DR,DR:DR,1)*IF(DQ:DQ&gt;0,1,-1)+IF(DQ:DQ&lt;0,-1,1)*COUNTIF(CY$2:CY29,CY:CY),"")</f>
        <v/>
      </c>
      <c r="DC30" s="41" t="e">
        <f>IF(AND(Include_study?="Yes",Sufficient_data="Yes"),'Publication Bias Analysis'!$E:$E,NA())</f>
        <v>#N/A</v>
      </c>
      <c r="DD30" s="51" t="e">
        <f>IF(AND(Include_study?="Yes",Sufficient_data="Yes"),'Publication Bias Analysis'!$F:$F,NA())</f>
        <v>#N/A</v>
      </c>
      <c r="DJ30" s="136"/>
      <c r="DK30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30" s="41" t="str">
        <f t="shared" si="54"/>
        <v/>
      </c>
      <c r="DM30" s="51" t="str">
        <f>IF(AND(Include_study?="Yes",Sufficient_data="Yes"),1/('Publication Bias Analysis'!F:F^2+IF(Additional_model="Fixed effect",0,$DV$6)),"")</f>
        <v/>
      </c>
      <c r="DN30" s="41" t="str">
        <f>IF(AND(Include_study?="Yes",Sufficient_data="Yes"),IF('Publication Bias Analysis'!L$38="Left",'Publication Bias Analysis'!E:E-DV$3,Calculations!DV$3-'Publication Bias Analysis'!E:E),"")</f>
        <v/>
      </c>
      <c r="DO30" s="41" t="str">
        <f t="shared" si="55"/>
        <v/>
      </c>
      <c r="DP30" s="51" t="str">
        <f>IF(AND(DN30&lt;&gt;"",CZ30&lt;=MAX(CZ:CZ)-DV$7),1/('Publication Bias Analysis'!F:F^2+IF(Additional_model="Fixed effect",0,$DV$13)),"")</f>
        <v/>
      </c>
      <c r="DQ30" s="71" t="str">
        <f>IF(AND(Include_study?="Yes",Sufficient_data="Yes"),IF('Publication Bias Analysis'!L$38="Left",'Publication Bias Analysis'!E:E-DV$10,DV$10-'Publication Bias Analysis'!E:E),"")</f>
        <v/>
      </c>
      <c r="DR30" s="41" t="str">
        <f t="shared" si="56"/>
        <v/>
      </c>
      <c r="DS30" s="51" t="str">
        <f>IF(AND(DQ30&lt;&gt;"",DA30&lt;=MAX(DA:DA)-DV$14),1/('Publication Bias Analysis'!F:F^2+IF(Additional_model="Fixed effect",0,$DV$20)),"")</f>
        <v/>
      </c>
      <c r="DU30"/>
      <c r="DV30"/>
      <c r="DW30"/>
      <c r="DX30" s="59">
        <v>29</v>
      </c>
      <c r="DY30" s="11" t="str">
        <f>IF(Trim_and_fill="On",IF(DV$21&gt;(COUNT(DY$2:DY29)),IF(COUNTIF(CZ:CZ,-1*(MAX(CZ:CZ)-DX30+1))=1,"",MAX(CZ:CZ)-DX30+1),""),"")</f>
        <v/>
      </c>
      <c r="DZ30" s="41" t="str">
        <f t="shared" si="57"/>
        <v/>
      </c>
      <c r="EA30" s="41" t="str">
        <f t="shared" si="80"/>
        <v/>
      </c>
      <c r="EB30" s="41" t="str">
        <f t="shared" si="81"/>
        <v/>
      </c>
      <c r="EC30" s="86" t="str">
        <f t="shared" si="59"/>
        <v/>
      </c>
      <c r="ED30" s="51" t="str">
        <f>IF(DY30&lt;&gt;"",DZ:DZ-'Publication Bias Analysis'!I$37,"")</f>
        <v/>
      </c>
      <c r="EE30" s="42"/>
      <c r="EF30" s="59">
        <v>29</v>
      </c>
      <c r="EG30" s="41" t="e">
        <f t="shared" si="82"/>
        <v>#N/A</v>
      </c>
      <c r="EH30" s="51" t="e">
        <f t="shared" si="83"/>
        <v>#N/A</v>
      </c>
      <c r="EJ30" s="136"/>
      <c r="EK30" s="41" t="str">
        <f t="shared" si="62"/>
        <v/>
      </c>
      <c r="EL30" s="51" t="str">
        <f>IF(AND(Include_study?="Yes",Sufficient_data="Yes"),Z_score-('Publication Bias Analysis'!P$3+'Publication Bias Analysis'!P$4*Inverse_standard_error),"")</f>
        <v/>
      </c>
      <c r="EN30" s="136"/>
      <c r="EO30" s="41" t="str">
        <f>IF(AND(Include_study?="Yes",Sufficient_data="Yes"),('Publication Bias Analysis'!E:E-(SUMPRODUCT(Calculations!CS:CS,'Publication Bias Analysis'!E:E)/SUM(Calculations!CS:CS)))/SQRT(Calculations!EP:EP),"")</f>
        <v/>
      </c>
      <c r="EP30" s="41" t="str">
        <f>IF(AND(Include_study?="Yes",Sufficient_data="Yes"),'Publication Bias Analysis'!F:F^2-1/SUM(Calculations!CS:CS),"")</f>
        <v/>
      </c>
      <c r="EQ30" s="11" t="str">
        <f t="shared" si="63"/>
        <v/>
      </c>
      <c r="ER30" s="11" t="str">
        <f t="shared" si="64"/>
        <v/>
      </c>
      <c r="ES30" s="11" t="str">
        <f>IF(AND(Include_study?="Yes",Sufficient_data="Yes"),COUNTIFS(EQ$2:EQ29,"&lt;"&amp;EQ30,ER$2:ER29,"&lt;"&amp;ER30)+COUNTIFS(EQ31:EQ$201,"&lt;"&amp;EQ30,ER31:ER$201,"&lt;"&amp;ER30)+COUNTIFS(EQ$2:EQ29,"&gt;"&amp;EQ30,ER$2:ER29,"&gt;"&amp;ER30)+COUNTIFS(EQ31:EQ$201,"&gt;"&amp;EQ30,ER31:ER$201,"&gt;"&amp;ER30),"")</f>
        <v/>
      </c>
      <c r="ET30" s="82" t="str">
        <f>IF(AND(Include_study?="Yes",Sufficient_data="Yes"),COUNTIFS(EQ$2:EQ29,"&lt;"&amp;EQ30,ER$2:ER29,"&gt;"&amp;ER30)+COUNTIFS(EQ31:EQ$201,"&lt;"&amp;EQ30,ER31:ER$201,"&gt;"&amp;ER30)+COUNTIFS(EQ$2:EQ29,"&gt;"&amp;EQ30,ER$2:ER29,"&lt;"&amp;ER30)+COUNTIFS(EQ31:EQ$201,"&gt;"&amp;EQ30,ER31:ER$201,"&lt;"&amp;ER30),"")</f>
        <v/>
      </c>
      <c r="EV30" s="136"/>
      <c r="FA30" s="136"/>
      <c r="FB30" s="41" t="e">
        <f t="shared" si="65"/>
        <v>#N/A</v>
      </c>
      <c r="FC30" s="41" t="e">
        <f t="shared" si="66"/>
        <v>#N/A</v>
      </c>
      <c r="FD30" s="41" t="str">
        <f t="shared" si="67"/>
        <v/>
      </c>
      <c r="FE30" s="51" t="str">
        <f>IF(AND(Include_study?="Yes",Sufficient_data="Yes"),Z_score-('Publication Bias Analysis'!AO$30+'Publication Bias Analysis'!AO$31*Inverse_standard_error),"")</f>
        <v/>
      </c>
      <c r="FK30" s="136"/>
      <c r="FL30" s="11" t="str">
        <f>IF(Z_score_individual_studies&lt;&gt;"",RANK('Publication Bias Analysis'!AW:AW,'Publication Bias Analysis'!AW:AW,1)+COUNTIF('Publication Bias Analysis'!AW$2:AW29,'Publication Bias Analysis'!AW30),"")</f>
        <v/>
      </c>
      <c r="FM30" s="41" t="str">
        <f t="shared" si="68"/>
        <v/>
      </c>
      <c r="FN30" s="41" t="e">
        <f>IF('Publication Bias Analysis'!AV30&lt;&gt;"",'Publication Bias Analysis'!AV30,NA())</f>
        <v>#N/A</v>
      </c>
      <c r="FO30" s="41" t="e">
        <f>IF('Publication Bias Analysis'!AW30&lt;&gt;"",'Publication Bias Analysis'!AW30,NA())</f>
        <v>#N/A</v>
      </c>
      <c r="FP30" s="41" t="str">
        <f>IF(AND(Include_study?="Yes",Sufficient_data="Yes"),'Publication Bias Analysis'!AV:AV-AVERAGE('Publication Bias Analysis'!AV:AV),"")</f>
        <v/>
      </c>
      <c r="FQ30" s="51" t="str">
        <f>IF(AND(Include_study?="Yes",Sufficient_data="Yes"),FO:FO-('Publication Bias Analysis'!AZ$30+'Publication Bias Analysis'!AZ$31*FN:FN),"")</f>
        <v/>
      </c>
      <c r="FW30" s="136"/>
      <c r="FX30" s="90" t="str">
        <f t="shared" si="69"/>
        <v/>
      </c>
      <c r="FY30" s="41" t="str">
        <f t="shared" si="70"/>
        <v/>
      </c>
      <c r="FZ30" s="51" t="str">
        <f t="shared" si="78"/>
        <v/>
      </c>
    </row>
    <row r="31" spans="1:193" x14ac:dyDescent="0.2">
      <c r="A31" s="131"/>
      <c r="B31" s="41" t="str">
        <f>IF(AND(Sufficient_data="Yes",Include_study?="Yes"),IF(AND(Sort_By=$E$1,Order="Ascending"),IF(Input!Study_name="",COUNTIFS(Input!Study_name,"&lt;&gt;"&amp;"",Include_study?,"Yes",Sufficient_data,"Yes")+1,IF(COUNT(E31)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31)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31" s="41" t="str">
        <f>IF(B31&lt;&gt;"",IF(B31=0,COUNTIF(B$2:B30,0)+1,COUNTIF(B$2:B30,B31)+COUNTIF(B:B,"&lt;"&amp;B31)+1),"")</f>
        <v/>
      </c>
      <c r="D31" s="41" t="str">
        <f t="shared" si="0"/>
        <v/>
      </c>
      <c r="E31" s="41" t="str">
        <f>IF(AND(Include_study?="Yes",Sufficient_data="Yes",Input!Study_name&lt;&gt;""),Input!Study_name,"")</f>
        <v/>
      </c>
      <c r="F31" s="41" t="str">
        <f>IF(AND(Include_study?="Yes",Sufficient_data="Yes"),IF(Input!M2_M1&lt;&gt;"",Input!M2_M1,IF(AND(M1_&lt;&gt;"",M2_&lt;&gt;""),M2_-M1_,"")),"")</f>
        <v/>
      </c>
      <c r="G31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31" s="41" t="str">
        <f>IF(AND(Include_study?="Yes",Sufficient_data="Yes"),IF(OR(t_value&lt;&gt;"",F_value&lt;&gt;"",Input!Cohens_d&lt;&gt;"",Input!Hedges_g&lt;&gt;""),"",Sdiff/SQRT(2*(1-(r_)))),"")</f>
        <v/>
      </c>
      <c r="I31" s="11" t="str">
        <f t="shared" si="1"/>
        <v/>
      </c>
      <c r="J31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31" s="41" t="str">
        <f t="shared" si="2"/>
        <v/>
      </c>
      <c r="L31" s="41" t="str">
        <f t="shared" si="3"/>
        <v/>
      </c>
      <c r="M31" s="41" t="str">
        <f t="shared" si="4"/>
        <v/>
      </c>
      <c r="N31" s="41" t="str">
        <f t="shared" si="5"/>
        <v/>
      </c>
      <c r="O31" s="41" t="str">
        <f t="shared" si="6"/>
        <v/>
      </c>
      <c r="P31" s="41" t="str">
        <f t="shared" si="7"/>
        <v/>
      </c>
      <c r="Q31" s="41" t="str">
        <f t="shared" si="71"/>
        <v/>
      </c>
      <c r="R31" s="41" t="str">
        <f t="shared" si="8"/>
        <v/>
      </c>
      <c r="S31" s="41" t="str">
        <f t="shared" si="9"/>
        <v/>
      </c>
      <c r="T31" s="105" t="str">
        <f t="shared" si="10"/>
        <v/>
      </c>
      <c r="U31" s="108" t="str">
        <f t="shared" si="11"/>
        <v/>
      </c>
      <c r="W31" s="71" t="e">
        <f t="shared" si="12"/>
        <v>#N/A</v>
      </c>
      <c r="X31" s="9" t="str">
        <f t="shared" si="13"/>
        <v/>
      </c>
      <c r="Y31" s="51" t="str">
        <f t="shared" si="14"/>
        <v/>
      </c>
      <c r="AD31" s="131"/>
      <c r="AE31" s="71" t="str">
        <f t="shared" si="15"/>
        <v/>
      </c>
      <c r="AF31" s="86" t="str">
        <f t="shared" si="16"/>
        <v/>
      </c>
      <c r="AG31" s="86" t="str">
        <f t="shared" si="17"/>
        <v/>
      </c>
      <c r="AH31" s="86" t="str">
        <f t="shared" si="18"/>
        <v/>
      </c>
      <c r="AI31" s="86" t="str">
        <f t="shared" si="19"/>
        <v/>
      </c>
      <c r="AJ31" s="86" t="str">
        <f t="shared" si="20"/>
        <v/>
      </c>
      <c r="AK31" s="86" t="str">
        <f t="shared" si="21"/>
        <v/>
      </c>
      <c r="AL31" s="86" t="str">
        <f>IF(AND(Include_study?="Yes",Sufficient_data="Yes",Subgroup&lt;&gt;""),AH31-ABS(TINV((1-Subgroup_confidence_level),Number_of_subjects-1))*Calculations!AI31,"")</f>
        <v/>
      </c>
      <c r="AM31" s="86" t="str">
        <f>IF(AND(Include_study?="Yes",Sufficient_data="Yes",Subgroup&lt;&gt;""),AH31+ABS(TINV((1-Subgroup_confidence_level),Number_of_subjects-1))*Calculations!AI31,"")</f>
        <v/>
      </c>
      <c r="AN31" s="110" t="str">
        <f t="shared" si="22"/>
        <v/>
      </c>
      <c r="AO31" s="108" t="str">
        <f t="shared" si="23"/>
        <v/>
      </c>
      <c r="AQ31" s="71" t="e">
        <f t="shared" si="24"/>
        <v>#N/A</v>
      </c>
      <c r="AR31" s="38" t="str">
        <f t="shared" si="25"/>
        <v/>
      </c>
      <c r="AS31" s="51" t="str">
        <f t="shared" si="26"/>
        <v/>
      </c>
      <c r="AU31" s="71" t="str">
        <f t="shared" si="27"/>
        <v/>
      </c>
      <c r="AV31" s="86" t="str">
        <f>IF(AND(Sufficient_data="Yes",Include_study?="Yes",Subgroup&lt;&gt;""),IF(COUNTIFS(Input!P$2:P30,"="&amp;"Yes",Input!C$2:C30,"="&amp;"Yes",Input!Q$2:Q30,"="&amp;Subgroup)&gt;0,"",Subgroup),"")</f>
        <v/>
      </c>
      <c r="AW31" s="86" t="str">
        <f t="shared" si="28"/>
        <v/>
      </c>
      <c r="AX31" s="86" t="str">
        <f t="shared" si="29"/>
        <v/>
      </c>
      <c r="AY31" s="86" t="str">
        <f t="shared" si="30"/>
        <v/>
      </c>
      <c r="AZ31" s="86" t="str">
        <f t="shared" si="72"/>
        <v/>
      </c>
      <c r="BA31" s="86" t="str">
        <f t="shared" si="73"/>
        <v/>
      </c>
      <c r="BB31" s="86" t="str">
        <f t="shared" si="31"/>
        <v/>
      </c>
      <c r="BC31" s="86" t="str">
        <f t="shared" si="32"/>
        <v/>
      </c>
      <c r="BD31" s="86" t="str">
        <f t="shared" si="33"/>
        <v/>
      </c>
      <c r="BE31" s="86" t="str">
        <f t="shared" si="34"/>
        <v/>
      </c>
      <c r="BF31" s="86" t="str">
        <f t="shared" si="35"/>
        <v/>
      </c>
      <c r="BG31" s="86" t="str">
        <f t="shared" si="36"/>
        <v/>
      </c>
      <c r="BH31" s="86" t="str">
        <f t="shared" si="37"/>
        <v/>
      </c>
      <c r="BI31" s="86" t="str">
        <f t="shared" si="38"/>
        <v/>
      </c>
      <c r="BJ31" s="86" t="str">
        <f t="shared" si="39"/>
        <v/>
      </c>
      <c r="BK31" s="86" t="str">
        <f t="shared" si="40"/>
        <v/>
      </c>
      <c r="BL31" s="86" t="str">
        <f t="shared" si="41"/>
        <v/>
      </c>
      <c r="BM31" s="86" t="str">
        <f t="shared" si="42"/>
        <v/>
      </c>
      <c r="BN31" s="86" t="str">
        <f t="shared" si="43"/>
        <v/>
      </c>
      <c r="BO31" s="86" t="e">
        <f t="shared" si="44"/>
        <v>#N/A</v>
      </c>
      <c r="BP31" s="105" t="str">
        <f t="shared" si="74"/>
        <v/>
      </c>
      <c r="BQ31" s="86" t="str">
        <f t="shared" si="45"/>
        <v/>
      </c>
      <c r="BR31" s="86" t="str">
        <f t="shared" si="46"/>
        <v/>
      </c>
      <c r="BS31" s="86" t="str">
        <f t="shared" si="75"/>
        <v/>
      </c>
      <c r="BT31" s="51" t="str">
        <f t="shared" si="76"/>
        <v/>
      </c>
      <c r="BV31" s="119" t="s">
        <v>81</v>
      </c>
      <c r="BW31" s="129"/>
      <c r="BY31" s="132"/>
      <c r="BZ31" s="41" t="e">
        <f>IF(AND(Sufficient_data="Yes",Include_study?="Yes",Moderator&lt;&gt;""),'Moderator Analysis'!E31,NA())</f>
        <v>#N/A</v>
      </c>
      <c r="CA31" s="41" t="e">
        <f>IF(AND(Include_study?="Yes",Sufficient_data="Yes",Moderator&lt;&gt;""),'Moderator Analysis'!F31,NA())</f>
        <v>#N/A</v>
      </c>
      <c r="CB31" s="41" t="str">
        <f t="shared" si="47"/>
        <v/>
      </c>
      <c r="CC31" s="41" t="str">
        <f t="shared" si="48"/>
        <v/>
      </c>
      <c r="CD31" s="41" t="str">
        <f>IF(AND(Sufficient_data="Yes",Include_study?="Yes",Moderator&lt;&gt;""),'Moderator Analysis'!F:F-CO$2,"")</f>
        <v/>
      </c>
      <c r="CE31" s="41" t="str">
        <f t="shared" si="49"/>
        <v/>
      </c>
      <c r="CF31" s="51" t="str">
        <f>IF(AND(Sufficient_data="Yes",Include_study?="Yes",Moderator&lt;&gt;""),CC:CC*('Moderator Analysis'!F:F-CO$5-CO$4*'Moderator Analysis'!E:E)^2,"")</f>
        <v/>
      </c>
      <c r="CH31" s="25"/>
      <c r="CI31" s="71" t="str">
        <f t="shared" si="50"/>
        <v/>
      </c>
      <c r="CJ31" s="41" t="str">
        <f>IF(AND(Sufficient_data="Yes",Include_study?="Yes",CI31&lt;&gt;""),'Moderator Analysis'!F:F-'Moderator Analysis'!$J$37,"")</f>
        <v/>
      </c>
      <c r="CK31" s="41" t="str">
        <f>IF(AND(Sufficient_data="Yes",Include_study?="Yes",CI31&lt;&gt;""),'Moderator Analysis'!E:E-SUMPRODUCT('Moderator Analysis'!E:E,CI:CI)/SUM(CI:CI),"")</f>
        <v/>
      </c>
      <c r="CL31" s="51" t="str">
        <f>IF(AND(Sufficient_data="Yes",Include_study?="Yes",CI31&lt;&gt;""),CI:CI*('Moderator Analysis'!F:F-'Moderator Analysis'!J$29-'Moderator Analysis'!J$30*'Moderator Analysis'!E:E)^2,"")</f>
        <v/>
      </c>
      <c r="CM31" s="25"/>
      <c r="CQ31" s="132"/>
      <c r="CR31" s="134"/>
      <c r="CS31" s="9" t="str">
        <f>IF(AND(Sufficient_data="Yes",Include_study?="Yes"),1/('Publication Bias Analysis'!F31^2),"")</f>
        <v/>
      </c>
      <c r="CT31" s="86" t="str">
        <f>IF(AND(Include_study?="Yes",Sufficient_data="Yes"),1/('Publication Bias Analysis'!F31^2+IF(Additional_model="Fixed effect",0,DG$21)),"")</f>
        <v/>
      </c>
      <c r="CU31" s="86" t="str">
        <f>IF(AND(Include_study?="Yes",Sufficient_data="Yes"),1/('Publication Bias Analysis'!F:F^2+IF(Additional_model="Fixed effect",0,'Publication Bias Analysis'!L$32)),"")</f>
        <v/>
      </c>
      <c r="CV31" s="86" t="str">
        <f>IF(AND(Include_study?="Yes",Sufficient_data="Yes"),'Publication Bias Analysis'!E:E-'Publication Bias Analysis'!I$37,"")</f>
        <v/>
      </c>
      <c r="CW31" s="86" t="str">
        <f>IF(AND(Include_study?="Yes",Sufficient_data="Yes"),IF(Additional_model="Fixed effect",1/'Publication Bias Analysis'!F:F,1/SQRT('Publication Bias Analysis'!F:F^2+Calculations!DG$21)),"")</f>
        <v/>
      </c>
      <c r="CX31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31" s="88" t="str">
        <f t="shared" si="51"/>
        <v/>
      </c>
      <c r="CZ31" s="88" t="str">
        <f>IF(AND(Include_study?="Yes",Sufficient_data="Yes"),CY:CY+IF(DK:DK&lt;0,-1,1)*COUNTIF(CY$2:CY30,CY:CY),"")</f>
        <v/>
      </c>
      <c r="DA31" s="88" t="str">
        <f>IF(AND(Include_study?="Yes",Sufficient_data="Yes"),RANK(DO:DO,DO:DO,1)*IF(DN:DN&gt;0,1,-1)+IF(DN:DN&lt;0,-1,1)*COUNTIF(CY$2:CY30,CY:CY),"")</f>
        <v/>
      </c>
      <c r="DB31" s="88" t="str">
        <f>IF(AND(Include_study?="Yes",Sufficient_data="Yes"),RANK(DR:DR,DR:DR,1)*IF(DQ:DQ&gt;0,1,-1)+IF(DQ:DQ&lt;0,-1,1)*COUNTIF(CY$2:CY30,CY:CY),"")</f>
        <v/>
      </c>
      <c r="DC31" s="41" t="e">
        <f>IF(AND(Include_study?="Yes",Sufficient_data="Yes"),'Publication Bias Analysis'!$E:$E,NA())</f>
        <v>#N/A</v>
      </c>
      <c r="DD31" s="51" t="e">
        <f>IF(AND(Include_study?="Yes",Sufficient_data="Yes"),'Publication Bias Analysis'!$F:$F,NA())</f>
        <v>#N/A</v>
      </c>
      <c r="DJ31" s="136"/>
      <c r="DK31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31" s="41" t="str">
        <f t="shared" si="54"/>
        <v/>
      </c>
      <c r="DM31" s="51" t="str">
        <f>IF(AND(Include_study?="Yes",Sufficient_data="Yes"),1/('Publication Bias Analysis'!F:F^2+IF(Additional_model="Fixed effect",0,$DV$6)),"")</f>
        <v/>
      </c>
      <c r="DN31" s="41" t="str">
        <f>IF(AND(Include_study?="Yes",Sufficient_data="Yes"),IF('Publication Bias Analysis'!L$38="Left",'Publication Bias Analysis'!E:E-DV$3,Calculations!DV$3-'Publication Bias Analysis'!E:E),"")</f>
        <v/>
      </c>
      <c r="DO31" s="41" t="str">
        <f t="shared" si="55"/>
        <v/>
      </c>
      <c r="DP31" s="51" t="str">
        <f>IF(AND(DN31&lt;&gt;"",CZ31&lt;=MAX(CZ:CZ)-DV$7),1/('Publication Bias Analysis'!F:F^2+IF(Additional_model="Fixed effect",0,$DV$13)),"")</f>
        <v/>
      </c>
      <c r="DQ31" s="71" t="str">
        <f>IF(AND(Include_study?="Yes",Sufficient_data="Yes"),IF('Publication Bias Analysis'!L$38="Left",'Publication Bias Analysis'!E:E-DV$10,DV$10-'Publication Bias Analysis'!E:E),"")</f>
        <v/>
      </c>
      <c r="DR31" s="41" t="str">
        <f t="shared" si="56"/>
        <v/>
      </c>
      <c r="DS31" s="51" t="str">
        <f>IF(AND(DQ31&lt;&gt;"",DA31&lt;=MAX(DA:DA)-DV$14),1/('Publication Bias Analysis'!F:F^2+IF(Additional_model="Fixed effect",0,$DV$20)),"")</f>
        <v/>
      </c>
      <c r="DU31"/>
      <c r="DV31"/>
      <c r="DW31"/>
      <c r="DX31" s="59">
        <v>30</v>
      </c>
      <c r="DY31" s="11" t="str">
        <f>IF(Trim_and_fill="On",IF(DV$21&gt;(COUNT(DY$2:DY30)),IF(COUNTIF(CZ:CZ,-1*(MAX(CZ:CZ)-DX31+1))=1,"",MAX(CZ:CZ)-DX31+1),""),"")</f>
        <v/>
      </c>
      <c r="DZ31" s="41" t="str">
        <f t="shared" si="57"/>
        <v/>
      </c>
      <c r="EA31" s="41" t="str">
        <f t="shared" si="80"/>
        <v/>
      </c>
      <c r="EB31" s="41" t="str">
        <f t="shared" si="81"/>
        <v/>
      </c>
      <c r="EC31" s="86" t="str">
        <f t="shared" si="59"/>
        <v/>
      </c>
      <c r="ED31" s="51" t="str">
        <f>IF(DY31&lt;&gt;"",DZ:DZ-'Publication Bias Analysis'!I$37,"")</f>
        <v/>
      </c>
      <c r="EE31" s="42"/>
      <c r="EF31" s="59">
        <v>30</v>
      </c>
      <c r="EG31" s="41" t="e">
        <f t="shared" si="82"/>
        <v>#N/A</v>
      </c>
      <c r="EH31" s="51" t="e">
        <f t="shared" si="83"/>
        <v>#N/A</v>
      </c>
      <c r="EJ31" s="136"/>
      <c r="EK31" s="41" t="str">
        <f t="shared" si="62"/>
        <v/>
      </c>
      <c r="EL31" s="51" t="str">
        <f>IF(AND(Include_study?="Yes",Sufficient_data="Yes"),Z_score-('Publication Bias Analysis'!P$3+'Publication Bias Analysis'!P$4*Inverse_standard_error),"")</f>
        <v/>
      </c>
      <c r="EN31" s="136"/>
      <c r="EO31" s="41" t="str">
        <f>IF(AND(Include_study?="Yes",Sufficient_data="Yes"),('Publication Bias Analysis'!E:E-(SUMPRODUCT(Calculations!CS:CS,'Publication Bias Analysis'!E:E)/SUM(Calculations!CS:CS)))/SQRT(Calculations!EP:EP),"")</f>
        <v/>
      </c>
      <c r="EP31" s="41" t="str">
        <f>IF(AND(Include_study?="Yes",Sufficient_data="Yes"),'Publication Bias Analysis'!F:F^2-1/SUM(Calculations!CS:CS),"")</f>
        <v/>
      </c>
      <c r="EQ31" s="11" t="str">
        <f t="shared" si="63"/>
        <v/>
      </c>
      <c r="ER31" s="11" t="str">
        <f t="shared" si="64"/>
        <v/>
      </c>
      <c r="ES31" s="11" t="str">
        <f>IF(AND(Include_study?="Yes",Sufficient_data="Yes"),COUNTIFS(EQ$2:EQ30,"&lt;"&amp;EQ31,ER$2:ER30,"&lt;"&amp;ER31)+COUNTIFS(EQ32:EQ$201,"&lt;"&amp;EQ31,ER32:ER$201,"&lt;"&amp;ER31)+COUNTIFS(EQ$2:EQ30,"&gt;"&amp;EQ31,ER$2:ER30,"&gt;"&amp;ER31)+COUNTIFS(EQ32:EQ$201,"&gt;"&amp;EQ31,ER32:ER$201,"&gt;"&amp;ER31),"")</f>
        <v/>
      </c>
      <c r="ET31" s="82" t="str">
        <f>IF(AND(Include_study?="Yes",Sufficient_data="Yes"),COUNTIFS(EQ$2:EQ30,"&lt;"&amp;EQ31,ER$2:ER30,"&gt;"&amp;ER31)+COUNTIFS(EQ32:EQ$201,"&lt;"&amp;EQ31,ER32:ER$201,"&gt;"&amp;ER31)+COUNTIFS(EQ$2:EQ30,"&gt;"&amp;EQ31,ER$2:ER30,"&lt;"&amp;ER31)+COUNTIFS(EQ32:EQ$201,"&gt;"&amp;EQ31,ER32:ER$201,"&lt;"&amp;ER31),"")</f>
        <v/>
      </c>
      <c r="EV31" s="136"/>
      <c r="FA31" s="136"/>
      <c r="FB31" s="41" t="e">
        <f t="shared" si="65"/>
        <v>#N/A</v>
      </c>
      <c r="FC31" s="41" t="e">
        <f t="shared" si="66"/>
        <v>#N/A</v>
      </c>
      <c r="FD31" s="41" t="str">
        <f t="shared" si="67"/>
        <v/>
      </c>
      <c r="FE31" s="51" t="str">
        <f>IF(AND(Include_study?="Yes",Sufficient_data="Yes"),Z_score-('Publication Bias Analysis'!AO$30+'Publication Bias Analysis'!AO$31*Inverse_standard_error),"")</f>
        <v/>
      </c>
      <c r="FK31" s="136"/>
      <c r="FL31" s="11" t="str">
        <f>IF(Z_score_individual_studies&lt;&gt;"",RANK('Publication Bias Analysis'!AW:AW,'Publication Bias Analysis'!AW:AW,1)+COUNTIF('Publication Bias Analysis'!AW$2:AW30,'Publication Bias Analysis'!AW31),"")</f>
        <v/>
      </c>
      <c r="FM31" s="41" t="str">
        <f t="shared" si="68"/>
        <v/>
      </c>
      <c r="FN31" s="41" t="e">
        <f>IF('Publication Bias Analysis'!AV31&lt;&gt;"",'Publication Bias Analysis'!AV31,NA())</f>
        <v>#N/A</v>
      </c>
      <c r="FO31" s="41" t="e">
        <f>IF('Publication Bias Analysis'!AW31&lt;&gt;"",'Publication Bias Analysis'!AW31,NA())</f>
        <v>#N/A</v>
      </c>
      <c r="FP31" s="41" t="str">
        <f>IF(AND(Include_study?="Yes",Sufficient_data="Yes"),'Publication Bias Analysis'!AV:AV-AVERAGE('Publication Bias Analysis'!AV:AV),"")</f>
        <v/>
      </c>
      <c r="FQ31" s="51" t="str">
        <f>IF(AND(Include_study?="Yes",Sufficient_data="Yes"),FO:FO-('Publication Bias Analysis'!AZ$30+'Publication Bias Analysis'!AZ$31*FN:FN),"")</f>
        <v/>
      </c>
      <c r="FW31" s="136"/>
      <c r="FX31" s="90" t="str">
        <f t="shared" si="69"/>
        <v/>
      </c>
      <c r="FY31" s="41" t="str">
        <f t="shared" si="70"/>
        <v/>
      </c>
      <c r="FZ31" s="51" t="str">
        <f t="shared" si="78"/>
        <v/>
      </c>
    </row>
    <row r="32" spans="1:193" x14ac:dyDescent="0.2">
      <c r="A32" s="131"/>
      <c r="B32" s="41" t="str">
        <f>IF(AND(Sufficient_data="Yes",Include_study?="Yes"),IF(AND(Sort_By=$E$1,Order="Ascending"),IF(Input!Study_name="",COUNTIFS(Input!Study_name,"&lt;&gt;"&amp;"",Include_study?,"Yes",Sufficient_data,"Yes")+1,IF(COUNT(E32)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32)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32" s="41" t="str">
        <f>IF(B32&lt;&gt;"",IF(B32=0,COUNTIF(B$2:B31,0)+1,COUNTIF(B$2:B31,B32)+COUNTIF(B:B,"&lt;"&amp;B32)+1),"")</f>
        <v/>
      </c>
      <c r="D32" s="41" t="str">
        <f t="shared" si="0"/>
        <v/>
      </c>
      <c r="E32" s="41" t="str">
        <f>IF(AND(Include_study?="Yes",Sufficient_data="Yes",Input!Study_name&lt;&gt;""),Input!Study_name,"")</f>
        <v/>
      </c>
      <c r="F32" s="41" t="str">
        <f>IF(AND(Include_study?="Yes",Sufficient_data="Yes"),IF(Input!M2_M1&lt;&gt;"",Input!M2_M1,IF(AND(M1_&lt;&gt;"",M2_&lt;&gt;""),M2_-M1_,"")),"")</f>
        <v/>
      </c>
      <c r="G32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32" s="41" t="str">
        <f>IF(AND(Include_study?="Yes",Sufficient_data="Yes"),IF(OR(t_value&lt;&gt;"",F_value&lt;&gt;"",Input!Cohens_d&lt;&gt;"",Input!Hedges_g&lt;&gt;""),"",Sdiff/SQRT(2*(1-(r_)))),"")</f>
        <v/>
      </c>
      <c r="I32" s="11" t="str">
        <f t="shared" si="1"/>
        <v/>
      </c>
      <c r="J32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32" s="41" t="str">
        <f t="shared" si="2"/>
        <v/>
      </c>
      <c r="L32" s="41" t="str">
        <f t="shared" si="3"/>
        <v/>
      </c>
      <c r="M32" s="41" t="str">
        <f t="shared" si="4"/>
        <v/>
      </c>
      <c r="N32" s="41" t="str">
        <f t="shared" si="5"/>
        <v/>
      </c>
      <c r="O32" s="41" t="str">
        <f t="shared" si="6"/>
        <v/>
      </c>
      <c r="P32" s="41" t="str">
        <f t="shared" si="7"/>
        <v/>
      </c>
      <c r="Q32" s="41" t="str">
        <f t="shared" si="71"/>
        <v/>
      </c>
      <c r="R32" s="41" t="str">
        <f t="shared" si="8"/>
        <v/>
      </c>
      <c r="S32" s="41" t="str">
        <f t="shared" si="9"/>
        <v/>
      </c>
      <c r="T32" s="105" t="str">
        <f t="shared" si="10"/>
        <v/>
      </c>
      <c r="U32" s="108" t="str">
        <f t="shared" si="11"/>
        <v/>
      </c>
      <c r="W32" s="71" t="e">
        <f t="shared" si="12"/>
        <v>#N/A</v>
      </c>
      <c r="X32" s="9" t="str">
        <f t="shared" si="13"/>
        <v/>
      </c>
      <c r="Y32" s="51" t="str">
        <f t="shared" si="14"/>
        <v/>
      </c>
      <c r="AD32" s="131"/>
      <c r="AE32" s="71" t="str">
        <f t="shared" si="15"/>
        <v/>
      </c>
      <c r="AF32" s="86" t="str">
        <f t="shared" si="16"/>
        <v/>
      </c>
      <c r="AG32" s="86" t="str">
        <f t="shared" si="17"/>
        <v/>
      </c>
      <c r="AH32" s="86" t="str">
        <f t="shared" si="18"/>
        <v/>
      </c>
      <c r="AI32" s="86" t="str">
        <f t="shared" si="19"/>
        <v/>
      </c>
      <c r="AJ32" s="86" t="str">
        <f t="shared" si="20"/>
        <v/>
      </c>
      <c r="AK32" s="86" t="str">
        <f t="shared" si="21"/>
        <v/>
      </c>
      <c r="AL32" s="86" t="str">
        <f>IF(AND(Include_study?="Yes",Sufficient_data="Yes",Subgroup&lt;&gt;""),AH32-ABS(TINV((1-Subgroup_confidence_level),Number_of_subjects-1))*Calculations!AI32,"")</f>
        <v/>
      </c>
      <c r="AM32" s="86" t="str">
        <f>IF(AND(Include_study?="Yes",Sufficient_data="Yes",Subgroup&lt;&gt;""),AH32+ABS(TINV((1-Subgroup_confidence_level),Number_of_subjects-1))*Calculations!AI32,"")</f>
        <v/>
      </c>
      <c r="AN32" s="110" t="str">
        <f t="shared" si="22"/>
        <v/>
      </c>
      <c r="AO32" s="108" t="str">
        <f t="shared" si="23"/>
        <v/>
      </c>
      <c r="AQ32" s="71" t="e">
        <f t="shared" si="24"/>
        <v>#N/A</v>
      </c>
      <c r="AR32" s="38" t="str">
        <f t="shared" si="25"/>
        <v/>
      </c>
      <c r="AS32" s="51" t="str">
        <f t="shared" si="26"/>
        <v/>
      </c>
      <c r="AU32" s="71" t="str">
        <f t="shared" si="27"/>
        <v/>
      </c>
      <c r="AV32" s="86" t="str">
        <f>IF(AND(Sufficient_data="Yes",Include_study?="Yes",Subgroup&lt;&gt;""),IF(COUNTIFS(Input!P$2:P31,"="&amp;"Yes",Input!C$2:C31,"="&amp;"Yes",Input!Q$2:Q31,"="&amp;Subgroup)&gt;0,"",Subgroup),"")</f>
        <v/>
      </c>
      <c r="AW32" s="86" t="str">
        <f t="shared" si="28"/>
        <v/>
      </c>
      <c r="AX32" s="86" t="str">
        <f t="shared" si="29"/>
        <v/>
      </c>
      <c r="AY32" s="86" t="str">
        <f t="shared" si="30"/>
        <v/>
      </c>
      <c r="AZ32" s="86" t="str">
        <f t="shared" si="72"/>
        <v/>
      </c>
      <c r="BA32" s="86" t="str">
        <f t="shared" si="73"/>
        <v/>
      </c>
      <c r="BB32" s="86" t="str">
        <f t="shared" si="31"/>
        <v/>
      </c>
      <c r="BC32" s="86" t="str">
        <f t="shared" si="32"/>
        <v/>
      </c>
      <c r="BD32" s="86" t="str">
        <f t="shared" si="33"/>
        <v/>
      </c>
      <c r="BE32" s="86" t="str">
        <f t="shared" si="34"/>
        <v/>
      </c>
      <c r="BF32" s="86" t="str">
        <f t="shared" si="35"/>
        <v/>
      </c>
      <c r="BG32" s="86" t="str">
        <f t="shared" si="36"/>
        <v/>
      </c>
      <c r="BH32" s="86" t="str">
        <f t="shared" si="37"/>
        <v/>
      </c>
      <c r="BI32" s="86" t="str">
        <f t="shared" si="38"/>
        <v/>
      </c>
      <c r="BJ32" s="86" t="str">
        <f t="shared" si="39"/>
        <v/>
      </c>
      <c r="BK32" s="86" t="str">
        <f t="shared" si="40"/>
        <v/>
      </c>
      <c r="BL32" s="86" t="str">
        <f t="shared" si="41"/>
        <v/>
      </c>
      <c r="BM32" s="86" t="str">
        <f t="shared" si="42"/>
        <v/>
      </c>
      <c r="BN32" s="86" t="str">
        <f t="shared" si="43"/>
        <v/>
      </c>
      <c r="BO32" s="86" t="e">
        <f t="shared" si="44"/>
        <v>#N/A</v>
      </c>
      <c r="BP32" s="105" t="str">
        <f t="shared" si="74"/>
        <v/>
      </c>
      <c r="BQ32" s="86" t="str">
        <f t="shared" si="45"/>
        <v/>
      </c>
      <c r="BR32" s="86" t="str">
        <f t="shared" si="46"/>
        <v/>
      </c>
      <c r="BS32" s="86" t="str">
        <f t="shared" si="75"/>
        <v/>
      </c>
      <c r="BT32" s="51" t="str">
        <f t="shared" si="76"/>
        <v/>
      </c>
      <c r="BV32" s="141" t="s">
        <v>261</v>
      </c>
      <c r="BW32" s="142"/>
      <c r="BY32" s="132"/>
      <c r="BZ32" s="41" t="e">
        <f>IF(AND(Sufficient_data="Yes",Include_study?="Yes",Moderator&lt;&gt;""),'Moderator Analysis'!E32,NA())</f>
        <v>#N/A</v>
      </c>
      <c r="CA32" s="41" t="e">
        <f>IF(AND(Include_study?="Yes",Sufficient_data="Yes",Moderator&lt;&gt;""),'Moderator Analysis'!F32,NA())</f>
        <v>#N/A</v>
      </c>
      <c r="CB32" s="41" t="str">
        <f t="shared" si="47"/>
        <v/>
      </c>
      <c r="CC32" s="41" t="str">
        <f t="shared" si="48"/>
        <v/>
      </c>
      <c r="CD32" s="41" t="str">
        <f>IF(AND(Sufficient_data="Yes",Include_study?="Yes",Moderator&lt;&gt;""),'Moderator Analysis'!F:F-CO$2,"")</f>
        <v/>
      </c>
      <c r="CE32" s="41" t="str">
        <f t="shared" si="49"/>
        <v/>
      </c>
      <c r="CF32" s="51" t="str">
        <f>IF(AND(Sufficient_data="Yes",Include_study?="Yes",Moderator&lt;&gt;""),CC:CC*('Moderator Analysis'!F:F-CO$5-CO$4*'Moderator Analysis'!E:E)^2,"")</f>
        <v/>
      </c>
      <c r="CH32" s="25"/>
      <c r="CI32" s="71" t="str">
        <f t="shared" si="50"/>
        <v/>
      </c>
      <c r="CJ32" s="41" t="str">
        <f>IF(AND(Sufficient_data="Yes",Include_study?="Yes",CI32&lt;&gt;""),'Moderator Analysis'!F:F-'Moderator Analysis'!$J$37,"")</f>
        <v/>
      </c>
      <c r="CK32" s="41" t="str">
        <f>IF(AND(Sufficient_data="Yes",Include_study?="Yes",CI32&lt;&gt;""),'Moderator Analysis'!E:E-SUMPRODUCT('Moderator Analysis'!E:E,CI:CI)/SUM(CI:CI),"")</f>
        <v/>
      </c>
      <c r="CL32" s="51" t="str">
        <f>IF(AND(Sufficient_data="Yes",Include_study?="Yes",CI32&lt;&gt;""),CI:CI*('Moderator Analysis'!F:F-'Moderator Analysis'!J$29-'Moderator Analysis'!J$30*'Moderator Analysis'!E:E)^2,"")</f>
        <v/>
      </c>
      <c r="CM32" s="25"/>
      <c r="CQ32" s="132"/>
      <c r="CR32" s="134"/>
      <c r="CS32" s="9" t="str">
        <f>IF(AND(Sufficient_data="Yes",Include_study?="Yes"),1/('Publication Bias Analysis'!F32^2),"")</f>
        <v/>
      </c>
      <c r="CT32" s="86" t="str">
        <f>IF(AND(Include_study?="Yes",Sufficient_data="Yes"),1/('Publication Bias Analysis'!F32^2+IF(Additional_model="Fixed effect",0,DG$21)),"")</f>
        <v/>
      </c>
      <c r="CU32" s="86" t="str">
        <f>IF(AND(Include_study?="Yes",Sufficient_data="Yes"),1/('Publication Bias Analysis'!F:F^2+IF(Additional_model="Fixed effect",0,'Publication Bias Analysis'!L$32)),"")</f>
        <v/>
      </c>
      <c r="CV32" s="86" t="str">
        <f>IF(AND(Include_study?="Yes",Sufficient_data="Yes"),'Publication Bias Analysis'!E:E-'Publication Bias Analysis'!I$37,"")</f>
        <v/>
      </c>
      <c r="CW32" s="86" t="str">
        <f>IF(AND(Include_study?="Yes",Sufficient_data="Yes"),IF(Additional_model="Fixed effect",1/'Publication Bias Analysis'!F:F,1/SQRT('Publication Bias Analysis'!F:F^2+Calculations!DG$21)),"")</f>
        <v/>
      </c>
      <c r="CX32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32" s="88" t="str">
        <f t="shared" si="51"/>
        <v/>
      </c>
      <c r="CZ32" s="88" t="str">
        <f>IF(AND(Include_study?="Yes",Sufficient_data="Yes"),CY:CY+IF(DK:DK&lt;0,-1,1)*COUNTIF(CY$2:CY31,CY:CY),"")</f>
        <v/>
      </c>
      <c r="DA32" s="88" t="str">
        <f>IF(AND(Include_study?="Yes",Sufficient_data="Yes"),RANK(DO:DO,DO:DO,1)*IF(DN:DN&gt;0,1,-1)+IF(DN:DN&lt;0,-1,1)*COUNTIF(CY$2:CY31,CY:CY),"")</f>
        <v/>
      </c>
      <c r="DB32" s="88" t="str">
        <f>IF(AND(Include_study?="Yes",Sufficient_data="Yes"),RANK(DR:DR,DR:DR,1)*IF(DQ:DQ&gt;0,1,-1)+IF(DQ:DQ&lt;0,-1,1)*COUNTIF(CY$2:CY31,CY:CY),"")</f>
        <v/>
      </c>
      <c r="DC32" s="41" t="e">
        <f>IF(AND(Include_study?="Yes",Sufficient_data="Yes"),'Publication Bias Analysis'!$E:$E,NA())</f>
        <v>#N/A</v>
      </c>
      <c r="DD32" s="51" t="e">
        <f>IF(AND(Include_study?="Yes",Sufficient_data="Yes"),'Publication Bias Analysis'!$F:$F,NA())</f>
        <v>#N/A</v>
      </c>
      <c r="DJ32" s="136"/>
      <c r="DK32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32" s="41" t="str">
        <f t="shared" si="54"/>
        <v/>
      </c>
      <c r="DM32" s="51" t="str">
        <f>IF(AND(Include_study?="Yes",Sufficient_data="Yes"),1/('Publication Bias Analysis'!F:F^2+IF(Additional_model="Fixed effect",0,$DV$6)),"")</f>
        <v/>
      </c>
      <c r="DN32" s="41" t="str">
        <f>IF(AND(Include_study?="Yes",Sufficient_data="Yes"),IF('Publication Bias Analysis'!L$38="Left",'Publication Bias Analysis'!E:E-DV$3,Calculations!DV$3-'Publication Bias Analysis'!E:E),"")</f>
        <v/>
      </c>
      <c r="DO32" s="41" t="str">
        <f t="shared" si="55"/>
        <v/>
      </c>
      <c r="DP32" s="51" t="str">
        <f>IF(AND(DN32&lt;&gt;"",CZ32&lt;=MAX(CZ:CZ)-DV$7),1/('Publication Bias Analysis'!F:F^2+IF(Additional_model="Fixed effect",0,$DV$13)),"")</f>
        <v/>
      </c>
      <c r="DQ32" s="71" t="str">
        <f>IF(AND(Include_study?="Yes",Sufficient_data="Yes"),IF('Publication Bias Analysis'!L$38="Left",'Publication Bias Analysis'!E:E-DV$10,DV$10-'Publication Bias Analysis'!E:E),"")</f>
        <v/>
      </c>
      <c r="DR32" s="41" t="str">
        <f t="shared" si="56"/>
        <v/>
      </c>
      <c r="DS32" s="51" t="str">
        <f>IF(AND(DQ32&lt;&gt;"",DA32&lt;=MAX(DA:DA)-DV$14),1/('Publication Bias Analysis'!F:F^2+IF(Additional_model="Fixed effect",0,$DV$20)),"")</f>
        <v/>
      </c>
      <c r="DU32"/>
      <c r="DV32"/>
      <c r="DW32"/>
      <c r="DX32" s="59">
        <v>31</v>
      </c>
      <c r="DY32" s="11" t="str">
        <f>IF(Trim_and_fill="On",IF(DV$21&gt;(COUNT(DY$2:DY31)),IF(COUNTIF(CZ:CZ,-1*(MAX(CZ:CZ)-DX32+1))=1,"",MAX(CZ:CZ)-DX32+1),""),"")</f>
        <v/>
      </c>
      <c r="DZ32" s="41" t="str">
        <f t="shared" si="57"/>
        <v/>
      </c>
      <c r="EA32" s="41" t="str">
        <f t="shared" si="80"/>
        <v/>
      </c>
      <c r="EB32" s="41" t="str">
        <f t="shared" si="81"/>
        <v/>
      </c>
      <c r="EC32" s="86" t="str">
        <f t="shared" si="59"/>
        <v/>
      </c>
      <c r="ED32" s="51" t="str">
        <f>IF(DY32&lt;&gt;"",DZ:DZ-'Publication Bias Analysis'!I$37,"")</f>
        <v/>
      </c>
      <c r="EE32" s="42"/>
      <c r="EF32" s="59">
        <v>31</v>
      </c>
      <c r="EG32" s="41" t="e">
        <f t="shared" si="82"/>
        <v>#N/A</v>
      </c>
      <c r="EH32" s="51" t="e">
        <f t="shared" si="83"/>
        <v>#N/A</v>
      </c>
      <c r="EJ32" s="136"/>
      <c r="EK32" s="41" t="str">
        <f t="shared" si="62"/>
        <v/>
      </c>
      <c r="EL32" s="51" t="str">
        <f>IF(AND(Include_study?="Yes",Sufficient_data="Yes"),Z_score-('Publication Bias Analysis'!P$3+'Publication Bias Analysis'!P$4*Inverse_standard_error),"")</f>
        <v/>
      </c>
      <c r="EN32" s="136"/>
      <c r="EO32" s="41" t="str">
        <f>IF(AND(Include_study?="Yes",Sufficient_data="Yes"),('Publication Bias Analysis'!E:E-(SUMPRODUCT(Calculations!CS:CS,'Publication Bias Analysis'!E:E)/SUM(Calculations!CS:CS)))/SQRT(Calculations!EP:EP),"")</f>
        <v/>
      </c>
      <c r="EP32" s="41" t="str">
        <f>IF(AND(Include_study?="Yes",Sufficient_data="Yes"),'Publication Bias Analysis'!F:F^2-1/SUM(Calculations!CS:CS),"")</f>
        <v/>
      </c>
      <c r="EQ32" s="11" t="str">
        <f t="shared" si="63"/>
        <v/>
      </c>
      <c r="ER32" s="11" t="str">
        <f t="shared" si="64"/>
        <v/>
      </c>
      <c r="ES32" s="11" t="str">
        <f>IF(AND(Include_study?="Yes",Sufficient_data="Yes"),COUNTIFS(EQ$2:EQ31,"&lt;"&amp;EQ32,ER$2:ER31,"&lt;"&amp;ER32)+COUNTIFS(EQ33:EQ$201,"&lt;"&amp;EQ32,ER33:ER$201,"&lt;"&amp;ER32)+COUNTIFS(EQ$2:EQ31,"&gt;"&amp;EQ32,ER$2:ER31,"&gt;"&amp;ER32)+COUNTIFS(EQ33:EQ$201,"&gt;"&amp;EQ32,ER33:ER$201,"&gt;"&amp;ER32),"")</f>
        <v/>
      </c>
      <c r="ET32" s="82" t="str">
        <f>IF(AND(Include_study?="Yes",Sufficient_data="Yes"),COUNTIFS(EQ$2:EQ31,"&lt;"&amp;EQ32,ER$2:ER31,"&gt;"&amp;ER32)+COUNTIFS(EQ33:EQ$201,"&lt;"&amp;EQ32,ER33:ER$201,"&gt;"&amp;ER32)+COUNTIFS(EQ$2:EQ31,"&gt;"&amp;EQ32,ER$2:ER31,"&lt;"&amp;ER32)+COUNTIFS(EQ33:EQ$201,"&gt;"&amp;EQ32,ER33:ER$201,"&lt;"&amp;ER32),"")</f>
        <v/>
      </c>
      <c r="EV32" s="136"/>
      <c r="FA32" s="136"/>
      <c r="FB32" s="41" t="e">
        <f t="shared" si="65"/>
        <v>#N/A</v>
      </c>
      <c r="FC32" s="41" t="e">
        <f t="shared" si="66"/>
        <v>#N/A</v>
      </c>
      <c r="FD32" s="41" t="str">
        <f t="shared" si="67"/>
        <v/>
      </c>
      <c r="FE32" s="51" t="str">
        <f>IF(AND(Include_study?="Yes",Sufficient_data="Yes"),Z_score-('Publication Bias Analysis'!AO$30+'Publication Bias Analysis'!AO$31*Inverse_standard_error),"")</f>
        <v/>
      </c>
      <c r="FK32" s="136"/>
      <c r="FL32" s="11" t="str">
        <f>IF(Z_score_individual_studies&lt;&gt;"",RANK('Publication Bias Analysis'!AW:AW,'Publication Bias Analysis'!AW:AW,1)+COUNTIF('Publication Bias Analysis'!AW$2:AW31,'Publication Bias Analysis'!AW32),"")</f>
        <v/>
      </c>
      <c r="FM32" s="41" t="str">
        <f t="shared" si="68"/>
        <v/>
      </c>
      <c r="FN32" s="41" t="e">
        <f>IF('Publication Bias Analysis'!AV32&lt;&gt;"",'Publication Bias Analysis'!AV32,NA())</f>
        <v>#N/A</v>
      </c>
      <c r="FO32" s="41" t="e">
        <f>IF('Publication Bias Analysis'!AW32&lt;&gt;"",'Publication Bias Analysis'!AW32,NA())</f>
        <v>#N/A</v>
      </c>
      <c r="FP32" s="41" t="str">
        <f>IF(AND(Include_study?="Yes",Sufficient_data="Yes"),'Publication Bias Analysis'!AV:AV-AVERAGE('Publication Bias Analysis'!AV:AV),"")</f>
        <v/>
      </c>
      <c r="FQ32" s="51" t="str">
        <f>IF(AND(Include_study?="Yes",Sufficient_data="Yes"),FO:FO-('Publication Bias Analysis'!AZ$30+'Publication Bias Analysis'!AZ$31*FN:FN),"")</f>
        <v/>
      </c>
      <c r="FW32" s="136"/>
      <c r="FX32" s="90" t="str">
        <f t="shared" si="69"/>
        <v/>
      </c>
      <c r="FY32" s="41" t="str">
        <f t="shared" si="70"/>
        <v/>
      </c>
      <c r="FZ32" s="51" t="str">
        <f t="shared" si="78"/>
        <v/>
      </c>
    </row>
    <row r="33" spans="1:182" x14ac:dyDescent="0.2">
      <c r="A33" s="131"/>
      <c r="B33" s="41" t="str">
        <f>IF(AND(Sufficient_data="Yes",Include_study?="Yes"),IF(AND(Sort_By=$E$1,Order="Ascending"),IF(Input!Study_name="",COUNTIFS(Input!Study_name,"&lt;&gt;"&amp;"",Include_study?,"Yes",Sufficient_data,"Yes")+1,IF(COUNT(E33)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33)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33" s="41" t="str">
        <f>IF(B33&lt;&gt;"",IF(B33=0,COUNTIF(B$2:B32,0)+1,COUNTIF(B$2:B32,B33)+COUNTIF(B:B,"&lt;"&amp;B33)+1),"")</f>
        <v/>
      </c>
      <c r="D33" s="41" t="str">
        <f t="shared" si="0"/>
        <v/>
      </c>
      <c r="E33" s="41" t="str">
        <f>IF(AND(Include_study?="Yes",Sufficient_data="Yes",Input!Study_name&lt;&gt;""),Input!Study_name,"")</f>
        <v/>
      </c>
      <c r="F33" s="41" t="str">
        <f>IF(AND(Include_study?="Yes",Sufficient_data="Yes"),IF(Input!M2_M1&lt;&gt;"",Input!M2_M1,IF(AND(M1_&lt;&gt;"",M2_&lt;&gt;""),M2_-M1_,"")),"")</f>
        <v/>
      </c>
      <c r="G33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33" s="41" t="str">
        <f>IF(AND(Include_study?="Yes",Sufficient_data="Yes"),IF(OR(t_value&lt;&gt;"",F_value&lt;&gt;"",Input!Cohens_d&lt;&gt;"",Input!Hedges_g&lt;&gt;""),"",Sdiff/SQRT(2*(1-(r_)))),"")</f>
        <v/>
      </c>
      <c r="I33" s="11" t="str">
        <f t="shared" si="1"/>
        <v/>
      </c>
      <c r="J33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33" s="41" t="str">
        <f t="shared" si="2"/>
        <v/>
      </c>
      <c r="L33" s="41" t="str">
        <f t="shared" si="3"/>
        <v/>
      </c>
      <c r="M33" s="41" t="str">
        <f t="shared" si="4"/>
        <v/>
      </c>
      <c r="N33" s="41" t="str">
        <f t="shared" si="5"/>
        <v/>
      </c>
      <c r="O33" s="41" t="str">
        <f t="shared" si="6"/>
        <v/>
      </c>
      <c r="P33" s="41" t="str">
        <f t="shared" si="7"/>
        <v/>
      </c>
      <c r="Q33" s="41" t="str">
        <f t="shared" si="71"/>
        <v/>
      </c>
      <c r="R33" s="41" t="str">
        <f t="shared" si="8"/>
        <v/>
      </c>
      <c r="S33" s="41" t="str">
        <f t="shared" si="9"/>
        <v/>
      </c>
      <c r="T33" s="105" t="str">
        <f t="shared" si="10"/>
        <v/>
      </c>
      <c r="U33" s="108" t="str">
        <f t="shared" si="11"/>
        <v/>
      </c>
      <c r="W33" s="71" t="e">
        <f t="shared" si="12"/>
        <v>#N/A</v>
      </c>
      <c r="X33" s="9" t="str">
        <f t="shared" si="13"/>
        <v/>
      </c>
      <c r="Y33" s="51" t="str">
        <f t="shared" si="14"/>
        <v/>
      </c>
      <c r="AD33" s="131"/>
      <c r="AE33" s="71" t="str">
        <f t="shared" si="15"/>
        <v/>
      </c>
      <c r="AF33" s="86" t="str">
        <f t="shared" si="16"/>
        <v/>
      </c>
      <c r="AG33" s="86" t="str">
        <f t="shared" si="17"/>
        <v/>
      </c>
      <c r="AH33" s="86" t="str">
        <f t="shared" si="18"/>
        <v/>
      </c>
      <c r="AI33" s="86" t="str">
        <f t="shared" si="19"/>
        <v/>
      </c>
      <c r="AJ33" s="86" t="str">
        <f t="shared" si="20"/>
        <v/>
      </c>
      <c r="AK33" s="86" t="str">
        <f t="shared" si="21"/>
        <v/>
      </c>
      <c r="AL33" s="86" t="str">
        <f>IF(AND(Include_study?="Yes",Sufficient_data="Yes",Subgroup&lt;&gt;""),AH33-ABS(TINV((1-Subgroup_confidence_level),Number_of_subjects-1))*Calculations!AI33,"")</f>
        <v/>
      </c>
      <c r="AM33" s="86" t="str">
        <f>IF(AND(Include_study?="Yes",Sufficient_data="Yes",Subgroup&lt;&gt;""),AH33+ABS(TINV((1-Subgroup_confidence_level),Number_of_subjects-1))*Calculations!AI33,"")</f>
        <v/>
      </c>
      <c r="AN33" s="110" t="str">
        <f t="shared" si="22"/>
        <v/>
      </c>
      <c r="AO33" s="108" t="str">
        <f t="shared" si="23"/>
        <v/>
      </c>
      <c r="AQ33" s="71" t="e">
        <f t="shared" si="24"/>
        <v>#N/A</v>
      </c>
      <c r="AR33" s="38" t="str">
        <f t="shared" si="25"/>
        <v/>
      </c>
      <c r="AS33" s="51" t="str">
        <f t="shared" si="26"/>
        <v/>
      </c>
      <c r="AU33" s="71" t="str">
        <f t="shared" si="27"/>
        <v/>
      </c>
      <c r="AV33" s="86" t="str">
        <f>IF(AND(Sufficient_data="Yes",Include_study?="Yes",Subgroup&lt;&gt;""),IF(COUNTIFS(Input!P$2:P32,"="&amp;"Yes",Input!C$2:C32,"="&amp;"Yes",Input!Q$2:Q32,"="&amp;Subgroup)&gt;0,"",Subgroup),"")</f>
        <v/>
      </c>
      <c r="AW33" s="86" t="str">
        <f t="shared" si="28"/>
        <v/>
      </c>
      <c r="AX33" s="86" t="str">
        <f t="shared" si="29"/>
        <v/>
      </c>
      <c r="AY33" s="86" t="str">
        <f t="shared" si="30"/>
        <v/>
      </c>
      <c r="AZ33" s="86" t="str">
        <f t="shared" si="72"/>
        <v/>
      </c>
      <c r="BA33" s="86" t="str">
        <f t="shared" si="73"/>
        <v/>
      </c>
      <c r="BB33" s="86" t="str">
        <f t="shared" si="31"/>
        <v/>
      </c>
      <c r="BC33" s="86" t="str">
        <f t="shared" si="32"/>
        <v/>
      </c>
      <c r="BD33" s="86" t="str">
        <f t="shared" si="33"/>
        <v/>
      </c>
      <c r="BE33" s="86" t="str">
        <f t="shared" si="34"/>
        <v/>
      </c>
      <c r="BF33" s="86" t="str">
        <f t="shared" si="35"/>
        <v/>
      </c>
      <c r="BG33" s="86" t="str">
        <f t="shared" si="36"/>
        <v/>
      </c>
      <c r="BH33" s="86" t="str">
        <f t="shared" si="37"/>
        <v/>
      </c>
      <c r="BI33" s="86" t="str">
        <f t="shared" si="38"/>
        <v/>
      </c>
      <c r="BJ33" s="86" t="str">
        <f t="shared" si="39"/>
        <v/>
      </c>
      <c r="BK33" s="86" t="str">
        <f t="shared" si="40"/>
        <v/>
      </c>
      <c r="BL33" s="86" t="str">
        <f t="shared" si="41"/>
        <v/>
      </c>
      <c r="BM33" s="86" t="str">
        <f t="shared" si="42"/>
        <v/>
      </c>
      <c r="BN33" s="86" t="str">
        <f t="shared" si="43"/>
        <v/>
      </c>
      <c r="BO33" s="86" t="e">
        <f t="shared" si="44"/>
        <v>#N/A</v>
      </c>
      <c r="BP33" s="105" t="str">
        <f t="shared" si="74"/>
        <v/>
      </c>
      <c r="BQ33" s="86" t="str">
        <f t="shared" si="45"/>
        <v/>
      </c>
      <c r="BR33" s="86" t="str">
        <f t="shared" si="46"/>
        <v/>
      </c>
      <c r="BS33" s="86" t="str">
        <f t="shared" si="75"/>
        <v/>
      </c>
      <c r="BT33" s="51" t="str">
        <f t="shared" si="76"/>
        <v/>
      </c>
      <c r="BV33" s="139" t="s">
        <v>169</v>
      </c>
      <c r="BW33" s="140"/>
      <c r="BY33" s="132"/>
      <c r="BZ33" s="41" t="e">
        <f>IF(AND(Sufficient_data="Yes",Include_study?="Yes",Moderator&lt;&gt;""),'Moderator Analysis'!E33,NA())</f>
        <v>#N/A</v>
      </c>
      <c r="CA33" s="41" t="e">
        <f>IF(AND(Include_study?="Yes",Sufficient_data="Yes",Moderator&lt;&gt;""),'Moderator Analysis'!F33,NA())</f>
        <v>#N/A</v>
      </c>
      <c r="CB33" s="41" t="str">
        <f t="shared" si="47"/>
        <v/>
      </c>
      <c r="CC33" s="41" t="str">
        <f t="shared" si="48"/>
        <v/>
      </c>
      <c r="CD33" s="41" t="str">
        <f>IF(AND(Sufficient_data="Yes",Include_study?="Yes",Moderator&lt;&gt;""),'Moderator Analysis'!F:F-CO$2,"")</f>
        <v/>
      </c>
      <c r="CE33" s="41" t="str">
        <f t="shared" si="49"/>
        <v/>
      </c>
      <c r="CF33" s="51" t="str">
        <f>IF(AND(Sufficient_data="Yes",Include_study?="Yes",Moderator&lt;&gt;""),CC:CC*('Moderator Analysis'!F:F-CO$5-CO$4*'Moderator Analysis'!E:E)^2,"")</f>
        <v/>
      </c>
      <c r="CH33" s="25"/>
      <c r="CI33" s="71" t="str">
        <f t="shared" si="50"/>
        <v/>
      </c>
      <c r="CJ33" s="41" t="str">
        <f>IF(AND(Sufficient_data="Yes",Include_study?="Yes",CI33&lt;&gt;""),'Moderator Analysis'!F:F-'Moderator Analysis'!$J$37,"")</f>
        <v/>
      </c>
      <c r="CK33" s="41" t="str">
        <f>IF(AND(Sufficient_data="Yes",Include_study?="Yes",CI33&lt;&gt;""),'Moderator Analysis'!E:E-SUMPRODUCT('Moderator Analysis'!E:E,CI:CI)/SUM(CI:CI),"")</f>
        <v/>
      </c>
      <c r="CL33" s="51" t="str">
        <f>IF(AND(Sufficient_data="Yes",Include_study?="Yes",CI33&lt;&gt;""),CI:CI*('Moderator Analysis'!F:F-'Moderator Analysis'!J$29-'Moderator Analysis'!J$30*'Moderator Analysis'!E:E)^2,"")</f>
        <v/>
      </c>
      <c r="CM33" s="25"/>
      <c r="CQ33" s="132"/>
      <c r="CR33" s="134"/>
      <c r="CS33" s="9" t="str">
        <f>IF(AND(Sufficient_data="Yes",Include_study?="Yes"),1/('Publication Bias Analysis'!F33^2),"")</f>
        <v/>
      </c>
      <c r="CT33" s="86" t="str">
        <f>IF(AND(Include_study?="Yes",Sufficient_data="Yes"),1/('Publication Bias Analysis'!F33^2+IF(Additional_model="Fixed effect",0,DG$21)),"")</f>
        <v/>
      </c>
      <c r="CU33" s="86" t="str">
        <f>IF(AND(Include_study?="Yes",Sufficient_data="Yes"),1/('Publication Bias Analysis'!F:F^2+IF(Additional_model="Fixed effect",0,'Publication Bias Analysis'!L$32)),"")</f>
        <v/>
      </c>
      <c r="CV33" s="86" t="str">
        <f>IF(AND(Include_study?="Yes",Sufficient_data="Yes"),'Publication Bias Analysis'!E:E-'Publication Bias Analysis'!I$37,"")</f>
        <v/>
      </c>
      <c r="CW33" s="86" t="str">
        <f>IF(AND(Include_study?="Yes",Sufficient_data="Yes"),IF(Additional_model="Fixed effect",1/'Publication Bias Analysis'!F:F,1/SQRT('Publication Bias Analysis'!F:F^2+Calculations!DG$21)),"")</f>
        <v/>
      </c>
      <c r="CX33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33" s="88" t="str">
        <f t="shared" si="51"/>
        <v/>
      </c>
      <c r="CZ33" s="88" t="str">
        <f>IF(AND(Include_study?="Yes",Sufficient_data="Yes"),CY:CY+IF(DK:DK&lt;0,-1,1)*COUNTIF(CY$2:CY32,CY:CY),"")</f>
        <v/>
      </c>
      <c r="DA33" s="88" t="str">
        <f>IF(AND(Include_study?="Yes",Sufficient_data="Yes"),RANK(DO:DO,DO:DO,1)*IF(DN:DN&gt;0,1,-1)+IF(DN:DN&lt;0,-1,1)*COUNTIF(CY$2:CY32,CY:CY),"")</f>
        <v/>
      </c>
      <c r="DB33" s="88" t="str">
        <f>IF(AND(Include_study?="Yes",Sufficient_data="Yes"),RANK(DR:DR,DR:DR,1)*IF(DQ:DQ&gt;0,1,-1)+IF(DQ:DQ&lt;0,-1,1)*COUNTIF(CY$2:CY32,CY:CY),"")</f>
        <v/>
      </c>
      <c r="DC33" s="41" t="e">
        <f>IF(AND(Include_study?="Yes",Sufficient_data="Yes"),'Publication Bias Analysis'!$E:$E,NA())</f>
        <v>#N/A</v>
      </c>
      <c r="DD33" s="51" t="e">
        <f>IF(AND(Include_study?="Yes",Sufficient_data="Yes"),'Publication Bias Analysis'!$F:$F,NA())</f>
        <v>#N/A</v>
      </c>
      <c r="DJ33" s="136"/>
      <c r="DK33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33" s="41" t="str">
        <f t="shared" si="54"/>
        <v/>
      </c>
      <c r="DM33" s="51" t="str">
        <f>IF(AND(Include_study?="Yes",Sufficient_data="Yes"),1/('Publication Bias Analysis'!F:F^2+IF(Additional_model="Fixed effect",0,$DV$6)),"")</f>
        <v/>
      </c>
      <c r="DN33" s="41" t="str">
        <f>IF(AND(Include_study?="Yes",Sufficient_data="Yes"),IF('Publication Bias Analysis'!L$38="Left",'Publication Bias Analysis'!E:E-DV$3,Calculations!DV$3-'Publication Bias Analysis'!E:E),"")</f>
        <v/>
      </c>
      <c r="DO33" s="41" t="str">
        <f t="shared" si="55"/>
        <v/>
      </c>
      <c r="DP33" s="51" t="str">
        <f>IF(AND(DN33&lt;&gt;"",CZ33&lt;=MAX(CZ:CZ)-DV$7),1/('Publication Bias Analysis'!F:F^2+IF(Additional_model="Fixed effect",0,$DV$13)),"")</f>
        <v/>
      </c>
      <c r="DQ33" s="71" t="str">
        <f>IF(AND(Include_study?="Yes",Sufficient_data="Yes"),IF('Publication Bias Analysis'!L$38="Left",'Publication Bias Analysis'!E:E-DV$10,DV$10-'Publication Bias Analysis'!E:E),"")</f>
        <v/>
      </c>
      <c r="DR33" s="41" t="str">
        <f t="shared" si="56"/>
        <v/>
      </c>
      <c r="DS33" s="51" t="str">
        <f>IF(AND(DQ33&lt;&gt;"",DA33&lt;=MAX(DA:DA)-DV$14),1/('Publication Bias Analysis'!F:F^2+IF(Additional_model="Fixed effect",0,$DV$20)),"")</f>
        <v/>
      </c>
      <c r="DU33"/>
      <c r="DV33"/>
      <c r="DW33"/>
      <c r="DX33" s="59">
        <v>32</v>
      </c>
      <c r="DY33" s="11" t="str">
        <f>IF(Trim_and_fill="On",IF(DV$21&gt;(COUNT(DY$2:DY32)),IF(COUNTIF(CZ:CZ,-1*(MAX(CZ:CZ)-DX33+1))=1,"",MAX(CZ:CZ)-DX33+1),""),"")</f>
        <v/>
      </c>
      <c r="DZ33" s="41" t="str">
        <f t="shared" si="57"/>
        <v/>
      </c>
      <c r="EA33" s="41" t="str">
        <f t="shared" si="80"/>
        <v/>
      </c>
      <c r="EB33" s="41" t="str">
        <f t="shared" si="81"/>
        <v/>
      </c>
      <c r="EC33" s="86" t="str">
        <f t="shared" si="59"/>
        <v/>
      </c>
      <c r="ED33" s="51" t="str">
        <f>IF(DY33&lt;&gt;"",DZ:DZ-'Publication Bias Analysis'!I$37,"")</f>
        <v/>
      </c>
      <c r="EE33" s="42"/>
      <c r="EF33" s="59">
        <v>32</v>
      </c>
      <c r="EG33" s="41" t="e">
        <f t="shared" si="82"/>
        <v>#N/A</v>
      </c>
      <c r="EH33" s="51" t="e">
        <f t="shared" si="83"/>
        <v>#N/A</v>
      </c>
      <c r="EJ33" s="136"/>
      <c r="EK33" s="41" t="str">
        <f t="shared" si="62"/>
        <v/>
      </c>
      <c r="EL33" s="51" t="str">
        <f>IF(AND(Include_study?="Yes",Sufficient_data="Yes"),Z_score-('Publication Bias Analysis'!P$3+'Publication Bias Analysis'!P$4*Inverse_standard_error),"")</f>
        <v/>
      </c>
      <c r="EN33" s="136"/>
      <c r="EO33" s="41" t="str">
        <f>IF(AND(Include_study?="Yes",Sufficient_data="Yes"),('Publication Bias Analysis'!E:E-(SUMPRODUCT(Calculations!CS:CS,'Publication Bias Analysis'!E:E)/SUM(Calculations!CS:CS)))/SQRT(Calculations!EP:EP),"")</f>
        <v/>
      </c>
      <c r="EP33" s="41" t="str">
        <f>IF(AND(Include_study?="Yes",Sufficient_data="Yes"),'Publication Bias Analysis'!F:F^2-1/SUM(Calculations!CS:CS),"")</f>
        <v/>
      </c>
      <c r="EQ33" s="11" t="str">
        <f t="shared" si="63"/>
        <v/>
      </c>
      <c r="ER33" s="11" t="str">
        <f t="shared" si="64"/>
        <v/>
      </c>
      <c r="ES33" s="11" t="str">
        <f>IF(AND(Include_study?="Yes",Sufficient_data="Yes"),COUNTIFS(EQ$2:EQ32,"&lt;"&amp;EQ33,ER$2:ER32,"&lt;"&amp;ER33)+COUNTIFS(EQ34:EQ$201,"&lt;"&amp;EQ33,ER34:ER$201,"&lt;"&amp;ER33)+COUNTIFS(EQ$2:EQ32,"&gt;"&amp;EQ33,ER$2:ER32,"&gt;"&amp;ER33)+COUNTIFS(EQ34:EQ$201,"&gt;"&amp;EQ33,ER34:ER$201,"&gt;"&amp;ER33),"")</f>
        <v/>
      </c>
      <c r="ET33" s="82" t="str">
        <f>IF(AND(Include_study?="Yes",Sufficient_data="Yes"),COUNTIFS(EQ$2:EQ32,"&lt;"&amp;EQ33,ER$2:ER32,"&gt;"&amp;ER33)+COUNTIFS(EQ34:EQ$201,"&lt;"&amp;EQ33,ER34:ER$201,"&gt;"&amp;ER33)+COUNTIFS(EQ$2:EQ32,"&gt;"&amp;EQ33,ER$2:ER32,"&lt;"&amp;ER33)+COUNTIFS(EQ34:EQ$201,"&gt;"&amp;EQ33,ER34:ER$201,"&lt;"&amp;ER33),"")</f>
        <v/>
      </c>
      <c r="EV33" s="136"/>
      <c r="FA33" s="136"/>
      <c r="FB33" s="41" t="e">
        <f t="shared" si="65"/>
        <v>#N/A</v>
      </c>
      <c r="FC33" s="41" t="e">
        <f t="shared" si="66"/>
        <v>#N/A</v>
      </c>
      <c r="FD33" s="41" t="str">
        <f t="shared" si="67"/>
        <v/>
      </c>
      <c r="FE33" s="51" t="str">
        <f>IF(AND(Include_study?="Yes",Sufficient_data="Yes"),Z_score-('Publication Bias Analysis'!AO$30+'Publication Bias Analysis'!AO$31*Inverse_standard_error),"")</f>
        <v/>
      </c>
      <c r="FK33" s="136"/>
      <c r="FL33" s="11" t="str">
        <f>IF(Z_score_individual_studies&lt;&gt;"",RANK('Publication Bias Analysis'!AW:AW,'Publication Bias Analysis'!AW:AW,1)+COUNTIF('Publication Bias Analysis'!AW$2:AW32,'Publication Bias Analysis'!AW33),"")</f>
        <v/>
      </c>
      <c r="FM33" s="41" t="str">
        <f t="shared" si="68"/>
        <v/>
      </c>
      <c r="FN33" s="41" t="e">
        <f>IF('Publication Bias Analysis'!AV33&lt;&gt;"",'Publication Bias Analysis'!AV33,NA())</f>
        <v>#N/A</v>
      </c>
      <c r="FO33" s="41" t="e">
        <f>IF('Publication Bias Analysis'!AW33&lt;&gt;"",'Publication Bias Analysis'!AW33,NA())</f>
        <v>#N/A</v>
      </c>
      <c r="FP33" s="41" t="str">
        <f>IF(AND(Include_study?="Yes",Sufficient_data="Yes"),'Publication Bias Analysis'!AV:AV-AVERAGE('Publication Bias Analysis'!AV:AV),"")</f>
        <v/>
      </c>
      <c r="FQ33" s="51" t="str">
        <f>IF(AND(Include_study?="Yes",Sufficient_data="Yes"),FO:FO-('Publication Bias Analysis'!AZ$30+'Publication Bias Analysis'!AZ$31*FN:FN),"")</f>
        <v/>
      </c>
      <c r="FW33" s="136"/>
      <c r="FX33" s="90" t="str">
        <f t="shared" si="69"/>
        <v/>
      </c>
      <c r="FY33" s="41" t="str">
        <f t="shared" si="70"/>
        <v/>
      </c>
      <c r="FZ33" s="51" t="str">
        <f t="shared" si="78"/>
        <v/>
      </c>
    </row>
    <row r="34" spans="1:182" x14ac:dyDescent="0.2">
      <c r="A34" s="131"/>
      <c r="B34" s="41" t="str">
        <f>IF(AND(Sufficient_data="Yes",Include_study?="Yes"),IF(AND(Sort_By=$E$1,Order="Ascending"),IF(Input!Study_name="",COUNTIFS(Input!Study_name,"&lt;&gt;"&amp;"",Include_study?,"Yes",Sufficient_data,"Yes")+1,IF(COUNT(E34)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34)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34" s="41" t="str">
        <f>IF(B34&lt;&gt;"",IF(B34=0,COUNTIF(B$2:B33,0)+1,COUNTIF(B$2:B33,B34)+COUNTIF(B:B,"&lt;"&amp;B34)+1),"")</f>
        <v/>
      </c>
      <c r="D34" s="41" t="str">
        <f t="shared" ref="D34:D97" si="84">IF(Entry_number&lt;&gt;"",Entry_number,"")</f>
        <v/>
      </c>
      <c r="E34" s="41" t="str">
        <f>IF(AND(Include_study?="Yes",Sufficient_data="Yes",Input!Study_name&lt;&gt;""),Input!Study_name,"")</f>
        <v/>
      </c>
      <c r="F34" s="41" t="str">
        <f>IF(AND(Include_study?="Yes",Sufficient_data="Yes"),IF(Input!M2_M1&lt;&gt;"",Input!M2_M1,IF(AND(M1_&lt;&gt;"",M2_&lt;&gt;""),M2_-M1_,"")),"")</f>
        <v/>
      </c>
      <c r="G34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34" s="41" t="str">
        <f>IF(AND(Include_study?="Yes",Sufficient_data="Yes"),IF(OR(t_value&lt;&gt;"",F_value&lt;&gt;"",Input!Cohens_d&lt;&gt;"",Input!Hedges_g&lt;&gt;""),"",Sdiff/SQRT(2*(1-(r_)))),"")</f>
        <v/>
      </c>
      <c r="I34" s="11" t="str">
        <f t="shared" ref="I34:I65" si="85">IF(AND(Include_study?="Yes",Sufficient_data="Yes"),N_,"")</f>
        <v/>
      </c>
      <c r="J34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34" s="41" t="str">
        <f t="shared" ref="K34:K65" si="86">IF(AND(Include_study?="Yes",Sufficient_data="Yes"),IF((N_-2)&gt;170,1-3/(4*(N_-3)),EXP(GAMMALN((N_-2)/2))/(SQRT((N_-2)/2)*EXP(GAMMALN((N_-3)/2)))),"")</f>
        <v/>
      </c>
      <c r="L34" s="41" t="str">
        <f t="shared" ref="L34:L65" si="87">IF(AND(Include_study?="Yes",Sufficient_data="Yes"),J_*Cohens_d,"")</f>
        <v/>
      </c>
      <c r="M34" s="41" t="str">
        <f t="shared" ref="M34:M65" si="88">IF(AND(Include_study?="Yes",Sufficient_data="Yes"),(1/N_+Cohens_d^2/(2*N_))*2*(1-IF(r_&lt;&gt;"",r_,0.5)),"")</f>
        <v/>
      </c>
      <c r="N34" s="41" t="str">
        <f t="shared" ref="N34:N65" si="89">IF(AND(Include_study?="Yes",Sufficient_data="Yes"),Variance_d*J_^2,"")</f>
        <v/>
      </c>
      <c r="O34" s="41" t="str">
        <f t="shared" ref="O34:O65" si="90">IF(AND(Include_study?="Yes",Sufficient_data="Yes"),IF(Effect_size_measure=L$1,SQRT(Variance_g),SQRT(Variance_d)),"")</f>
        <v/>
      </c>
      <c r="P34" s="41" t="str">
        <f t="shared" ref="P34:P65" si="91">IF(AND(Sufficient_data="Yes",Include_study?="Yes"),1/SE^2,"")</f>
        <v/>
      </c>
      <c r="Q34" s="41" t="str">
        <f t="shared" si="71"/>
        <v/>
      </c>
      <c r="R34" s="41" t="str">
        <f t="shared" ref="R34:R65" si="92">IF(Variance_g&lt;&gt;"",IF(Effect_size_measure=L$1,Hedges_g,Cohens_d)-ABS(TINV((1-Confidence_level),Number_of_subjects-1))*SE,"")</f>
        <v/>
      </c>
      <c r="S34" s="41" t="str">
        <f t="shared" ref="S34:S65" si="93">IF(Variance_g&lt;&gt;"",IF(Effect_size_measure=L$1,Hedges_g,Cohens_d)+ABS(TINV((1-Confidence_level),Number_of_subjects-1))*SE,"")</f>
        <v/>
      </c>
      <c r="T34" s="105" t="str">
        <f t="shared" ref="T34:T65" si="94">IF(AND(Include_study?="Yes",Sufficient_data="Yes"),IF(Meta_analysis_model="Fixed effect model",Weightf/SUM(Weightf),Weightr/SUM(Weightr)),"")</f>
        <v/>
      </c>
      <c r="U34" s="108" t="str">
        <f t="shared" ref="U34:U65" si="95">IF(AND(Include_study?="Yes",Sufficient_data="Yes"),IF(Effect_size_measure="Cohen's d",J34,L34)-Combined_Effect_Size,"")</f>
        <v/>
      </c>
      <c r="W34" s="71" t="e">
        <f t="shared" ref="W34:W51" si="96">IF(AND(Include_study?="Yes",Sufficient_data="Yes"),IF(Effect_size_measure=L$1,Hedges_g,Cohens_d),NA())</f>
        <v>#N/A</v>
      </c>
      <c r="X34" s="9" t="str">
        <f t="shared" ref="X34:X51" si="97">IF(AND(Include_study?="Yes",Sufficient_data="Yes"),W34-R34,"")</f>
        <v/>
      </c>
      <c r="Y34" s="51" t="str">
        <f t="shared" ref="Y34:Y51" si="98">IF(AND(Include_study?="Yes",Sufficient_data="Yes"),S34-W34,"")</f>
        <v/>
      </c>
      <c r="AD34" s="131"/>
      <c r="AE34" s="71" t="str">
        <f t="shared" ref="AE34:AE51" si="99">IF(AND(Sufficient_data="Yes",Include_study?="Yes",Subgroup&lt;&gt;""),COUNTIFS(Include_study?,"Yes",Sufficient_data,"Yes",Subgroup,"&lt;&gt;"&amp;"",AF:AF,"&lt;"&amp;Subgroup)+COUNTIFS(Include_study?,"Yes",Entry_number,"&lt;"&amp;Entry_number,AF:AF,Subgroup)+COUNTIFS(AY:AY,"&gt;="&amp;0,AV:AV,"&lt;"&amp;Subgroup)+1,"")</f>
        <v/>
      </c>
      <c r="AF34" s="86" t="str">
        <f t="shared" ref="AF34:AF97" si="100">IF(AND(Sufficient_data="Yes",Include_study?="Yes",Subgroup&lt;&gt;""),Subgroup,"")</f>
        <v/>
      </c>
      <c r="AG34" s="86" t="str">
        <f t="shared" ref="AG34:AG97" si="101">IF(AND(Include_study?="Yes",Sufficient_data="Yes",Subgroup&lt;&gt;""),Study_name,"")</f>
        <v/>
      </c>
      <c r="AH34" s="86" t="str">
        <f t="shared" ref="AH34:AH51" si="102">IF(AND(Include_study?="Yes",Sufficient_data="Yes",Subgroup&lt;&gt;""),IF(Subgroup_effect_size_measure=L$1,Hedges_g,Cohens_d),"")</f>
        <v/>
      </c>
      <c r="AI34" s="86" t="str">
        <f t="shared" ref="AI34:AI51" si="103">IF(AND(Include_study?="Yes",Sufficient_data="Yes",Subgroup&lt;&gt;""),IF(Subgroup_effect_size_measure=L$1,SQRT(Variance_g),SQRT(Variance_d)),"")</f>
        <v/>
      </c>
      <c r="AJ34" s="86" t="str">
        <f t="shared" ref="AJ34:AJ51" si="104">IF(AND(Sufficient_data="Yes",Include_study?="Yes",Subgroup&lt;&gt;""),1/AI:AI^2,"")</f>
        <v/>
      </c>
      <c r="AK34" s="86" t="str">
        <f t="shared" ref="AK34:AK65" si="105">IF(AND(Include_study?="Yes",Sufficient_data="Yes",Subgroup&lt;&gt;""),1/(AI:AI^2+IF(Within_subgroup_weighting="Fixed effect",0,VLOOKUP(Subgroup,AV:BD,8,FALSE))),"")</f>
        <v/>
      </c>
      <c r="AL34" s="86" t="str">
        <f>IF(AND(Include_study?="Yes",Sufficient_data="Yes",Subgroup&lt;&gt;""),AH34-ABS(TINV((1-Subgroup_confidence_level),Number_of_subjects-1))*Calculations!AI34,"")</f>
        <v/>
      </c>
      <c r="AM34" s="86" t="str">
        <f>IF(AND(Include_study?="Yes",Sufficient_data="Yes",Subgroup&lt;&gt;""),AH34+ABS(TINV((1-Subgroup_confidence_level),Number_of_subjects-1))*Calculations!AI34,"")</f>
        <v/>
      </c>
      <c r="AN34" s="110" t="str">
        <f t="shared" ref="AN34:AN65" si="106">IF(AND(Sufficient_data="Yes",Include_study?="Yes",Subgroup&lt;&gt;""),AK34/SUMIF(Subgroup,Subgroup,AK:AK),"")</f>
        <v/>
      </c>
      <c r="AO34" s="108" t="str">
        <f t="shared" ref="AO34:AO65" si="107">IF(AND(Include_study?="Yes",Sufficient_data="Yes",Subgroup&lt;&gt;""),AH:AH-VLOOKUP(AF:AF,AV:BE,10,FALSE),"")</f>
        <v/>
      </c>
      <c r="AQ34" s="71" t="e">
        <f t="shared" ref="AQ34:AQ51" si="108">IF(AND(Include_study?="Yes",Sufficient_data="Yes",Subgroup&lt;&gt;""),AH34,NA())</f>
        <v>#N/A</v>
      </c>
      <c r="AR34" s="38" t="str">
        <f t="shared" ref="AR34:AR51" si="109">IF(AND(Include_study?="Yes",Sufficient_data="Yes",Subgroup&lt;&gt;""),AQ34-AL34,"")</f>
        <v/>
      </c>
      <c r="AS34" s="51" t="str">
        <f t="shared" ref="AS34:AS51" si="110">IF(AND(Include_study?="Yes",Sufficient_data="Yes",Subgroup&lt;&gt;""),AM34-AQ34,"")</f>
        <v/>
      </c>
      <c r="AU34" s="71" t="str">
        <f t="shared" ref="AU34:AU51" si="111">IF(AV34&lt;&gt;"",SUMIFS(AX:AX,AY:AY,"&gt;="&amp;0,AV:AV,"&lt;"&amp;AV34)+AX34+AW34,"")</f>
        <v/>
      </c>
      <c r="AV34" s="86" t="str">
        <f>IF(AND(Sufficient_data="Yes",Include_study?="Yes",Subgroup&lt;&gt;""),IF(COUNTIFS(Input!P$2:P33,"="&amp;"Yes",Input!C$2:C33,"="&amp;"Yes",Input!Q$2:Q33,"="&amp;Subgroup)&gt;0,"",Subgroup),"")</f>
        <v/>
      </c>
      <c r="AW34" s="86" t="str">
        <f t="shared" ref="AW34:AW51" si="112">IF(AV34&lt;&gt;"",(COUNTIFS(AY:AY,"&gt;"&amp;0,AV:AV,"&lt;"&amp;AV34)+1),"")</f>
        <v/>
      </c>
      <c r="AX34" s="86" t="str">
        <f t="shared" ref="AX34:AX51" si="113">IF(AV34&lt;&gt;"",COUNTIFS(Include_study?,"Yes",Sufficient_data,"Yes",Subgroup,AV34),"")</f>
        <v/>
      </c>
      <c r="AY34" s="86" t="str">
        <f t="shared" ref="AY34:AY51" si="114">IF(AND(AV34&lt;&gt;"",SUMIF(Subgroup,AV34,Subgroup_Weightf)&gt;0),MAX(0,SUMPRODUCT(--(Subgroup=AV34),Subgroup_Weightf,AH:AH,AH:AH)-(SUMPRODUCT(--(Subgroup=AV34),Subgroup_Weightf,AH:AH)^2/SUMIF(Subgroup,AV34,Subgroup_Weightf))),"")</f>
        <v/>
      </c>
      <c r="AZ34" s="86" t="str">
        <f t="shared" ref="AZ34:AZ51" si="115">IF(AY34&lt;&gt;"",CHIDIST(AY34,AX34-1),"")</f>
        <v/>
      </c>
      <c r="BA34" s="86" t="str">
        <f t="shared" ref="BA34:BA51" si="116">IF(AY34&lt;&gt;"",MAX(0,(AY34-(AX34-1))/AY34),"")</f>
        <v/>
      </c>
      <c r="BB34" s="86" t="str">
        <f t="shared" ref="BB34:BB51" si="117">IF(AY34&lt;&gt;"",SUMIF(Subgroup,AV34,Subgroup_Weightf)-SUMPRODUCT(--(Subgroup=AV34),Subgroup_Weightf,Subgroup_Weightf)/SUMIF(Subgroup,AV34,Subgroup_Weightf),"")</f>
        <v/>
      </c>
      <c r="BC34" s="86" t="str">
        <f t="shared" ref="BC34:BC65" si="118">IF(AY34&lt;&gt;"",IF(Within_subgroup_weighting=BV$34,MAX(0,(SUM(AY:AY)-(Subgroup_k-COUNT(AY:AY)))/SUM(BB:BB)),MAX(0,(AY34-(AX34-1)))/BB34),"")</f>
        <v/>
      </c>
      <c r="BD34" s="86" t="str">
        <f t="shared" ref="BD34:BD51" si="119">IF(BC34&lt;&gt;"",SQRT(BC34),"")</f>
        <v/>
      </c>
      <c r="BE34" s="86" t="str">
        <f t="shared" ref="BE34:BE65" si="120">IF(AY34&lt;&gt;"",IF(Within_subgroup_weighting=BV$32,SUMPRODUCT(--(Subgroup=AV34),Subgroup_Weightf,AH:AH)/SUMIF(Subgroup,AV34,Subgroup_Weightf),SUMPRODUCT(--(Subgroup=AV34),Subgroup_weightr,AH:AH)/SUMIF(Subgroup,AV34,Subgroup_weightr)),"")</f>
        <v/>
      </c>
      <c r="BF34" s="86" t="str">
        <f t="shared" ref="BF34:BF65" si="121">IF(AY34&lt;&gt;"",IF(Within_subgroup_weighting=BV$32,1/SQRT(SUMIF(Subgroup,AV34,Subgroup_Weightf)),SQRT(SUMPRODUCT(--(Subgroup=AV34),Subgroup_weightr,AO:AO,AO:AO)/((AX34-1)*SUMIF(Subgroup,AV34,Subgroup_weightr)))),"")</f>
        <v/>
      </c>
      <c r="BG34" s="86" t="str">
        <f t="shared" ref="BG34:BG51" si="122">IF(AV34&lt;&gt;"",SUMIFS(N_,Subgroup,"="&amp;AV34,Include_study?,"="&amp;"Yes",Sufficient_data,"="&amp;"Yes"),"")</f>
        <v/>
      </c>
      <c r="BH34" s="86" t="str">
        <f t="shared" ref="BH34:BH65" si="123">IF(AY34&lt;&gt;"",BE34-ABS(TINV((1-Subgroup_confidence_level),BG34-1))*BF34,"")</f>
        <v/>
      </c>
      <c r="BI34" s="86" t="str">
        <f t="shared" ref="BI34:BI65" si="124">IF(AY34&lt;&gt;"",BE34+ABS(TINV((1-Subgroup_confidence_level),BG34-1))*BF34,"")</f>
        <v/>
      </c>
      <c r="BJ34" s="86" t="str">
        <f t="shared" ref="BJ34:BJ51" si="125">IF(AY34&lt;&gt;"",BE34-BH34,"")</f>
        <v/>
      </c>
      <c r="BK34" s="86" t="str">
        <f t="shared" ref="BK34:BK65" si="126">IF(AY34&lt;&gt;"",BE34-ABS(TINV((1-Subgroup_confidence_level),AX34-1))*SQRT(BC34+BF34^2),"")</f>
        <v/>
      </c>
      <c r="BL34" s="86" t="str">
        <f t="shared" ref="BL34:BL65" si="127">IF(AY34&lt;&gt;"",BE34+ABS(TINV((1-Subgroup_confidence_level),AX34-1))*SQRT(BC34+BF34^2),"")</f>
        <v/>
      </c>
      <c r="BM34" s="86" t="str">
        <f t="shared" ref="BM34:BM51" si="128">IF(AY34&lt;&gt;"",BE34-BK34,"")</f>
        <v/>
      </c>
      <c r="BN34" s="86" t="str">
        <f t="shared" ref="BN34:BN51" si="129">IF(AY34&lt;&gt;"",SUMPRODUCT(--(Subgroup=AV34),Subgroup_weightr,AH:AH,AH:AH)-(SUMPRODUCT(--(Subgroup=AV34),Subgroup_weightr,AH:AH)^2/SUMIF(Subgroup,AV34,Subgroup_weightr)),"")</f>
        <v/>
      </c>
      <c r="BO34" s="86" t="e">
        <f t="shared" ref="BO34:BO51" si="130">IF(BE34&lt;&gt;"",BE34,NA())</f>
        <v>#N/A</v>
      </c>
      <c r="BP34" s="105" t="str">
        <f t="shared" si="74"/>
        <v/>
      </c>
      <c r="BQ34" s="86" t="str">
        <f t="shared" ref="BQ34:BQ51" si="131">IF(AV34&lt;&gt;"",1/(BF34^2),"")</f>
        <v/>
      </c>
      <c r="BR34" s="86" t="str">
        <f t="shared" ref="BR34:BR65" si="132">IF(BF34&lt;&gt;"",1/(BF34^2+IF(Between_subgroup_weighting=BV$28,0,BW$25)),"")</f>
        <v/>
      </c>
      <c r="BS34" s="86" t="str">
        <f t="shared" ref="BS34:BS51" si="133">IF(BQ34&lt;&gt;"",(BW$2-BE34)^2*BR34,"")</f>
        <v/>
      </c>
      <c r="BT34" s="51" t="str">
        <f t="shared" si="76"/>
        <v/>
      </c>
      <c r="BV34" s="139" t="s">
        <v>168</v>
      </c>
      <c r="BW34" s="140"/>
      <c r="BY34" s="132"/>
      <c r="BZ34" s="41" t="e">
        <f>IF(AND(Sufficient_data="Yes",Include_study?="Yes",Moderator&lt;&gt;""),'Moderator Analysis'!E34,NA())</f>
        <v>#N/A</v>
      </c>
      <c r="CA34" s="41" t="e">
        <f>IF(AND(Include_study?="Yes",Sufficient_data="Yes",Moderator&lt;&gt;""),'Moderator Analysis'!F34,NA())</f>
        <v>#N/A</v>
      </c>
      <c r="CB34" s="41" t="str">
        <f t="shared" ref="CB34:CB65" si="134">IF(AND(Sufficient_data="Yes",Include_study?="Yes",Moderator&lt;&gt;""),IF(Moderator_regression_measure=L$1,SQRT(Variance_g),SQRT(Variance_d)),"")</f>
        <v/>
      </c>
      <c r="CC34" s="41" t="str">
        <f t="shared" ref="CC34:CC51" si="135">IF(AND(Include_study?="Yes",Sufficient_data="Yes",Moderator&lt;&gt;""),1/CB34^2,"")</f>
        <v/>
      </c>
      <c r="CD34" s="41" t="str">
        <f>IF(AND(Sufficient_data="Yes",Include_study?="Yes",Moderator&lt;&gt;""),'Moderator Analysis'!F:F-CO$2,"")</f>
        <v/>
      </c>
      <c r="CE34" s="41" t="str">
        <f t="shared" ref="CE34:CE51" si="136">IF(AND(Sufficient_data="Yes",Include_study?="Yes",Moderator&lt;&gt;""),Moderator-CO$3,"")</f>
        <v/>
      </c>
      <c r="CF34" s="51" t="str">
        <f>IF(AND(Sufficient_data="Yes",Include_study?="Yes",Moderator&lt;&gt;""),CC:CC*('Moderator Analysis'!F:F-CO$5-CO$4*'Moderator Analysis'!E:E)^2,"")</f>
        <v/>
      </c>
      <c r="CH34" s="25"/>
      <c r="CI34" s="71" t="str">
        <f t="shared" ref="CI34:CI51" si="137">IF(AND(Sufficient_data="Yes",Include_study?="Yes",Moderator&lt;&gt;""),1/(CB34^2+CO$7),"")</f>
        <v/>
      </c>
      <c r="CJ34" s="41" t="str">
        <f>IF(AND(Sufficient_data="Yes",Include_study?="Yes",CI34&lt;&gt;""),'Moderator Analysis'!F:F-'Moderator Analysis'!$J$37,"")</f>
        <v/>
      </c>
      <c r="CK34" s="41" t="str">
        <f>IF(AND(Sufficient_data="Yes",Include_study?="Yes",CI34&lt;&gt;""),'Moderator Analysis'!E:E-SUMPRODUCT('Moderator Analysis'!E:E,CI:CI)/SUM(CI:CI),"")</f>
        <v/>
      </c>
      <c r="CL34" s="51" t="str">
        <f>IF(AND(Sufficient_data="Yes",Include_study?="Yes",CI34&lt;&gt;""),CI:CI*('Moderator Analysis'!F:F-'Moderator Analysis'!J$29-'Moderator Analysis'!J$30*'Moderator Analysis'!E:E)^2,"")</f>
        <v/>
      </c>
      <c r="CM34" s="25"/>
      <c r="CQ34" s="132"/>
      <c r="CR34" s="134"/>
      <c r="CS34" s="9" t="str">
        <f>IF(AND(Sufficient_data="Yes",Include_study?="Yes"),1/('Publication Bias Analysis'!F34^2),"")</f>
        <v/>
      </c>
      <c r="CT34" s="86" t="str">
        <f>IF(AND(Include_study?="Yes",Sufficient_data="Yes"),1/('Publication Bias Analysis'!F34^2+IF(Additional_model="Fixed effect",0,DG$21)),"")</f>
        <v/>
      </c>
      <c r="CU34" s="86" t="str">
        <f>IF(AND(Include_study?="Yes",Sufficient_data="Yes"),1/('Publication Bias Analysis'!F:F^2+IF(Additional_model="Fixed effect",0,'Publication Bias Analysis'!L$32)),"")</f>
        <v/>
      </c>
      <c r="CV34" s="86" t="str">
        <f>IF(AND(Include_study?="Yes",Sufficient_data="Yes"),'Publication Bias Analysis'!E:E-'Publication Bias Analysis'!I$37,"")</f>
        <v/>
      </c>
      <c r="CW34" s="86" t="str">
        <f>IF(AND(Include_study?="Yes",Sufficient_data="Yes"),IF(Additional_model="Fixed effect",1/'Publication Bias Analysis'!F:F,1/SQRT('Publication Bias Analysis'!F:F^2+Calculations!DG$21)),"")</f>
        <v/>
      </c>
      <c r="CX34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34" s="88" t="str">
        <f t="shared" ref="CY34:CY65" si="138">IF(AND(Include_study?="Yes",Sufficient_data="Yes"),RANK(DL:DL,DL:DL,1)*IF(DK:DK&gt;0,1,-1),"")</f>
        <v/>
      </c>
      <c r="CZ34" s="88" t="str">
        <f>IF(AND(Include_study?="Yes",Sufficient_data="Yes"),CY:CY+IF(DK:DK&lt;0,-1,1)*COUNTIF(CY$2:CY33,CY:CY),"")</f>
        <v/>
      </c>
      <c r="DA34" s="88" t="str">
        <f>IF(AND(Include_study?="Yes",Sufficient_data="Yes"),RANK(DO:DO,DO:DO,1)*IF(DN:DN&gt;0,1,-1)+IF(DN:DN&lt;0,-1,1)*COUNTIF(CY$2:CY33,CY:CY),"")</f>
        <v/>
      </c>
      <c r="DB34" s="88" t="str">
        <f>IF(AND(Include_study?="Yes",Sufficient_data="Yes"),RANK(DR:DR,DR:DR,1)*IF(DQ:DQ&gt;0,1,-1)+IF(DQ:DQ&lt;0,-1,1)*COUNTIF(CY$2:CY33,CY:CY),"")</f>
        <v/>
      </c>
      <c r="DC34" s="41" t="e">
        <f>IF(AND(Include_study?="Yes",Sufficient_data="Yes"),'Publication Bias Analysis'!$E:$E,NA())</f>
        <v>#N/A</v>
      </c>
      <c r="DD34" s="51" t="e">
        <f>IF(AND(Include_study?="Yes",Sufficient_data="Yes"),'Publication Bias Analysis'!$F:$F,NA())</f>
        <v>#N/A</v>
      </c>
      <c r="DJ34" s="136"/>
      <c r="DK34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34" s="41" t="str">
        <f t="shared" ref="DL34:DL51" si="139">IF(AND(Include_study?="Yes",Sufficient_data="Yes"),ABS(DK34),"")</f>
        <v/>
      </c>
      <c r="DM34" s="51" t="str">
        <f>IF(AND(Include_study?="Yes",Sufficient_data="Yes"),1/('Publication Bias Analysis'!F:F^2+IF(Additional_model="Fixed effect",0,$DV$6)),"")</f>
        <v/>
      </c>
      <c r="DN34" s="41" t="str">
        <f>IF(AND(Include_study?="Yes",Sufficient_data="Yes"),IF('Publication Bias Analysis'!L$38="Left",'Publication Bias Analysis'!E:E-DV$3,Calculations!DV$3-'Publication Bias Analysis'!E:E),"")</f>
        <v/>
      </c>
      <c r="DO34" s="41" t="str">
        <f t="shared" ref="DO34:DO51" si="140">IF(DN34&lt;&gt;"",ABS(DN34),"")</f>
        <v/>
      </c>
      <c r="DP34" s="51" t="str">
        <f>IF(AND(DN34&lt;&gt;"",CZ34&lt;=MAX(CZ:CZ)-DV$7),1/('Publication Bias Analysis'!F:F^2+IF(Additional_model="Fixed effect",0,$DV$13)),"")</f>
        <v/>
      </c>
      <c r="DQ34" s="71" t="str">
        <f>IF(AND(Include_study?="Yes",Sufficient_data="Yes"),IF('Publication Bias Analysis'!L$38="Left",'Publication Bias Analysis'!E:E-DV$10,DV$10-'Publication Bias Analysis'!E:E),"")</f>
        <v/>
      </c>
      <c r="DR34" s="41" t="str">
        <f t="shared" ref="DR34:DR51" si="141">IF(DQ34&lt;&gt;"",ABS(DQ34),"")</f>
        <v/>
      </c>
      <c r="DS34" s="51" t="str">
        <f>IF(AND(DQ34&lt;&gt;"",DA34&lt;=MAX(DA:DA)-DV$14),1/('Publication Bias Analysis'!F:F^2+IF(Additional_model="Fixed effect",0,$DV$20)),"")</f>
        <v/>
      </c>
      <c r="DU34"/>
      <c r="DV34"/>
      <c r="DW34"/>
      <c r="DX34" s="59">
        <v>33</v>
      </c>
      <c r="DY34" s="11" t="str">
        <f>IF(Trim_and_fill="On",IF(DV$21&gt;(COUNT(DY$2:DY33)),IF(COUNTIF(CZ:CZ,-1*(MAX(CZ:CZ)-DX34+1))=1,"",MAX(CZ:CZ)-DX34+1),""),"")</f>
        <v/>
      </c>
      <c r="DZ34" s="41" t="str">
        <f t="shared" si="57"/>
        <v/>
      </c>
      <c r="EA34" s="41" t="str">
        <f t="shared" si="80"/>
        <v/>
      </c>
      <c r="EB34" s="41" t="str">
        <f t="shared" si="81"/>
        <v/>
      </c>
      <c r="EC34" s="86" t="str">
        <f t="shared" si="59"/>
        <v/>
      </c>
      <c r="ED34" s="51" t="str">
        <f>IF(DY34&lt;&gt;"",DZ:DZ-'Publication Bias Analysis'!I$37,"")</f>
        <v/>
      </c>
      <c r="EE34" s="42"/>
      <c r="EF34" s="59">
        <v>33</v>
      </c>
      <c r="EG34" s="41" t="e">
        <f t="shared" si="82"/>
        <v>#N/A</v>
      </c>
      <c r="EH34" s="51" t="e">
        <f t="shared" si="83"/>
        <v>#N/A</v>
      </c>
      <c r="EJ34" s="136"/>
      <c r="EK34" s="41" t="str">
        <f t="shared" si="62"/>
        <v/>
      </c>
      <c r="EL34" s="51" t="str">
        <f>IF(AND(Include_study?="Yes",Sufficient_data="Yes"),Z_score-('Publication Bias Analysis'!P$3+'Publication Bias Analysis'!P$4*Inverse_standard_error),"")</f>
        <v/>
      </c>
      <c r="EN34" s="136"/>
      <c r="EO34" s="41" t="str">
        <f>IF(AND(Include_study?="Yes",Sufficient_data="Yes"),('Publication Bias Analysis'!E:E-(SUMPRODUCT(Calculations!CS:CS,'Publication Bias Analysis'!E:E)/SUM(Calculations!CS:CS)))/SQRT(Calculations!EP:EP),"")</f>
        <v/>
      </c>
      <c r="EP34" s="41" t="str">
        <f>IF(AND(Include_study?="Yes",Sufficient_data="Yes"),'Publication Bias Analysis'!F:F^2-1/SUM(Calculations!CS:CS),"")</f>
        <v/>
      </c>
      <c r="EQ34" s="11" t="str">
        <f t="shared" ref="EQ34:EQ51" si="142">IF(AND(Include_study?="Yes",Sufficient_data="Yes"),RANK(EO:EO,EO:EO,0),"")</f>
        <v/>
      </c>
      <c r="ER34" s="11" t="str">
        <f t="shared" ref="ER34:ER51" si="143">IF(AND(Include_study?="Yes",Sufficient_data="Yes"),RANK(EP:EP,EP:EP,0),"")</f>
        <v/>
      </c>
      <c r="ES34" s="11" t="str">
        <f>IF(AND(Include_study?="Yes",Sufficient_data="Yes"),COUNTIFS(EQ$2:EQ33,"&lt;"&amp;EQ34,ER$2:ER33,"&lt;"&amp;ER34)+COUNTIFS(EQ35:EQ$201,"&lt;"&amp;EQ34,ER35:ER$201,"&lt;"&amp;ER34)+COUNTIFS(EQ$2:EQ33,"&gt;"&amp;EQ34,ER$2:ER33,"&gt;"&amp;ER34)+COUNTIFS(EQ35:EQ$201,"&gt;"&amp;EQ34,ER35:ER$201,"&gt;"&amp;ER34),"")</f>
        <v/>
      </c>
      <c r="ET34" s="82" t="str">
        <f>IF(AND(Include_study?="Yes",Sufficient_data="Yes"),COUNTIFS(EQ$2:EQ33,"&lt;"&amp;EQ34,ER$2:ER33,"&gt;"&amp;ER34)+COUNTIFS(EQ35:EQ$201,"&lt;"&amp;EQ34,ER35:ER$201,"&gt;"&amp;ER34)+COUNTIFS(EQ$2:EQ33,"&gt;"&amp;EQ34,ER$2:ER33,"&lt;"&amp;ER34)+COUNTIFS(EQ35:EQ$201,"&gt;"&amp;EQ34,ER35:ER$201,"&lt;"&amp;ER34),"")</f>
        <v/>
      </c>
      <c r="EV34" s="136"/>
      <c r="FA34" s="136"/>
      <c r="FB34" s="41" t="e">
        <f t="shared" ref="FB34:FB97" si="144">IF(AND(Include_study?="Yes",Sufficient_data="Yes"),Z_score,NA())</f>
        <v>#N/A</v>
      </c>
      <c r="FC34" s="41" t="e">
        <f t="shared" ref="FC34:FC97" si="145">IF(AND(Include_study?="Yes",Sufficient_data="Yes"),Inverse_standard_error,NA())</f>
        <v>#N/A</v>
      </c>
      <c r="FD34" s="41" t="str">
        <f t="shared" ref="FD34:FD97" si="146">IF(AND(Include_study?="Yes",Sufficient_data="Yes"),Inverse_standard_error-AVERAGE(Inverse_standard_error),"")</f>
        <v/>
      </c>
      <c r="FE34" s="51" t="str">
        <f>IF(AND(Include_study?="Yes",Sufficient_data="Yes"),Z_score-('Publication Bias Analysis'!AO$30+'Publication Bias Analysis'!AO$31*Inverse_standard_error),"")</f>
        <v/>
      </c>
      <c r="FK34" s="136"/>
      <c r="FL34" s="11" t="str">
        <f>IF(Z_score_individual_studies&lt;&gt;"",RANK('Publication Bias Analysis'!AW:AW,'Publication Bias Analysis'!AW:AW,1)+COUNTIF('Publication Bias Analysis'!AW$2:AW33,'Publication Bias Analysis'!AW34),"")</f>
        <v/>
      </c>
      <c r="FM34" s="41" t="str">
        <f t="shared" ref="FM34:FM65" si="147">IF(FL:FL&lt;&gt;"",(FL:FL-1/3)/(k_+1/3),"")</f>
        <v/>
      </c>
      <c r="FN34" s="41" t="e">
        <f>IF('Publication Bias Analysis'!AV34&lt;&gt;"",'Publication Bias Analysis'!AV34,NA())</f>
        <v>#N/A</v>
      </c>
      <c r="FO34" s="41" t="e">
        <f>IF('Publication Bias Analysis'!AW34&lt;&gt;"",'Publication Bias Analysis'!AW34,NA())</f>
        <v>#N/A</v>
      </c>
      <c r="FP34" s="41" t="str">
        <f>IF(AND(Include_study?="Yes",Sufficient_data="Yes"),'Publication Bias Analysis'!AV:AV-AVERAGE('Publication Bias Analysis'!AV:AV),"")</f>
        <v/>
      </c>
      <c r="FQ34" s="51" t="str">
        <f>IF(AND(Include_study?="Yes",Sufficient_data="Yes"),FO:FO-('Publication Bias Analysis'!AZ$30+'Publication Bias Analysis'!AZ$31*FN:FN),"")</f>
        <v/>
      </c>
      <c r="FW34" s="136"/>
      <c r="FX34" s="90" t="str">
        <f t="shared" ref="FX34:FX65" si="148">IF(AND(Include_study?="Yes",Sufficient_data="Yes"),Z_score,"")</f>
        <v/>
      </c>
      <c r="FY34" s="41" t="str">
        <f t="shared" ref="FY34:FY51" si="149">IF(FX34&lt;&gt;"",1-NORMSDIST(ABS(FX34)),"")</f>
        <v/>
      </c>
      <c r="FZ34" s="51" t="str">
        <f t="shared" si="78"/>
        <v/>
      </c>
    </row>
    <row r="35" spans="1:182" x14ac:dyDescent="0.2">
      <c r="A35" s="131"/>
      <c r="B35" s="41" t="str">
        <f>IF(AND(Sufficient_data="Yes",Include_study?="Yes"),IF(AND(Sort_By=$E$1,Order="Ascending"),IF(Input!Study_name="",COUNTIFS(Input!Study_name,"&lt;&gt;"&amp;"",Include_study?,"Yes",Sufficient_data,"Yes")+1,IF(COUNT(E35)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35)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35" s="41" t="str">
        <f>IF(B35&lt;&gt;"",IF(B35=0,COUNTIF(B$2:B34,0)+1,COUNTIF(B$2:B34,B35)+COUNTIF(B:B,"&lt;"&amp;B35)+1),"")</f>
        <v/>
      </c>
      <c r="D35" s="41" t="str">
        <f t="shared" si="84"/>
        <v/>
      </c>
      <c r="E35" s="41" t="str">
        <f>IF(AND(Include_study?="Yes",Sufficient_data="Yes",Input!Study_name&lt;&gt;""),Input!Study_name,"")</f>
        <v/>
      </c>
      <c r="F35" s="41" t="str">
        <f>IF(AND(Include_study?="Yes",Sufficient_data="Yes"),IF(Input!M2_M1&lt;&gt;"",Input!M2_M1,IF(AND(M1_&lt;&gt;"",M2_&lt;&gt;""),M2_-M1_,"")),"")</f>
        <v/>
      </c>
      <c r="G35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35" s="41" t="str">
        <f>IF(AND(Include_study?="Yes",Sufficient_data="Yes"),IF(OR(t_value&lt;&gt;"",F_value&lt;&gt;"",Input!Cohens_d&lt;&gt;"",Input!Hedges_g&lt;&gt;""),"",Sdiff/SQRT(2*(1-(r_)))),"")</f>
        <v/>
      </c>
      <c r="I35" s="11" t="str">
        <f t="shared" si="85"/>
        <v/>
      </c>
      <c r="J35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35" s="41" t="str">
        <f t="shared" si="86"/>
        <v/>
      </c>
      <c r="L35" s="41" t="str">
        <f t="shared" si="87"/>
        <v/>
      </c>
      <c r="M35" s="41" t="str">
        <f t="shared" si="88"/>
        <v/>
      </c>
      <c r="N35" s="41" t="str">
        <f t="shared" si="89"/>
        <v/>
      </c>
      <c r="O35" s="41" t="str">
        <f t="shared" si="90"/>
        <v/>
      </c>
      <c r="P35" s="41" t="str">
        <f t="shared" si="91"/>
        <v/>
      </c>
      <c r="Q35" s="41" t="str">
        <f t="shared" si="71"/>
        <v/>
      </c>
      <c r="R35" s="41" t="str">
        <f t="shared" si="92"/>
        <v/>
      </c>
      <c r="S35" s="41" t="str">
        <f t="shared" si="93"/>
        <v/>
      </c>
      <c r="T35" s="105" t="str">
        <f t="shared" si="94"/>
        <v/>
      </c>
      <c r="U35" s="108" t="str">
        <f t="shared" si="95"/>
        <v/>
      </c>
      <c r="W35" s="71" t="e">
        <f t="shared" si="96"/>
        <v>#N/A</v>
      </c>
      <c r="X35" s="9" t="str">
        <f t="shared" si="97"/>
        <v/>
      </c>
      <c r="Y35" s="51" t="str">
        <f t="shared" si="98"/>
        <v/>
      </c>
      <c r="AD35" s="131"/>
      <c r="AE35" s="71" t="str">
        <f t="shared" si="99"/>
        <v/>
      </c>
      <c r="AF35" s="86" t="str">
        <f t="shared" si="100"/>
        <v/>
      </c>
      <c r="AG35" s="86" t="str">
        <f t="shared" si="101"/>
        <v/>
      </c>
      <c r="AH35" s="86" t="str">
        <f t="shared" si="102"/>
        <v/>
      </c>
      <c r="AI35" s="86" t="str">
        <f t="shared" si="103"/>
        <v/>
      </c>
      <c r="AJ35" s="86" t="str">
        <f t="shared" si="104"/>
        <v/>
      </c>
      <c r="AK35" s="86" t="str">
        <f t="shared" si="105"/>
        <v/>
      </c>
      <c r="AL35" s="86" t="str">
        <f>IF(AND(Include_study?="Yes",Sufficient_data="Yes",Subgroup&lt;&gt;""),AH35-ABS(TINV((1-Subgroup_confidence_level),Number_of_subjects-1))*Calculations!AI35,"")</f>
        <v/>
      </c>
      <c r="AM35" s="86" t="str">
        <f>IF(AND(Include_study?="Yes",Sufficient_data="Yes",Subgroup&lt;&gt;""),AH35+ABS(TINV((1-Subgroup_confidence_level),Number_of_subjects-1))*Calculations!AI35,"")</f>
        <v/>
      </c>
      <c r="AN35" s="110" t="str">
        <f t="shared" si="106"/>
        <v/>
      </c>
      <c r="AO35" s="108" t="str">
        <f t="shared" si="107"/>
        <v/>
      </c>
      <c r="AQ35" s="71" t="e">
        <f t="shared" si="108"/>
        <v>#N/A</v>
      </c>
      <c r="AR35" s="38" t="str">
        <f t="shared" si="109"/>
        <v/>
      </c>
      <c r="AS35" s="51" t="str">
        <f t="shared" si="110"/>
        <v/>
      </c>
      <c r="AU35" s="71" t="str">
        <f t="shared" si="111"/>
        <v/>
      </c>
      <c r="AV35" s="86" t="str">
        <f>IF(AND(Sufficient_data="Yes",Include_study?="Yes",Subgroup&lt;&gt;""),IF(COUNTIFS(Input!P$2:P34,"="&amp;"Yes",Input!C$2:C34,"="&amp;"Yes",Input!Q$2:Q34,"="&amp;Subgroup)&gt;0,"",Subgroup),"")</f>
        <v/>
      </c>
      <c r="AW35" s="86" t="str">
        <f t="shared" si="112"/>
        <v/>
      </c>
      <c r="AX35" s="86" t="str">
        <f t="shared" si="113"/>
        <v/>
      </c>
      <c r="AY35" s="86" t="str">
        <f t="shared" si="114"/>
        <v/>
      </c>
      <c r="AZ35" s="86" t="str">
        <f t="shared" si="115"/>
        <v/>
      </c>
      <c r="BA35" s="86" t="str">
        <f t="shared" si="116"/>
        <v/>
      </c>
      <c r="BB35" s="86" t="str">
        <f t="shared" si="117"/>
        <v/>
      </c>
      <c r="BC35" s="86" t="str">
        <f t="shared" si="118"/>
        <v/>
      </c>
      <c r="BD35" s="86" t="str">
        <f t="shared" si="119"/>
        <v/>
      </c>
      <c r="BE35" s="86" t="str">
        <f t="shared" si="120"/>
        <v/>
      </c>
      <c r="BF35" s="86" t="str">
        <f t="shared" si="121"/>
        <v/>
      </c>
      <c r="BG35" s="86" t="str">
        <f t="shared" si="122"/>
        <v/>
      </c>
      <c r="BH35" s="86" t="str">
        <f t="shared" si="123"/>
        <v/>
      </c>
      <c r="BI35" s="86" t="str">
        <f t="shared" si="124"/>
        <v/>
      </c>
      <c r="BJ35" s="86" t="str">
        <f t="shared" si="125"/>
        <v/>
      </c>
      <c r="BK35" s="86" t="str">
        <f t="shared" si="126"/>
        <v/>
      </c>
      <c r="BL35" s="86" t="str">
        <f t="shared" si="127"/>
        <v/>
      </c>
      <c r="BM35" s="86" t="str">
        <f t="shared" si="128"/>
        <v/>
      </c>
      <c r="BN35" s="86" t="str">
        <f t="shared" si="129"/>
        <v/>
      </c>
      <c r="BO35" s="86" t="e">
        <f t="shared" si="130"/>
        <v>#N/A</v>
      </c>
      <c r="BP35" s="105" t="str">
        <f t="shared" si="74"/>
        <v/>
      </c>
      <c r="BQ35" s="86" t="str">
        <f t="shared" si="131"/>
        <v/>
      </c>
      <c r="BR35" s="86" t="str">
        <f t="shared" si="132"/>
        <v/>
      </c>
      <c r="BS35" s="86" t="str">
        <f t="shared" si="133"/>
        <v/>
      </c>
      <c r="BT35" s="51" t="str">
        <f t="shared" si="76"/>
        <v/>
      </c>
      <c r="BY35" s="132"/>
      <c r="BZ35" s="41" t="e">
        <f>IF(AND(Sufficient_data="Yes",Include_study?="Yes",Moderator&lt;&gt;""),'Moderator Analysis'!E35,NA())</f>
        <v>#N/A</v>
      </c>
      <c r="CA35" s="41" t="e">
        <f>IF(AND(Include_study?="Yes",Sufficient_data="Yes",Moderator&lt;&gt;""),'Moderator Analysis'!F35,NA())</f>
        <v>#N/A</v>
      </c>
      <c r="CB35" s="41" t="str">
        <f t="shared" si="134"/>
        <v/>
      </c>
      <c r="CC35" s="41" t="str">
        <f t="shared" si="135"/>
        <v/>
      </c>
      <c r="CD35" s="41" t="str">
        <f>IF(AND(Sufficient_data="Yes",Include_study?="Yes",Moderator&lt;&gt;""),'Moderator Analysis'!F:F-CO$2,"")</f>
        <v/>
      </c>
      <c r="CE35" s="41" t="str">
        <f t="shared" si="136"/>
        <v/>
      </c>
      <c r="CF35" s="51" t="str">
        <f>IF(AND(Sufficient_data="Yes",Include_study?="Yes",Moderator&lt;&gt;""),CC:CC*('Moderator Analysis'!F:F-CO$5-CO$4*'Moderator Analysis'!E:E)^2,"")</f>
        <v/>
      </c>
      <c r="CH35" s="25"/>
      <c r="CI35" s="71" t="str">
        <f t="shared" si="137"/>
        <v/>
      </c>
      <c r="CJ35" s="41" t="str">
        <f>IF(AND(Sufficient_data="Yes",Include_study?="Yes",CI35&lt;&gt;""),'Moderator Analysis'!F:F-'Moderator Analysis'!$J$37,"")</f>
        <v/>
      </c>
      <c r="CK35" s="41" t="str">
        <f>IF(AND(Sufficient_data="Yes",Include_study?="Yes",CI35&lt;&gt;""),'Moderator Analysis'!E:E-SUMPRODUCT('Moderator Analysis'!E:E,CI:CI)/SUM(CI:CI),"")</f>
        <v/>
      </c>
      <c r="CL35" s="51" t="str">
        <f>IF(AND(Sufficient_data="Yes",Include_study?="Yes",CI35&lt;&gt;""),CI:CI*('Moderator Analysis'!F:F-'Moderator Analysis'!J$29-'Moderator Analysis'!J$30*'Moderator Analysis'!E:E)^2,"")</f>
        <v/>
      </c>
      <c r="CM35" s="25"/>
      <c r="CQ35" s="132"/>
      <c r="CR35" s="134"/>
      <c r="CS35" s="9" t="str">
        <f>IF(AND(Sufficient_data="Yes",Include_study?="Yes"),1/('Publication Bias Analysis'!F35^2),"")</f>
        <v/>
      </c>
      <c r="CT35" s="86" t="str">
        <f>IF(AND(Include_study?="Yes",Sufficient_data="Yes"),1/('Publication Bias Analysis'!F35^2+IF(Additional_model="Fixed effect",0,DG$21)),"")</f>
        <v/>
      </c>
      <c r="CU35" s="86" t="str">
        <f>IF(AND(Include_study?="Yes",Sufficient_data="Yes"),1/('Publication Bias Analysis'!F:F^2+IF(Additional_model="Fixed effect",0,'Publication Bias Analysis'!L$32)),"")</f>
        <v/>
      </c>
      <c r="CV35" s="86" t="str">
        <f>IF(AND(Include_study?="Yes",Sufficient_data="Yes"),'Publication Bias Analysis'!E:E-'Publication Bias Analysis'!I$37,"")</f>
        <v/>
      </c>
      <c r="CW35" s="86" t="str">
        <f>IF(AND(Include_study?="Yes",Sufficient_data="Yes"),IF(Additional_model="Fixed effect",1/'Publication Bias Analysis'!F:F,1/SQRT('Publication Bias Analysis'!F:F^2+Calculations!DG$21)),"")</f>
        <v/>
      </c>
      <c r="CX35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35" s="88" t="str">
        <f t="shared" si="138"/>
        <v/>
      </c>
      <c r="CZ35" s="88" t="str">
        <f>IF(AND(Include_study?="Yes",Sufficient_data="Yes"),CY:CY+IF(DK:DK&lt;0,-1,1)*COUNTIF(CY$2:CY34,CY:CY),"")</f>
        <v/>
      </c>
      <c r="DA35" s="88" t="str">
        <f>IF(AND(Include_study?="Yes",Sufficient_data="Yes"),RANK(DO:DO,DO:DO,1)*IF(DN:DN&gt;0,1,-1)+IF(DN:DN&lt;0,-1,1)*COUNTIF(CY$2:CY34,CY:CY),"")</f>
        <v/>
      </c>
      <c r="DB35" s="88" t="str">
        <f>IF(AND(Include_study?="Yes",Sufficient_data="Yes"),RANK(DR:DR,DR:DR,1)*IF(DQ:DQ&gt;0,1,-1)+IF(DQ:DQ&lt;0,-1,1)*COUNTIF(CY$2:CY34,CY:CY),"")</f>
        <v/>
      </c>
      <c r="DC35" s="41" t="e">
        <f>IF(AND(Include_study?="Yes",Sufficient_data="Yes"),'Publication Bias Analysis'!$E:$E,NA())</f>
        <v>#N/A</v>
      </c>
      <c r="DD35" s="51" t="e">
        <f>IF(AND(Include_study?="Yes",Sufficient_data="Yes"),'Publication Bias Analysis'!$F:$F,NA())</f>
        <v>#N/A</v>
      </c>
      <c r="DJ35" s="136"/>
      <c r="DK35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35" s="41" t="str">
        <f t="shared" si="139"/>
        <v/>
      </c>
      <c r="DM35" s="51" t="str">
        <f>IF(AND(Include_study?="Yes",Sufficient_data="Yes"),1/('Publication Bias Analysis'!F:F^2+IF(Additional_model="Fixed effect",0,$DV$6)),"")</f>
        <v/>
      </c>
      <c r="DN35" s="41" t="str">
        <f>IF(AND(Include_study?="Yes",Sufficient_data="Yes"),IF('Publication Bias Analysis'!L$38="Left",'Publication Bias Analysis'!E:E-DV$3,Calculations!DV$3-'Publication Bias Analysis'!E:E),"")</f>
        <v/>
      </c>
      <c r="DO35" s="41" t="str">
        <f t="shared" si="140"/>
        <v/>
      </c>
      <c r="DP35" s="51" t="str">
        <f>IF(AND(DN35&lt;&gt;"",CZ35&lt;=MAX(CZ:CZ)-DV$7),1/('Publication Bias Analysis'!F:F^2+IF(Additional_model="Fixed effect",0,$DV$13)),"")</f>
        <v/>
      </c>
      <c r="DQ35" s="71" t="str">
        <f>IF(AND(Include_study?="Yes",Sufficient_data="Yes"),IF('Publication Bias Analysis'!L$38="Left",'Publication Bias Analysis'!E:E-DV$10,DV$10-'Publication Bias Analysis'!E:E),"")</f>
        <v/>
      </c>
      <c r="DR35" s="41" t="str">
        <f t="shared" si="141"/>
        <v/>
      </c>
      <c r="DS35" s="51" t="str">
        <f>IF(AND(DQ35&lt;&gt;"",DA35&lt;=MAX(DA:DA)-DV$14),1/('Publication Bias Analysis'!F:F^2+IF(Additional_model="Fixed effect",0,$DV$20)),"")</f>
        <v/>
      </c>
      <c r="DU35"/>
      <c r="DV35"/>
      <c r="DW35"/>
      <c r="DX35" s="59">
        <v>34</v>
      </c>
      <c r="DY35" s="11" t="str">
        <f>IF(Trim_and_fill="On",IF(DV$21&gt;(COUNT(DY$2:DY34)),IF(COUNTIF(CZ:CZ,-1*(MAX(CZ:CZ)-DX35+1))=1,"",MAX(CZ:CZ)-DX35+1),""),"")</f>
        <v/>
      </c>
      <c r="DZ35" s="41" t="str">
        <f t="shared" si="57"/>
        <v/>
      </c>
      <c r="EA35" s="41" t="str">
        <f t="shared" si="80"/>
        <v/>
      </c>
      <c r="EB35" s="41" t="str">
        <f t="shared" si="81"/>
        <v/>
      </c>
      <c r="EC35" s="86" t="str">
        <f t="shared" si="59"/>
        <v/>
      </c>
      <c r="ED35" s="51" t="str">
        <f>IF(DY35&lt;&gt;"",DZ:DZ-'Publication Bias Analysis'!I$37,"")</f>
        <v/>
      </c>
      <c r="EE35" s="42"/>
      <c r="EF35" s="59">
        <v>34</v>
      </c>
      <c r="EG35" s="41" t="e">
        <f t="shared" si="82"/>
        <v>#N/A</v>
      </c>
      <c r="EH35" s="51" t="e">
        <f t="shared" si="83"/>
        <v>#N/A</v>
      </c>
      <c r="EJ35" s="136"/>
      <c r="EK35" s="41" t="str">
        <f t="shared" si="62"/>
        <v/>
      </c>
      <c r="EL35" s="51" t="str">
        <f>IF(AND(Include_study?="Yes",Sufficient_data="Yes"),Z_score-('Publication Bias Analysis'!P$3+'Publication Bias Analysis'!P$4*Inverse_standard_error),"")</f>
        <v/>
      </c>
      <c r="EN35" s="136"/>
      <c r="EO35" s="41" t="str">
        <f>IF(AND(Include_study?="Yes",Sufficient_data="Yes"),('Publication Bias Analysis'!E:E-(SUMPRODUCT(Calculations!CS:CS,'Publication Bias Analysis'!E:E)/SUM(Calculations!CS:CS)))/SQRT(Calculations!EP:EP),"")</f>
        <v/>
      </c>
      <c r="EP35" s="41" t="str">
        <f>IF(AND(Include_study?="Yes",Sufficient_data="Yes"),'Publication Bias Analysis'!F:F^2-1/SUM(Calculations!CS:CS),"")</f>
        <v/>
      </c>
      <c r="EQ35" s="11" t="str">
        <f t="shared" si="142"/>
        <v/>
      </c>
      <c r="ER35" s="11" t="str">
        <f t="shared" si="143"/>
        <v/>
      </c>
      <c r="ES35" s="11" t="str">
        <f>IF(AND(Include_study?="Yes",Sufficient_data="Yes"),COUNTIFS(EQ$2:EQ34,"&lt;"&amp;EQ35,ER$2:ER34,"&lt;"&amp;ER35)+COUNTIFS(EQ36:EQ$201,"&lt;"&amp;EQ35,ER36:ER$201,"&lt;"&amp;ER35)+COUNTIFS(EQ$2:EQ34,"&gt;"&amp;EQ35,ER$2:ER34,"&gt;"&amp;ER35)+COUNTIFS(EQ36:EQ$201,"&gt;"&amp;EQ35,ER36:ER$201,"&gt;"&amp;ER35),"")</f>
        <v/>
      </c>
      <c r="ET35" s="82" t="str">
        <f>IF(AND(Include_study?="Yes",Sufficient_data="Yes"),COUNTIFS(EQ$2:EQ34,"&lt;"&amp;EQ35,ER$2:ER34,"&gt;"&amp;ER35)+COUNTIFS(EQ36:EQ$201,"&lt;"&amp;EQ35,ER36:ER$201,"&gt;"&amp;ER35)+COUNTIFS(EQ$2:EQ34,"&gt;"&amp;EQ35,ER$2:ER34,"&lt;"&amp;ER35)+COUNTIFS(EQ36:EQ$201,"&gt;"&amp;EQ35,ER36:ER$201,"&lt;"&amp;ER35),"")</f>
        <v/>
      </c>
      <c r="EV35" s="136"/>
      <c r="FA35" s="136"/>
      <c r="FB35" s="41" t="e">
        <f t="shared" si="144"/>
        <v>#N/A</v>
      </c>
      <c r="FC35" s="41" t="e">
        <f t="shared" si="145"/>
        <v>#N/A</v>
      </c>
      <c r="FD35" s="41" t="str">
        <f t="shared" si="146"/>
        <v/>
      </c>
      <c r="FE35" s="51" t="str">
        <f>IF(AND(Include_study?="Yes",Sufficient_data="Yes"),Z_score-('Publication Bias Analysis'!AO$30+'Publication Bias Analysis'!AO$31*Inverse_standard_error),"")</f>
        <v/>
      </c>
      <c r="FK35" s="136"/>
      <c r="FL35" s="11" t="str">
        <f>IF(Z_score_individual_studies&lt;&gt;"",RANK('Publication Bias Analysis'!AW:AW,'Publication Bias Analysis'!AW:AW,1)+COUNTIF('Publication Bias Analysis'!AW$2:AW34,'Publication Bias Analysis'!AW35),"")</f>
        <v/>
      </c>
      <c r="FM35" s="41" t="str">
        <f t="shared" si="147"/>
        <v/>
      </c>
      <c r="FN35" s="41" t="e">
        <f>IF('Publication Bias Analysis'!AV35&lt;&gt;"",'Publication Bias Analysis'!AV35,NA())</f>
        <v>#N/A</v>
      </c>
      <c r="FO35" s="41" t="e">
        <f>IF('Publication Bias Analysis'!AW35&lt;&gt;"",'Publication Bias Analysis'!AW35,NA())</f>
        <v>#N/A</v>
      </c>
      <c r="FP35" s="41" t="str">
        <f>IF(AND(Include_study?="Yes",Sufficient_data="Yes"),'Publication Bias Analysis'!AV:AV-AVERAGE('Publication Bias Analysis'!AV:AV),"")</f>
        <v/>
      </c>
      <c r="FQ35" s="51" t="str">
        <f>IF(AND(Include_study?="Yes",Sufficient_data="Yes"),FO:FO-('Publication Bias Analysis'!AZ$30+'Publication Bias Analysis'!AZ$31*FN:FN),"")</f>
        <v/>
      </c>
      <c r="FW35" s="136"/>
      <c r="FX35" s="90" t="str">
        <f t="shared" si="148"/>
        <v/>
      </c>
      <c r="FY35" s="41" t="str">
        <f t="shared" si="149"/>
        <v/>
      </c>
      <c r="FZ35" s="51" t="str">
        <f t="shared" si="78"/>
        <v/>
      </c>
    </row>
    <row r="36" spans="1:182" x14ac:dyDescent="0.2">
      <c r="A36" s="131"/>
      <c r="B36" s="41" t="str">
        <f>IF(AND(Sufficient_data="Yes",Include_study?="Yes"),IF(AND(Sort_By=$E$1,Order="Ascending"),IF(Input!Study_name="",COUNTIFS(Input!Study_name,"&lt;&gt;"&amp;"",Include_study?,"Yes",Sufficient_data,"Yes")+1,IF(COUNT(E36)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36)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36" s="41" t="str">
        <f>IF(B36&lt;&gt;"",IF(B36=0,COUNTIF(B$2:B35,0)+1,COUNTIF(B$2:B35,B36)+COUNTIF(B:B,"&lt;"&amp;B36)+1),"")</f>
        <v/>
      </c>
      <c r="D36" s="41" t="str">
        <f t="shared" si="84"/>
        <v/>
      </c>
      <c r="E36" s="41" t="str">
        <f>IF(AND(Include_study?="Yes",Sufficient_data="Yes",Input!Study_name&lt;&gt;""),Input!Study_name,"")</f>
        <v/>
      </c>
      <c r="F36" s="41" t="str">
        <f>IF(AND(Include_study?="Yes",Sufficient_data="Yes"),IF(Input!M2_M1&lt;&gt;"",Input!M2_M1,IF(AND(M1_&lt;&gt;"",M2_&lt;&gt;""),M2_-M1_,"")),"")</f>
        <v/>
      </c>
      <c r="G36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36" s="41" t="str">
        <f>IF(AND(Include_study?="Yes",Sufficient_data="Yes"),IF(OR(t_value&lt;&gt;"",F_value&lt;&gt;"",Input!Cohens_d&lt;&gt;"",Input!Hedges_g&lt;&gt;""),"",Sdiff/SQRT(2*(1-(r_)))),"")</f>
        <v/>
      </c>
      <c r="I36" s="11" t="str">
        <f t="shared" si="85"/>
        <v/>
      </c>
      <c r="J36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36" s="41" t="str">
        <f t="shared" si="86"/>
        <v/>
      </c>
      <c r="L36" s="41" t="str">
        <f t="shared" si="87"/>
        <v/>
      </c>
      <c r="M36" s="41" t="str">
        <f t="shared" si="88"/>
        <v/>
      </c>
      <c r="N36" s="41" t="str">
        <f t="shared" si="89"/>
        <v/>
      </c>
      <c r="O36" s="41" t="str">
        <f t="shared" si="90"/>
        <v/>
      </c>
      <c r="P36" s="41" t="str">
        <f t="shared" si="91"/>
        <v/>
      </c>
      <c r="Q36" s="41" t="str">
        <f t="shared" si="71"/>
        <v/>
      </c>
      <c r="R36" s="41" t="str">
        <f t="shared" si="92"/>
        <v/>
      </c>
      <c r="S36" s="41" t="str">
        <f t="shared" si="93"/>
        <v/>
      </c>
      <c r="T36" s="105" t="str">
        <f t="shared" si="94"/>
        <v/>
      </c>
      <c r="U36" s="108" t="str">
        <f t="shared" si="95"/>
        <v/>
      </c>
      <c r="W36" s="71" t="e">
        <f t="shared" si="96"/>
        <v>#N/A</v>
      </c>
      <c r="X36" s="9" t="str">
        <f t="shared" si="97"/>
        <v/>
      </c>
      <c r="Y36" s="51" t="str">
        <f t="shared" si="98"/>
        <v/>
      </c>
      <c r="AD36" s="131"/>
      <c r="AE36" s="71" t="str">
        <f t="shared" si="99"/>
        <v/>
      </c>
      <c r="AF36" s="86" t="str">
        <f t="shared" si="100"/>
        <v/>
      </c>
      <c r="AG36" s="86" t="str">
        <f t="shared" si="101"/>
        <v/>
      </c>
      <c r="AH36" s="86" t="str">
        <f t="shared" si="102"/>
        <v/>
      </c>
      <c r="AI36" s="86" t="str">
        <f t="shared" si="103"/>
        <v/>
      </c>
      <c r="AJ36" s="86" t="str">
        <f t="shared" si="104"/>
        <v/>
      </c>
      <c r="AK36" s="86" t="str">
        <f t="shared" si="105"/>
        <v/>
      </c>
      <c r="AL36" s="86" t="str">
        <f>IF(AND(Include_study?="Yes",Sufficient_data="Yes",Subgroup&lt;&gt;""),AH36-ABS(TINV((1-Subgroup_confidence_level),Number_of_subjects-1))*Calculations!AI36,"")</f>
        <v/>
      </c>
      <c r="AM36" s="86" t="str">
        <f>IF(AND(Include_study?="Yes",Sufficient_data="Yes",Subgroup&lt;&gt;""),AH36+ABS(TINV((1-Subgroup_confidence_level),Number_of_subjects-1))*Calculations!AI36,"")</f>
        <v/>
      </c>
      <c r="AN36" s="110" t="str">
        <f t="shared" si="106"/>
        <v/>
      </c>
      <c r="AO36" s="108" t="str">
        <f t="shared" si="107"/>
        <v/>
      </c>
      <c r="AQ36" s="71" t="e">
        <f t="shared" si="108"/>
        <v>#N/A</v>
      </c>
      <c r="AR36" s="38" t="str">
        <f t="shared" si="109"/>
        <v/>
      </c>
      <c r="AS36" s="51" t="str">
        <f t="shared" si="110"/>
        <v/>
      </c>
      <c r="AU36" s="71" t="str">
        <f t="shared" si="111"/>
        <v/>
      </c>
      <c r="AV36" s="86" t="str">
        <f>IF(AND(Sufficient_data="Yes",Include_study?="Yes",Subgroup&lt;&gt;""),IF(COUNTIFS(Input!P$2:P35,"="&amp;"Yes",Input!C$2:C35,"="&amp;"Yes",Input!Q$2:Q35,"="&amp;Subgroup)&gt;0,"",Subgroup),"")</f>
        <v/>
      </c>
      <c r="AW36" s="86" t="str">
        <f t="shared" si="112"/>
        <v/>
      </c>
      <c r="AX36" s="86" t="str">
        <f t="shared" si="113"/>
        <v/>
      </c>
      <c r="AY36" s="86" t="str">
        <f t="shared" si="114"/>
        <v/>
      </c>
      <c r="AZ36" s="86" t="str">
        <f t="shared" si="115"/>
        <v/>
      </c>
      <c r="BA36" s="86" t="str">
        <f t="shared" si="116"/>
        <v/>
      </c>
      <c r="BB36" s="86" t="str">
        <f t="shared" si="117"/>
        <v/>
      </c>
      <c r="BC36" s="86" t="str">
        <f t="shared" si="118"/>
        <v/>
      </c>
      <c r="BD36" s="86" t="str">
        <f t="shared" si="119"/>
        <v/>
      </c>
      <c r="BE36" s="86" t="str">
        <f t="shared" si="120"/>
        <v/>
      </c>
      <c r="BF36" s="86" t="str">
        <f t="shared" si="121"/>
        <v/>
      </c>
      <c r="BG36" s="86" t="str">
        <f t="shared" si="122"/>
        <v/>
      </c>
      <c r="BH36" s="86" t="str">
        <f t="shared" si="123"/>
        <v/>
      </c>
      <c r="BI36" s="86" t="str">
        <f t="shared" si="124"/>
        <v/>
      </c>
      <c r="BJ36" s="86" t="str">
        <f t="shared" si="125"/>
        <v/>
      </c>
      <c r="BK36" s="86" t="str">
        <f t="shared" si="126"/>
        <v/>
      </c>
      <c r="BL36" s="86" t="str">
        <f t="shared" si="127"/>
        <v/>
      </c>
      <c r="BM36" s="86" t="str">
        <f t="shared" si="128"/>
        <v/>
      </c>
      <c r="BN36" s="86" t="str">
        <f t="shared" si="129"/>
        <v/>
      </c>
      <c r="BO36" s="86" t="e">
        <f t="shared" si="130"/>
        <v>#N/A</v>
      </c>
      <c r="BP36" s="105" t="str">
        <f t="shared" si="74"/>
        <v/>
      </c>
      <c r="BQ36" s="86" t="str">
        <f t="shared" si="131"/>
        <v/>
      </c>
      <c r="BR36" s="86" t="str">
        <f t="shared" si="132"/>
        <v/>
      </c>
      <c r="BS36" s="86" t="str">
        <f t="shared" si="133"/>
        <v/>
      </c>
      <c r="BT36" s="51" t="str">
        <f t="shared" si="76"/>
        <v/>
      </c>
      <c r="BY36" s="132"/>
      <c r="BZ36" s="41" t="e">
        <f>IF(AND(Sufficient_data="Yes",Include_study?="Yes",Moderator&lt;&gt;""),'Moderator Analysis'!E36,NA())</f>
        <v>#N/A</v>
      </c>
      <c r="CA36" s="41" t="e">
        <f>IF(AND(Include_study?="Yes",Sufficient_data="Yes",Moderator&lt;&gt;""),'Moderator Analysis'!F36,NA())</f>
        <v>#N/A</v>
      </c>
      <c r="CB36" s="41" t="str">
        <f t="shared" si="134"/>
        <v/>
      </c>
      <c r="CC36" s="41" t="str">
        <f t="shared" si="135"/>
        <v/>
      </c>
      <c r="CD36" s="41" t="str">
        <f>IF(AND(Sufficient_data="Yes",Include_study?="Yes",Moderator&lt;&gt;""),'Moderator Analysis'!F:F-CO$2,"")</f>
        <v/>
      </c>
      <c r="CE36" s="41" t="str">
        <f t="shared" si="136"/>
        <v/>
      </c>
      <c r="CF36" s="51" t="str">
        <f>IF(AND(Sufficient_data="Yes",Include_study?="Yes",Moderator&lt;&gt;""),CC:CC*('Moderator Analysis'!F:F-CO$5-CO$4*'Moderator Analysis'!E:E)^2,"")</f>
        <v/>
      </c>
      <c r="CH36" s="25"/>
      <c r="CI36" s="71" t="str">
        <f t="shared" si="137"/>
        <v/>
      </c>
      <c r="CJ36" s="41" t="str">
        <f>IF(AND(Sufficient_data="Yes",Include_study?="Yes",CI36&lt;&gt;""),'Moderator Analysis'!F:F-'Moderator Analysis'!$J$37,"")</f>
        <v/>
      </c>
      <c r="CK36" s="41" t="str">
        <f>IF(AND(Sufficient_data="Yes",Include_study?="Yes",CI36&lt;&gt;""),'Moderator Analysis'!E:E-SUMPRODUCT('Moderator Analysis'!E:E,CI:CI)/SUM(CI:CI),"")</f>
        <v/>
      </c>
      <c r="CL36" s="51" t="str">
        <f>IF(AND(Sufficient_data="Yes",Include_study?="Yes",CI36&lt;&gt;""),CI:CI*('Moderator Analysis'!F:F-'Moderator Analysis'!J$29-'Moderator Analysis'!J$30*'Moderator Analysis'!E:E)^2,"")</f>
        <v/>
      </c>
      <c r="CM36" s="25"/>
      <c r="CQ36" s="132"/>
      <c r="CR36" s="134"/>
      <c r="CS36" s="9" t="str">
        <f>IF(AND(Sufficient_data="Yes",Include_study?="Yes"),1/('Publication Bias Analysis'!F36^2),"")</f>
        <v/>
      </c>
      <c r="CT36" s="86" t="str">
        <f>IF(AND(Include_study?="Yes",Sufficient_data="Yes"),1/('Publication Bias Analysis'!F36^2+IF(Additional_model="Fixed effect",0,DG$21)),"")</f>
        <v/>
      </c>
      <c r="CU36" s="86" t="str">
        <f>IF(AND(Include_study?="Yes",Sufficient_data="Yes"),1/('Publication Bias Analysis'!F:F^2+IF(Additional_model="Fixed effect",0,'Publication Bias Analysis'!L$32)),"")</f>
        <v/>
      </c>
      <c r="CV36" s="86" t="str">
        <f>IF(AND(Include_study?="Yes",Sufficient_data="Yes"),'Publication Bias Analysis'!E:E-'Publication Bias Analysis'!I$37,"")</f>
        <v/>
      </c>
      <c r="CW36" s="86" t="str">
        <f>IF(AND(Include_study?="Yes",Sufficient_data="Yes"),IF(Additional_model="Fixed effect",1/'Publication Bias Analysis'!F:F,1/SQRT('Publication Bias Analysis'!F:F^2+Calculations!DG$21)),"")</f>
        <v/>
      </c>
      <c r="CX36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36" s="88" t="str">
        <f t="shared" si="138"/>
        <v/>
      </c>
      <c r="CZ36" s="88" t="str">
        <f>IF(AND(Include_study?="Yes",Sufficient_data="Yes"),CY:CY+IF(DK:DK&lt;0,-1,1)*COUNTIF(CY$2:CY35,CY:CY),"")</f>
        <v/>
      </c>
      <c r="DA36" s="88" t="str">
        <f>IF(AND(Include_study?="Yes",Sufficient_data="Yes"),RANK(DO:DO,DO:DO,1)*IF(DN:DN&gt;0,1,-1)+IF(DN:DN&lt;0,-1,1)*COUNTIF(CY$2:CY35,CY:CY),"")</f>
        <v/>
      </c>
      <c r="DB36" s="88" t="str">
        <f>IF(AND(Include_study?="Yes",Sufficient_data="Yes"),RANK(DR:DR,DR:DR,1)*IF(DQ:DQ&gt;0,1,-1)+IF(DQ:DQ&lt;0,-1,1)*COUNTIF(CY$2:CY35,CY:CY),"")</f>
        <v/>
      </c>
      <c r="DC36" s="41" t="e">
        <f>IF(AND(Include_study?="Yes",Sufficient_data="Yes"),'Publication Bias Analysis'!$E:$E,NA())</f>
        <v>#N/A</v>
      </c>
      <c r="DD36" s="51" t="e">
        <f>IF(AND(Include_study?="Yes",Sufficient_data="Yes"),'Publication Bias Analysis'!$F:$F,NA())</f>
        <v>#N/A</v>
      </c>
      <c r="DJ36" s="136"/>
      <c r="DK36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36" s="41" t="str">
        <f t="shared" si="139"/>
        <v/>
      </c>
      <c r="DM36" s="51" t="str">
        <f>IF(AND(Include_study?="Yes",Sufficient_data="Yes"),1/('Publication Bias Analysis'!F:F^2+IF(Additional_model="Fixed effect",0,$DV$6)),"")</f>
        <v/>
      </c>
      <c r="DN36" s="41" t="str">
        <f>IF(AND(Include_study?="Yes",Sufficient_data="Yes"),IF('Publication Bias Analysis'!L$38="Left",'Publication Bias Analysis'!E:E-DV$3,Calculations!DV$3-'Publication Bias Analysis'!E:E),"")</f>
        <v/>
      </c>
      <c r="DO36" s="41" t="str">
        <f t="shared" si="140"/>
        <v/>
      </c>
      <c r="DP36" s="51" t="str">
        <f>IF(AND(DN36&lt;&gt;"",CZ36&lt;=MAX(CZ:CZ)-DV$7),1/('Publication Bias Analysis'!F:F^2+IF(Additional_model="Fixed effect",0,$DV$13)),"")</f>
        <v/>
      </c>
      <c r="DQ36" s="71" t="str">
        <f>IF(AND(Include_study?="Yes",Sufficient_data="Yes"),IF('Publication Bias Analysis'!L$38="Left",'Publication Bias Analysis'!E:E-DV$10,DV$10-'Publication Bias Analysis'!E:E),"")</f>
        <v/>
      </c>
      <c r="DR36" s="41" t="str">
        <f t="shared" si="141"/>
        <v/>
      </c>
      <c r="DS36" s="51" t="str">
        <f>IF(AND(DQ36&lt;&gt;"",DA36&lt;=MAX(DA:DA)-DV$14),1/('Publication Bias Analysis'!F:F^2+IF(Additional_model="Fixed effect",0,$DV$20)),"")</f>
        <v/>
      </c>
      <c r="DU36"/>
      <c r="DV36"/>
      <c r="DW36"/>
      <c r="DX36" s="59">
        <v>35</v>
      </c>
      <c r="DY36" s="11" t="str">
        <f>IF(Trim_and_fill="On",IF(DV$21&gt;(COUNT(DY$2:DY35)),IF(COUNTIF(CZ:CZ,-1*(MAX(CZ:CZ)-DX36+1))=1,"",MAX(CZ:CZ)-DX36+1),""),"")</f>
        <v/>
      </c>
      <c r="DZ36" s="41" t="str">
        <f t="shared" si="57"/>
        <v/>
      </c>
      <c r="EA36" s="41" t="str">
        <f t="shared" si="80"/>
        <v/>
      </c>
      <c r="EB36" s="41" t="str">
        <f t="shared" si="81"/>
        <v/>
      </c>
      <c r="EC36" s="86" t="str">
        <f t="shared" si="59"/>
        <v/>
      </c>
      <c r="ED36" s="51" t="str">
        <f>IF(DY36&lt;&gt;"",DZ:DZ-'Publication Bias Analysis'!I$37,"")</f>
        <v/>
      </c>
      <c r="EE36" s="42"/>
      <c r="EF36" s="59">
        <v>35</v>
      </c>
      <c r="EG36" s="41" t="e">
        <f t="shared" si="82"/>
        <v>#N/A</v>
      </c>
      <c r="EH36" s="51" t="e">
        <f t="shared" si="83"/>
        <v>#N/A</v>
      </c>
      <c r="EJ36" s="136"/>
      <c r="EK36" s="41" t="str">
        <f t="shared" si="62"/>
        <v/>
      </c>
      <c r="EL36" s="51" t="str">
        <f>IF(AND(Include_study?="Yes",Sufficient_data="Yes"),Z_score-('Publication Bias Analysis'!P$3+'Publication Bias Analysis'!P$4*Inverse_standard_error),"")</f>
        <v/>
      </c>
      <c r="EN36" s="136"/>
      <c r="EO36" s="41" t="str">
        <f>IF(AND(Include_study?="Yes",Sufficient_data="Yes"),('Publication Bias Analysis'!E:E-(SUMPRODUCT(Calculations!CS:CS,'Publication Bias Analysis'!E:E)/SUM(Calculations!CS:CS)))/SQRT(Calculations!EP:EP),"")</f>
        <v/>
      </c>
      <c r="EP36" s="41" t="str">
        <f>IF(AND(Include_study?="Yes",Sufficient_data="Yes"),'Publication Bias Analysis'!F:F^2-1/SUM(Calculations!CS:CS),"")</f>
        <v/>
      </c>
      <c r="EQ36" s="11" t="str">
        <f t="shared" si="142"/>
        <v/>
      </c>
      <c r="ER36" s="11" t="str">
        <f t="shared" si="143"/>
        <v/>
      </c>
      <c r="ES36" s="11" t="str">
        <f>IF(AND(Include_study?="Yes",Sufficient_data="Yes"),COUNTIFS(EQ$2:EQ35,"&lt;"&amp;EQ36,ER$2:ER35,"&lt;"&amp;ER36)+COUNTIFS(EQ37:EQ$201,"&lt;"&amp;EQ36,ER37:ER$201,"&lt;"&amp;ER36)+COUNTIFS(EQ$2:EQ35,"&gt;"&amp;EQ36,ER$2:ER35,"&gt;"&amp;ER36)+COUNTIFS(EQ37:EQ$201,"&gt;"&amp;EQ36,ER37:ER$201,"&gt;"&amp;ER36),"")</f>
        <v/>
      </c>
      <c r="ET36" s="82" t="str">
        <f>IF(AND(Include_study?="Yes",Sufficient_data="Yes"),COUNTIFS(EQ$2:EQ35,"&lt;"&amp;EQ36,ER$2:ER35,"&gt;"&amp;ER36)+COUNTIFS(EQ37:EQ$201,"&lt;"&amp;EQ36,ER37:ER$201,"&gt;"&amp;ER36)+COUNTIFS(EQ$2:EQ35,"&gt;"&amp;EQ36,ER$2:ER35,"&lt;"&amp;ER36)+COUNTIFS(EQ37:EQ$201,"&gt;"&amp;EQ36,ER37:ER$201,"&lt;"&amp;ER36),"")</f>
        <v/>
      </c>
      <c r="EV36" s="136"/>
      <c r="FA36" s="136"/>
      <c r="FB36" s="41" t="e">
        <f t="shared" si="144"/>
        <v>#N/A</v>
      </c>
      <c r="FC36" s="41" t="e">
        <f t="shared" si="145"/>
        <v>#N/A</v>
      </c>
      <c r="FD36" s="41" t="str">
        <f t="shared" si="146"/>
        <v/>
      </c>
      <c r="FE36" s="51" t="str">
        <f>IF(AND(Include_study?="Yes",Sufficient_data="Yes"),Z_score-('Publication Bias Analysis'!AO$30+'Publication Bias Analysis'!AO$31*Inverse_standard_error),"")</f>
        <v/>
      </c>
      <c r="FK36" s="136"/>
      <c r="FL36" s="11" t="str">
        <f>IF(Z_score_individual_studies&lt;&gt;"",RANK('Publication Bias Analysis'!AW:AW,'Publication Bias Analysis'!AW:AW,1)+COUNTIF('Publication Bias Analysis'!AW$2:AW35,'Publication Bias Analysis'!AW36),"")</f>
        <v/>
      </c>
      <c r="FM36" s="41" t="str">
        <f t="shared" si="147"/>
        <v/>
      </c>
      <c r="FN36" s="41" t="e">
        <f>IF('Publication Bias Analysis'!AV36&lt;&gt;"",'Publication Bias Analysis'!AV36,NA())</f>
        <v>#N/A</v>
      </c>
      <c r="FO36" s="41" t="e">
        <f>IF('Publication Bias Analysis'!AW36&lt;&gt;"",'Publication Bias Analysis'!AW36,NA())</f>
        <v>#N/A</v>
      </c>
      <c r="FP36" s="41" t="str">
        <f>IF(AND(Include_study?="Yes",Sufficient_data="Yes"),'Publication Bias Analysis'!AV:AV-AVERAGE('Publication Bias Analysis'!AV:AV),"")</f>
        <v/>
      </c>
      <c r="FQ36" s="51" t="str">
        <f>IF(AND(Include_study?="Yes",Sufficient_data="Yes"),FO:FO-('Publication Bias Analysis'!AZ$30+'Publication Bias Analysis'!AZ$31*FN:FN),"")</f>
        <v/>
      </c>
      <c r="FW36" s="136"/>
      <c r="FX36" s="90" t="str">
        <f t="shared" si="148"/>
        <v/>
      </c>
      <c r="FY36" s="41" t="str">
        <f t="shared" si="149"/>
        <v/>
      </c>
      <c r="FZ36" s="51" t="str">
        <f t="shared" si="78"/>
        <v/>
      </c>
    </row>
    <row r="37" spans="1:182" x14ac:dyDescent="0.2">
      <c r="A37" s="131"/>
      <c r="B37" s="41" t="str">
        <f>IF(AND(Sufficient_data="Yes",Include_study?="Yes"),IF(AND(Sort_By=$E$1,Order="Ascending"),IF(Input!Study_name="",COUNTIFS(Input!Study_name,"&lt;&gt;"&amp;"",Include_study?,"Yes",Sufficient_data,"Yes")+1,IF(COUNT(E37)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37)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37" s="41" t="str">
        <f>IF(B37&lt;&gt;"",IF(B37=0,COUNTIF(B$2:B36,0)+1,COUNTIF(B$2:B36,B37)+COUNTIF(B:B,"&lt;"&amp;B37)+1),"")</f>
        <v/>
      </c>
      <c r="D37" s="41" t="str">
        <f t="shared" si="84"/>
        <v/>
      </c>
      <c r="E37" s="41" t="str">
        <f>IF(AND(Include_study?="Yes",Sufficient_data="Yes",Input!Study_name&lt;&gt;""),Input!Study_name,"")</f>
        <v/>
      </c>
      <c r="F37" s="41" t="str">
        <f>IF(AND(Include_study?="Yes",Sufficient_data="Yes"),IF(Input!M2_M1&lt;&gt;"",Input!M2_M1,IF(AND(M1_&lt;&gt;"",M2_&lt;&gt;""),M2_-M1_,"")),"")</f>
        <v/>
      </c>
      <c r="G37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37" s="41" t="str">
        <f>IF(AND(Include_study?="Yes",Sufficient_data="Yes"),IF(OR(t_value&lt;&gt;"",F_value&lt;&gt;"",Input!Cohens_d&lt;&gt;"",Input!Hedges_g&lt;&gt;""),"",Sdiff/SQRT(2*(1-(r_)))),"")</f>
        <v/>
      </c>
      <c r="I37" s="11" t="str">
        <f t="shared" si="85"/>
        <v/>
      </c>
      <c r="J37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37" s="41" t="str">
        <f t="shared" si="86"/>
        <v/>
      </c>
      <c r="L37" s="41" t="str">
        <f t="shared" si="87"/>
        <v/>
      </c>
      <c r="M37" s="41" t="str">
        <f t="shared" si="88"/>
        <v/>
      </c>
      <c r="N37" s="41" t="str">
        <f t="shared" si="89"/>
        <v/>
      </c>
      <c r="O37" s="41" t="str">
        <f t="shared" si="90"/>
        <v/>
      </c>
      <c r="P37" s="41" t="str">
        <f t="shared" si="91"/>
        <v/>
      </c>
      <c r="Q37" s="41" t="str">
        <f t="shared" si="71"/>
        <v/>
      </c>
      <c r="R37" s="41" t="str">
        <f t="shared" si="92"/>
        <v/>
      </c>
      <c r="S37" s="41" t="str">
        <f t="shared" si="93"/>
        <v/>
      </c>
      <c r="T37" s="105" t="str">
        <f t="shared" si="94"/>
        <v/>
      </c>
      <c r="U37" s="108" t="str">
        <f t="shared" si="95"/>
        <v/>
      </c>
      <c r="W37" s="71" t="e">
        <f t="shared" si="96"/>
        <v>#N/A</v>
      </c>
      <c r="X37" s="9" t="str">
        <f t="shared" si="97"/>
        <v/>
      </c>
      <c r="Y37" s="51" t="str">
        <f t="shared" si="98"/>
        <v/>
      </c>
      <c r="AD37" s="131"/>
      <c r="AE37" s="71" t="str">
        <f t="shared" si="99"/>
        <v/>
      </c>
      <c r="AF37" s="86" t="str">
        <f t="shared" si="100"/>
        <v/>
      </c>
      <c r="AG37" s="86" t="str">
        <f t="shared" si="101"/>
        <v/>
      </c>
      <c r="AH37" s="86" t="str">
        <f t="shared" si="102"/>
        <v/>
      </c>
      <c r="AI37" s="86" t="str">
        <f t="shared" si="103"/>
        <v/>
      </c>
      <c r="AJ37" s="86" t="str">
        <f t="shared" si="104"/>
        <v/>
      </c>
      <c r="AK37" s="86" t="str">
        <f t="shared" si="105"/>
        <v/>
      </c>
      <c r="AL37" s="86" t="str">
        <f>IF(AND(Include_study?="Yes",Sufficient_data="Yes",Subgroup&lt;&gt;""),AH37-ABS(TINV((1-Subgroup_confidence_level),Number_of_subjects-1))*Calculations!AI37,"")</f>
        <v/>
      </c>
      <c r="AM37" s="86" t="str">
        <f>IF(AND(Include_study?="Yes",Sufficient_data="Yes",Subgroup&lt;&gt;""),AH37+ABS(TINV((1-Subgroup_confidence_level),Number_of_subjects-1))*Calculations!AI37,"")</f>
        <v/>
      </c>
      <c r="AN37" s="110" t="str">
        <f t="shared" si="106"/>
        <v/>
      </c>
      <c r="AO37" s="108" t="str">
        <f t="shared" si="107"/>
        <v/>
      </c>
      <c r="AQ37" s="71" t="e">
        <f t="shared" si="108"/>
        <v>#N/A</v>
      </c>
      <c r="AR37" s="38" t="str">
        <f t="shared" si="109"/>
        <v/>
      </c>
      <c r="AS37" s="51" t="str">
        <f t="shared" si="110"/>
        <v/>
      </c>
      <c r="AU37" s="71" t="str">
        <f t="shared" si="111"/>
        <v/>
      </c>
      <c r="AV37" s="86" t="str">
        <f>IF(AND(Sufficient_data="Yes",Include_study?="Yes",Subgroup&lt;&gt;""),IF(COUNTIFS(Input!P$2:P36,"="&amp;"Yes",Input!C$2:C36,"="&amp;"Yes",Input!Q$2:Q36,"="&amp;Subgroup)&gt;0,"",Subgroup),"")</f>
        <v/>
      </c>
      <c r="AW37" s="86" t="str">
        <f t="shared" si="112"/>
        <v/>
      </c>
      <c r="AX37" s="86" t="str">
        <f t="shared" si="113"/>
        <v/>
      </c>
      <c r="AY37" s="86" t="str">
        <f t="shared" si="114"/>
        <v/>
      </c>
      <c r="AZ37" s="86" t="str">
        <f t="shared" si="115"/>
        <v/>
      </c>
      <c r="BA37" s="86" t="str">
        <f t="shared" si="116"/>
        <v/>
      </c>
      <c r="BB37" s="86" t="str">
        <f t="shared" si="117"/>
        <v/>
      </c>
      <c r="BC37" s="86" t="str">
        <f t="shared" si="118"/>
        <v/>
      </c>
      <c r="BD37" s="86" t="str">
        <f t="shared" si="119"/>
        <v/>
      </c>
      <c r="BE37" s="86" t="str">
        <f t="shared" si="120"/>
        <v/>
      </c>
      <c r="BF37" s="86" t="str">
        <f t="shared" si="121"/>
        <v/>
      </c>
      <c r="BG37" s="86" t="str">
        <f t="shared" si="122"/>
        <v/>
      </c>
      <c r="BH37" s="86" t="str">
        <f t="shared" si="123"/>
        <v/>
      </c>
      <c r="BI37" s="86" t="str">
        <f t="shared" si="124"/>
        <v/>
      </c>
      <c r="BJ37" s="86" t="str">
        <f t="shared" si="125"/>
        <v/>
      </c>
      <c r="BK37" s="86" t="str">
        <f t="shared" si="126"/>
        <v/>
      </c>
      <c r="BL37" s="86" t="str">
        <f t="shared" si="127"/>
        <v/>
      </c>
      <c r="BM37" s="86" t="str">
        <f t="shared" si="128"/>
        <v/>
      </c>
      <c r="BN37" s="86" t="str">
        <f t="shared" si="129"/>
        <v/>
      </c>
      <c r="BO37" s="86" t="e">
        <f t="shared" si="130"/>
        <v>#N/A</v>
      </c>
      <c r="BP37" s="105" t="str">
        <f t="shared" si="74"/>
        <v/>
      </c>
      <c r="BQ37" s="86" t="str">
        <f t="shared" si="131"/>
        <v/>
      </c>
      <c r="BR37" s="86" t="str">
        <f t="shared" si="132"/>
        <v/>
      </c>
      <c r="BS37" s="86" t="str">
        <f t="shared" si="133"/>
        <v/>
      </c>
      <c r="BT37" s="51" t="str">
        <f t="shared" si="76"/>
        <v/>
      </c>
      <c r="BY37" s="132"/>
      <c r="BZ37" s="41" t="e">
        <f>IF(AND(Sufficient_data="Yes",Include_study?="Yes",Moderator&lt;&gt;""),'Moderator Analysis'!E37,NA())</f>
        <v>#N/A</v>
      </c>
      <c r="CA37" s="41" t="e">
        <f>IF(AND(Include_study?="Yes",Sufficient_data="Yes",Moderator&lt;&gt;""),'Moderator Analysis'!F37,NA())</f>
        <v>#N/A</v>
      </c>
      <c r="CB37" s="41" t="str">
        <f t="shared" si="134"/>
        <v/>
      </c>
      <c r="CC37" s="41" t="str">
        <f t="shared" si="135"/>
        <v/>
      </c>
      <c r="CD37" s="41" t="str">
        <f>IF(AND(Sufficient_data="Yes",Include_study?="Yes",Moderator&lt;&gt;""),'Moderator Analysis'!F:F-CO$2,"")</f>
        <v/>
      </c>
      <c r="CE37" s="41" t="str">
        <f t="shared" si="136"/>
        <v/>
      </c>
      <c r="CF37" s="51" t="str">
        <f>IF(AND(Sufficient_data="Yes",Include_study?="Yes",Moderator&lt;&gt;""),CC:CC*('Moderator Analysis'!F:F-CO$5-CO$4*'Moderator Analysis'!E:E)^2,"")</f>
        <v/>
      </c>
      <c r="CH37" s="25"/>
      <c r="CI37" s="71" t="str">
        <f t="shared" si="137"/>
        <v/>
      </c>
      <c r="CJ37" s="41" t="str">
        <f>IF(AND(Sufficient_data="Yes",Include_study?="Yes",CI37&lt;&gt;""),'Moderator Analysis'!F:F-'Moderator Analysis'!$J$37,"")</f>
        <v/>
      </c>
      <c r="CK37" s="41" t="str">
        <f>IF(AND(Sufficient_data="Yes",Include_study?="Yes",CI37&lt;&gt;""),'Moderator Analysis'!E:E-SUMPRODUCT('Moderator Analysis'!E:E,CI:CI)/SUM(CI:CI),"")</f>
        <v/>
      </c>
      <c r="CL37" s="51" t="str">
        <f>IF(AND(Sufficient_data="Yes",Include_study?="Yes",CI37&lt;&gt;""),CI:CI*('Moderator Analysis'!F:F-'Moderator Analysis'!J$29-'Moderator Analysis'!J$30*'Moderator Analysis'!E:E)^2,"")</f>
        <v/>
      </c>
      <c r="CM37" s="25"/>
      <c r="CQ37" s="132"/>
      <c r="CR37" s="134"/>
      <c r="CS37" s="9" t="str">
        <f>IF(AND(Sufficient_data="Yes",Include_study?="Yes"),1/('Publication Bias Analysis'!F37^2),"")</f>
        <v/>
      </c>
      <c r="CT37" s="86" t="str">
        <f>IF(AND(Include_study?="Yes",Sufficient_data="Yes"),1/('Publication Bias Analysis'!F37^2+IF(Additional_model="Fixed effect",0,DG$21)),"")</f>
        <v/>
      </c>
      <c r="CU37" s="86" t="str">
        <f>IF(AND(Include_study?="Yes",Sufficient_data="Yes"),1/('Publication Bias Analysis'!F:F^2+IF(Additional_model="Fixed effect",0,'Publication Bias Analysis'!L$32)),"")</f>
        <v/>
      </c>
      <c r="CV37" s="86" t="str">
        <f>IF(AND(Include_study?="Yes",Sufficient_data="Yes"),'Publication Bias Analysis'!E:E-'Publication Bias Analysis'!I$37,"")</f>
        <v/>
      </c>
      <c r="CW37" s="86" t="str">
        <f>IF(AND(Include_study?="Yes",Sufficient_data="Yes"),IF(Additional_model="Fixed effect",1/'Publication Bias Analysis'!F:F,1/SQRT('Publication Bias Analysis'!F:F^2+Calculations!DG$21)),"")</f>
        <v/>
      </c>
      <c r="CX37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37" s="88" t="str">
        <f t="shared" si="138"/>
        <v/>
      </c>
      <c r="CZ37" s="88" t="str">
        <f>IF(AND(Include_study?="Yes",Sufficient_data="Yes"),CY:CY+IF(DK:DK&lt;0,-1,1)*COUNTIF(CY$2:CY36,CY:CY),"")</f>
        <v/>
      </c>
      <c r="DA37" s="88" t="str">
        <f>IF(AND(Include_study?="Yes",Sufficient_data="Yes"),RANK(DO:DO,DO:DO,1)*IF(DN:DN&gt;0,1,-1)+IF(DN:DN&lt;0,-1,1)*COUNTIF(CY$2:CY36,CY:CY),"")</f>
        <v/>
      </c>
      <c r="DB37" s="88" t="str">
        <f>IF(AND(Include_study?="Yes",Sufficient_data="Yes"),RANK(DR:DR,DR:DR,1)*IF(DQ:DQ&gt;0,1,-1)+IF(DQ:DQ&lt;0,-1,1)*COUNTIF(CY$2:CY36,CY:CY),"")</f>
        <v/>
      </c>
      <c r="DC37" s="41" t="e">
        <f>IF(AND(Include_study?="Yes",Sufficient_data="Yes"),'Publication Bias Analysis'!$E:$E,NA())</f>
        <v>#N/A</v>
      </c>
      <c r="DD37" s="51" t="e">
        <f>IF(AND(Include_study?="Yes",Sufficient_data="Yes"),'Publication Bias Analysis'!$F:$F,NA())</f>
        <v>#N/A</v>
      </c>
      <c r="DJ37" s="136"/>
      <c r="DK37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37" s="41" t="str">
        <f t="shared" si="139"/>
        <v/>
      </c>
      <c r="DM37" s="51" t="str">
        <f>IF(AND(Include_study?="Yes",Sufficient_data="Yes"),1/('Publication Bias Analysis'!F:F^2+IF(Additional_model="Fixed effect",0,$DV$6)),"")</f>
        <v/>
      </c>
      <c r="DN37" s="41" t="str">
        <f>IF(AND(Include_study?="Yes",Sufficient_data="Yes"),IF('Publication Bias Analysis'!L$38="Left",'Publication Bias Analysis'!E:E-DV$3,Calculations!DV$3-'Publication Bias Analysis'!E:E),"")</f>
        <v/>
      </c>
      <c r="DO37" s="41" t="str">
        <f t="shared" si="140"/>
        <v/>
      </c>
      <c r="DP37" s="51" t="str">
        <f>IF(AND(DN37&lt;&gt;"",CZ37&lt;=MAX(CZ:CZ)-DV$7),1/('Publication Bias Analysis'!F:F^2+IF(Additional_model="Fixed effect",0,$DV$13)),"")</f>
        <v/>
      </c>
      <c r="DQ37" s="71" t="str">
        <f>IF(AND(Include_study?="Yes",Sufficient_data="Yes"),IF('Publication Bias Analysis'!L$38="Left",'Publication Bias Analysis'!E:E-DV$10,DV$10-'Publication Bias Analysis'!E:E),"")</f>
        <v/>
      </c>
      <c r="DR37" s="41" t="str">
        <f t="shared" si="141"/>
        <v/>
      </c>
      <c r="DS37" s="51" t="str">
        <f>IF(AND(DQ37&lt;&gt;"",DA37&lt;=MAX(DA:DA)-DV$14),1/('Publication Bias Analysis'!F:F^2+IF(Additional_model="Fixed effect",0,$DV$20)),"")</f>
        <v/>
      </c>
      <c r="DU37"/>
      <c r="DV37"/>
      <c r="DW37"/>
      <c r="DX37" s="59">
        <v>36</v>
      </c>
      <c r="DY37" s="11" t="str">
        <f>IF(Trim_and_fill="On",IF(DV$21&gt;(COUNT(DY$2:DY36)),IF(COUNTIF(CZ:CZ,-1*(MAX(CZ:CZ)-DX37+1))=1,"",MAX(CZ:CZ)-DX37+1),""),"")</f>
        <v/>
      </c>
      <c r="DZ37" s="41" t="str">
        <f t="shared" si="57"/>
        <v/>
      </c>
      <c r="EA37" s="41" t="str">
        <f t="shared" si="80"/>
        <v/>
      </c>
      <c r="EB37" s="41" t="str">
        <f t="shared" si="81"/>
        <v/>
      </c>
      <c r="EC37" s="86" t="str">
        <f t="shared" si="59"/>
        <v/>
      </c>
      <c r="ED37" s="51" t="str">
        <f>IF(DY37&lt;&gt;"",DZ:DZ-'Publication Bias Analysis'!I$37,"")</f>
        <v/>
      </c>
      <c r="EE37" s="42"/>
      <c r="EF37" s="59">
        <v>36</v>
      </c>
      <c r="EG37" s="41" t="e">
        <f t="shared" si="82"/>
        <v>#N/A</v>
      </c>
      <c r="EH37" s="51" t="e">
        <f t="shared" si="83"/>
        <v>#N/A</v>
      </c>
      <c r="EJ37" s="136"/>
      <c r="EK37" s="41" t="str">
        <f t="shared" si="62"/>
        <v/>
      </c>
      <c r="EL37" s="51" t="str">
        <f>IF(AND(Include_study?="Yes",Sufficient_data="Yes"),Z_score-('Publication Bias Analysis'!P$3+'Publication Bias Analysis'!P$4*Inverse_standard_error),"")</f>
        <v/>
      </c>
      <c r="EN37" s="136"/>
      <c r="EO37" s="41" t="str">
        <f>IF(AND(Include_study?="Yes",Sufficient_data="Yes"),('Publication Bias Analysis'!E:E-(SUMPRODUCT(Calculations!CS:CS,'Publication Bias Analysis'!E:E)/SUM(Calculations!CS:CS)))/SQRT(Calculations!EP:EP),"")</f>
        <v/>
      </c>
      <c r="EP37" s="41" t="str">
        <f>IF(AND(Include_study?="Yes",Sufficient_data="Yes"),'Publication Bias Analysis'!F:F^2-1/SUM(Calculations!CS:CS),"")</f>
        <v/>
      </c>
      <c r="EQ37" s="11" t="str">
        <f t="shared" si="142"/>
        <v/>
      </c>
      <c r="ER37" s="11" t="str">
        <f t="shared" si="143"/>
        <v/>
      </c>
      <c r="ES37" s="11" t="str">
        <f>IF(AND(Include_study?="Yes",Sufficient_data="Yes"),COUNTIFS(EQ$2:EQ36,"&lt;"&amp;EQ37,ER$2:ER36,"&lt;"&amp;ER37)+COUNTIFS(EQ38:EQ$201,"&lt;"&amp;EQ37,ER38:ER$201,"&lt;"&amp;ER37)+COUNTIFS(EQ$2:EQ36,"&gt;"&amp;EQ37,ER$2:ER36,"&gt;"&amp;ER37)+COUNTIFS(EQ38:EQ$201,"&gt;"&amp;EQ37,ER38:ER$201,"&gt;"&amp;ER37),"")</f>
        <v/>
      </c>
      <c r="ET37" s="82" t="str">
        <f>IF(AND(Include_study?="Yes",Sufficient_data="Yes"),COUNTIFS(EQ$2:EQ36,"&lt;"&amp;EQ37,ER$2:ER36,"&gt;"&amp;ER37)+COUNTIFS(EQ38:EQ$201,"&lt;"&amp;EQ37,ER38:ER$201,"&gt;"&amp;ER37)+COUNTIFS(EQ$2:EQ36,"&gt;"&amp;EQ37,ER$2:ER36,"&lt;"&amp;ER37)+COUNTIFS(EQ38:EQ$201,"&gt;"&amp;EQ37,ER38:ER$201,"&lt;"&amp;ER37),"")</f>
        <v/>
      </c>
      <c r="EV37" s="136"/>
      <c r="FA37" s="136"/>
      <c r="FB37" s="41" t="e">
        <f t="shared" si="144"/>
        <v>#N/A</v>
      </c>
      <c r="FC37" s="41" t="e">
        <f t="shared" si="145"/>
        <v>#N/A</v>
      </c>
      <c r="FD37" s="41" t="str">
        <f t="shared" si="146"/>
        <v/>
      </c>
      <c r="FE37" s="51" t="str">
        <f>IF(AND(Include_study?="Yes",Sufficient_data="Yes"),Z_score-('Publication Bias Analysis'!AO$30+'Publication Bias Analysis'!AO$31*Inverse_standard_error),"")</f>
        <v/>
      </c>
      <c r="FK37" s="136"/>
      <c r="FL37" s="11" t="str">
        <f>IF(Z_score_individual_studies&lt;&gt;"",RANK('Publication Bias Analysis'!AW:AW,'Publication Bias Analysis'!AW:AW,1)+COUNTIF('Publication Bias Analysis'!AW$2:AW36,'Publication Bias Analysis'!AW37),"")</f>
        <v/>
      </c>
      <c r="FM37" s="41" t="str">
        <f t="shared" si="147"/>
        <v/>
      </c>
      <c r="FN37" s="41" t="e">
        <f>IF('Publication Bias Analysis'!AV37&lt;&gt;"",'Publication Bias Analysis'!AV37,NA())</f>
        <v>#N/A</v>
      </c>
      <c r="FO37" s="41" t="e">
        <f>IF('Publication Bias Analysis'!AW37&lt;&gt;"",'Publication Bias Analysis'!AW37,NA())</f>
        <v>#N/A</v>
      </c>
      <c r="FP37" s="41" t="str">
        <f>IF(AND(Include_study?="Yes",Sufficient_data="Yes"),'Publication Bias Analysis'!AV:AV-AVERAGE('Publication Bias Analysis'!AV:AV),"")</f>
        <v/>
      </c>
      <c r="FQ37" s="51" t="str">
        <f>IF(AND(Include_study?="Yes",Sufficient_data="Yes"),FO:FO-('Publication Bias Analysis'!AZ$30+'Publication Bias Analysis'!AZ$31*FN:FN),"")</f>
        <v/>
      </c>
      <c r="FW37" s="136"/>
      <c r="FX37" s="90" t="str">
        <f t="shared" si="148"/>
        <v/>
      </c>
      <c r="FY37" s="41" t="str">
        <f t="shared" si="149"/>
        <v/>
      </c>
      <c r="FZ37" s="51" t="str">
        <f t="shared" si="78"/>
        <v/>
      </c>
    </row>
    <row r="38" spans="1:182" x14ac:dyDescent="0.2">
      <c r="A38" s="131"/>
      <c r="B38" s="41" t="str">
        <f>IF(AND(Sufficient_data="Yes",Include_study?="Yes"),IF(AND(Sort_By=$E$1,Order="Ascending"),IF(Input!Study_name="",COUNTIFS(Input!Study_name,"&lt;&gt;"&amp;"",Include_study?,"Yes",Sufficient_data,"Yes")+1,IF(COUNT(E38)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38)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38" s="41" t="str">
        <f>IF(B38&lt;&gt;"",IF(B38=0,COUNTIF(B$2:B37,0)+1,COUNTIF(B$2:B37,B38)+COUNTIF(B:B,"&lt;"&amp;B38)+1),"")</f>
        <v/>
      </c>
      <c r="D38" s="41" t="str">
        <f t="shared" si="84"/>
        <v/>
      </c>
      <c r="E38" s="41" t="str">
        <f>IF(AND(Include_study?="Yes",Sufficient_data="Yes",Input!Study_name&lt;&gt;""),Input!Study_name,"")</f>
        <v/>
      </c>
      <c r="F38" s="41" t="str">
        <f>IF(AND(Include_study?="Yes",Sufficient_data="Yes"),IF(Input!M2_M1&lt;&gt;"",Input!M2_M1,IF(AND(M1_&lt;&gt;"",M2_&lt;&gt;""),M2_-M1_,"")),"")</f>
        <v/>
      </c>
      <c r="G38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38" s="41" t="str">
        <f>IF(AND(Include_study?="Yes",Sufficient_data="Yes"),IF(OR(t_value&lt;&gt;"",F_value&lt;&gt;"",Input!Cohens_d&lt;&gt;"",Input!Hedges_g&lt;&gt;""),"",Sdiff/SQRT(2*(1-(r_)))),"")</f>
        <v/>
      </c>
      <c r="I38" s="11" t="str">
        <f t="shared" si="85"/>
        <v/>
      </c>
      <c r="J38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38" s="41" t="str">
        <f t="shared" si="86"/>
        <v/>
      </c>
      <c r="L38" s="41" t="str">
        <f t="shared" si="87"/>
        <v/>
      </c>
      <c r="M38" s="41" t="str">
        <f t="shared" si="88"/>
        <v/>
      </c>
      <c r="N38" s="41" t="str">
        <f t="shared" si="89"/>
        <v/>
      </c>
      <c r="O38" s="41" t="str">
        <f t="shared" si="90"/>
        <v/>
      </c>
      <c r="P38" s="41" t="str">
        <f t="shared" si="91"/>
        <v/>
      </c>
      <c r="Q38" s="41" t="str">
        <f t="shared" si="71"/>
        <v/>
      </c>
      <c r="R38" s="41" t="str">
        <f t="shared" si="92"/>
        <v/>
      </c>
      <c r="S38" s="41" t="str">
        <f t="shared" si="93"/>
        <v/>
      </c>
      <c r="T38" s="105" t="str">
        <f t="shared" si="94"/>
        <v/>
      </c>
      <c r="U38" s="108" t="str">
        <f t="shared" si="95"/>
        <v/>
      </c>
      <c r="W38" s="71" t="e">
        <f t="shared" si="96"/>
        <v>#N/A</v>
      </c>
      <c r="X38" s="9" t="str">
        <f t="shared" si="97"/>
        <v/>
      </c>
      <c r="Y38" s="51" t="str">
        <f t="shared" si="98"/>
        <v/>
      </c>
      <c r="AD38" s="131"/>
      <c r="AE38" s="71" t="str">
        <f t="shared" si="99"/>
        <v/>
      </c>
      <c r="AF38" s="86" t="str">
        <f t="shared" si="100"/>
        <v/>
      </c>
      <c r="AG38" s="86" t="str">
        <f t="shared" si="101"/>
        <v/>
      </c>
      <c r="AH38" s="86" t="str">
        <f t="shared" si="102"/>
        <v/>
      </c>
      <c r="AI38" s="86" t="str">
        <f t="shared" si="103"/>
        <v/>
      </c>
      <c r="AJ38" s="86" t="str">
        <f t="shared" si="104"/>
        <v/>
      </c>
      <c r="AK38" s="86" t="str">
        <f t="shared" si="105"/>
        <v/>
      </c>
      <c r="AL38" s="86" t="str">
        <f>IF(AND(Include_study?="Yes",Sufficient_data="Yes",Subgroup&lt;&gt;""),AH38-ABS(TINV((1-Subgroup_confidence_level),Number_of_subjects-1))*Calculations!AI38,"")</f>
        <v/>
      </c>
      <c r="AM38" s="86" t="str">
        <f>IF(AND(Include_study?="Yes",Sufficient_data="Yes",Subgroup&lt;&gt;""),AH38+ABS(TINV((1-Subgroup_confidence_level),Number_of_subjects-1))*Calculations!AI38,"")</f>
        <v/>
      </c>
      <c r="AN38" s="110" t="str">
        <f t="shared" si="106"/>
        <v/>
      </c>
      <c r="AO38" s="108" t="str">
        <f t="shared" si="107"/>
        <v/>
      </c>
      <c r="AQ38" s="71" t="e">
        <f t="shared" si="108"/>
        <v>#N/A</v>
      </c>
      <c r="AR38" s="38" t="str">
        <f t="shared" si="109"/>
        <v/>
      </c>
      <c r="AS38" s="51" t="str">
        <f t="shared" si="110"/>
        <v/>
      </c>
      <c r="AU38" s="71" t="str">
        <f t="shared" si="111"/>
        <v/>
      </c>
      <c r="AV38" s="86" t="str">
        <f>IF(AND(Sufficient_data="Yes",Include_study?="Yes",Subgroup&lt;&gt;""),IF(COUNTIFS(Input!P$2:P37,"="&amp;"Yes",Input!C$2:C37,"="&amp;"Yes",Input!Q$2:Q37,"="&amp;Subgroup)&gt;0,"",Subgroup),"")</f>
        <v/>
      </c>
      <c r="AW38" s="86" t="str">
        <f t="shared" si="112"/>
        <v/>
      </c>
      <c r="AX38" s="86" t="str">
        <f t="shared" si="113"/>
        <v/>
      </c>
      <c r="AY38" s="86" t="str">
        <f t="shared" si="114"/>
        <v/>
      </c>
      <c r="AZ38" s="86" t="str">
        <f t="shared" si="115"/>
        <v/>
      </c>
      <c r="BA38" s="86" t="str">
        <f t="shared" si="116"/>
        <v/>
      </c>
      <c r="BB38" s="86" t="str">
        <f t="shared" si="117"/>
        <v/>
      </c>
      <c r="BC38" s="86" t="str">
        <f t="shared" si="118"/>
        <v/>
      </c>
      <c r="BD38" s="86" t="str">
        <f t="shared" si="119"/>
        <v/>
      </c>
      <c r="BE38" s="86" t="str">
        <f t="shared" si="120"/>
        <v/>
      </c>
      <c r="BF38" s="86" t="str">
        <f t="shared" si="121"/>
        <v/>
      </c>
      <c r="BG38" s="86" t="str">
        <f t="shared" si="122"/>
        <v/>
      </c>
      <c r="BH38" s="86" t="str">
        <f t="shared" si="123"/>
        <v/>
      </c>
      <c r="BI38" s="86" t="str">
        <f t="shared" si="124"/>
        <v/>
      </c>
      <c r="BJ38" s="86" t="str">
        <f t="shared" si="125"/>
        <v/>
      </c>
      <c r="BK38" s="86" t="str">
        <f t="shared" si="126"/>
        <v/>
      </c>
      <c r="BL38" s="86" t="str">
        <f t="shared" si="127"/>
        <v/>
      </c>
      <c r="BM38" s="86" t="str">
        <f t="shared" si="128"/>
        <v/>
      </c>
      <c r="BN38" s="86" t="str">
        <f t="shared" si="129"/>
        <v/>
      </c>
      <c r="BO38" s="86" t="e">
        <f t="shared" si="130"/>
        <v>#N/A</v>
      </c>
      <c r="BP38" s="105" t="str">
        <f t="shared" si="74"/>
        <v/>
      </c>
      <c r="BQ38" s="86" t="str">
        <f t="shared" si="131"/>
        <v/>
      </c>
      <c r="BR38" s="86" t="str">
        <f t="shared" si="132"/>
        <v/>
      </c>
      <c r="BS38" s="86" t="str">
        <f t="shared" si="133"/>
        <v/>
      </c>
      <c r="BT38" s="51" t="str">
        <f t="shared" si="76"/>
        <v/>
      </c>
      <c r="BY38" s="132"/>
      <c r="BZ38" s="41" t="e">
        <f>IF(AND(Sufficient_data="Yes",Include_study?="Yes",Moderator&lt;&gt;""),'Moderator Analysis'!E38,NA())</f>
        <v>#N/A</v>
      </c>
      <c r="CA38" s="41" t="e">
        <f>IF(AND(Include_study?="Yes",Sufficient_data="Yes",Moderator&lt;&gt;""),'Moderator Analysis'!F38,NA())</f>
        <v>#N/A</v>
      </c>
      <c r="CB38" s="41" t="str">
        <f t="shared" si="134"/>
        <v/>
      </c>
      <c r="CC38" s="41" t="str">
        <f t="shared" si="135"/>
        <v/>
      </c>
      <c r="CD38" s="41" t="str">
        <f>IF(AND(Sufficient_data="Yes",Include_study?="Yes",Moderator&lt;&gt;""),'Moderator Analysis'!F:F-CO$2,"")</f>
        <v/>
      </c>
      <c r="CE38" s="41" t="str">
        <f t="shared" si="136"/>
        <v/>
      </c>
      <c r="CF38" s="51" t="str">
        <f>IF(AND(Sufficient_data="Yes",Include_study?="Yes",Moderator&lt;&gt;""),CC:CC*('Moderator Analysis'!F:F-CO$5-CO$4*'Moderator Analysis'!E:E)^2,"")</f>
        <v/>
      </c>
      <c r="CH38" s="25"/>
      <c r="CI38" s="71" t="str">
        <f t="shared" si="137"/>
        <v/>
      </c>
      <c r="CJ38" s="41" t="str">
        <f>IF(AND(Sufficient_data="Yes",Include_study?="Yes",CI38&lt;&gt;""),'Moderator Analysis'!F:F-'Moderator Analysis'!$J$37,"")</f>
        <v/>
      </c>
      <c r="CK38" s="41" t="str">
        <f>IF(AND(Sufficient_data="Yes",Include_study?="Yes",CI38&lt;&gt;""),'Moderator Analysis'!E:E-SUMPRODUCT('Moderator Analysis'!E:E,CI:CI)/SUM(CI:CI),"")</f>
        <v/>
      </c>
      <c r="CL38" s="51" t="str">
        <f>IF(AND(Sufficient_data="Yes",Include_study?="Yes",CI38&lt;&gt;""),CI:CI*('Moderator Analysis'!F:F-'Moderator Analysis'!J$29-'Moderator Analysis'!J$30*'Moderator Analysis'!E:E)^2,"")</f>
        <v/>
      </c>
      <c r="CM38" s="25"/>
      <c r="CQ38" s="132"/>
      <c r="CR38" s="134"/>
      <c r="CS38" s="9" t="str">
        <f>IF(AND(Sufficient_data="Yes",Include_study?="Yes"),1/('Publication Bias Analysis'!F38^2),"")</f>
        <v/>
      </c>
      <c r="CT38" s="86" t="str">
        <f>IF(AND(Include_study?="Yes",Sufficient_data="Yes"),1/('Publication Bias Analysis'!F38^2+IF(Additional_model="Fixed effect",0,DG$21)),"")</f>
        <v/>
      </c>
      <c r="CU38" s="86" t="str">
        <f>IF(AND(Include_study?="Yes",Sufficient_data="Yes"),1/('Publication Bias Analysis'!F:F^2+IF(Additional_model="Fixed effect",0,'Publication Bias Analysis'!L$32)),"")</f>
        <v/>
      </c>
      <c r="CV38" s="86" t="str">
        <f>IF(AND(Include_study?="Yes",Sufficient_data="Yes"),'Publication Bias Analysis'!E:E-'Publication Bias Analysis'!I$37,"")</f>
        <v/>
      </c>
      <c r="CW38" s="86" t="str">
        <f>IF(AND(Include_study?="Yes",Sufficient_data="Yes"),IF(Additional_model="Fixed effect",1/'Publication Bias Analysis'!F:F,1/SQRT('Publication Bias Analysis'!F:F^2+Calculations!DG$21)),"")</f>
        <v/>
      </c>
      <c r="CX38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38" s="88" t="str">
        <f t="shared" si="138"/>
        <v/>
      </c>
      <c r="CZ38" s="88" t="str">
        <f>IF(AND(Include_study?="Yes",Sufficient_data="Yes"),CY:CY+IF(DK:DK&lt;0,-1,1)*COUNTIF(CY$2:CY37,CY:CY),"")</f>
        <v/>
      </c>
      <c r="DA38" s="88" t="str">
        <f>IF(AND(Include_study?="Yes",Sufficient_data="Yes"),RANK(DO:DO,DO:DO,1)*IF(DN:DN&gt;0,1,-1)+IF(DN:DN&lt;0,-1,1)*COUNTIF(CY$2:CY37,CY:CY),"")</f>
        <v/>
      </c>
      <c r="DB38" s="88" t="str">
        <f>IF(AND(Include_study?="Yes",Sufficient_data="Yes"),RANK(DR:DR,DR:DR,1)*IF(DQ:DQ&gt;0,1,-1)+IF(DQ:DQ&lt;0,-1,1)*COUNTIF(CY$2:CY37,CY:CY),"")</f>
        <v/>
      </c>
      <c r="DC38" s="41" t="e">
        <f>IF(AND(Include_study?="Yes",Sufficient_data="Yes"),'Publication Bias Analysis'!$E:$E,NA())</f>
        <v>#N/A</v>
      </c>
      <c r="DD38" s="51" t="e">
        <f>IF(AND(Include_study?="Yes",Sufficient_data="Yes"),'Publication Bias Analysis'!$F:$F,NA())</f>
        <v>#N/A</v>
      </c>
      <c r="DJ38" s="136"/>
      <c r="DK38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38" s="41" t="str">
        <f t="shared" si="139"/>
        <v/>
      </c>
      <c r="DM38" s="51" t="str">
        <f>IF(AND(Include_study?="Yes",Sufficient_data="Yes"),1/('Publication Bias Analysis'!F:F^2+IF(Additional_model="Fixed effect",0,$DV$6)),"")</f>
        <v/>
      </c>
      <c r="DN38" s="41" t="str">
        <f>IF(AND(Include_study?="Yes",Sufficient_data="Yes"),IF('Publication Bias Analysis'!L$38="Left",'Publication Bias Analysis'!E:E-DV$3,Calculations!DV$3-'Publication Bias Analysis'!E:E),"")</f>
        <v/>
      </c>
      <c r="DO38" s="41" t="str">
        <f t="shared" si="140"/>
        <v/>
      </c>
      <c r="DP38" s="51" t="str">
        <f>IF(AND(DN38&lt;&gt;"",CZ38&lt;=MAX(CZ:CZ)-DV$7),1/('Publication Bias Analysis'!F:F^2+IF(Additional_model="Fixed effect",0,$DV$13)),"")</f>
        <v/>
      </c>
      <c r="DQ38" s="71" t="str">
        <f>IF(AND(Include_study?="Yes",Sufficient_data="Yes"),IF('Publication Bias Analysis'!L$38="Left",'Publication Bias Analysis'!E:E-DV$10,DV$10-'Publication Bias Analysis'!E:E),"")</f>
        <v/>
      </c>
      <c r="DR38" s="41" t="str">
        <f t="shared" si="141"/>
        <v/>
      </c>
      <c r="DS38" s="51" t="str">
        <f>IF(AND(DQ38&lt;&gt;"",DA38&lt;=MAX(DA:DA)-DV$14),1/('Publication Bias Analysis'!F:F^2+IF(Additional_model="Fixed effect",0,$DV$20)),"")</f>
        <v/>
      </c>
      <c r="DU38"/>
      <c r="DV38"/>
      <c r="DW38"/>
      <c r="DX38" s="59">
        <v>37</v>
      </c>
      <c r="DY38" s="11" t="str">
        <f>IF(Trim_and_fill="On",IF(DV$21&gt;(COUNT(DY$2:DY37)),IF(COUNTIF(CZ:CZ,-1*(MAX(CZ:CZ)-DX38+1))=1,"",MAX(CZ:CZ)-DX38+1),""),"")</f>
        <v/>
      </c>
      <c r="DZ38" s="41" t="str">
        <f t="shared" si="57"/>
        <v/>
      </c>
      <c r="EA38" s="41" t="str">
        <f t="shared" si="80"/>
        <v/>
      </c>
      <c r="EB38" s="41" t="str">
        <f t="shared" si="81"/>
        <v/>
      </c>
      <c r="EC38" s="86" t="str">
        <f t="shared" si="59"/>
        <v/>
      </c>
      <c r="ED38" s="51" t="str">
        <f>IF(DY38&lt;&gt;"",DZ:DZ-'Publication Bias Analysis'!I$37,"")</f>
        <v/>
      </c>
      <c r="EE38" s="42"/>
      <c r="EF38" s="59">
        <v>37</v>
      </c>
      <c r="EG38" s="41" t="e">
        <f t="shared" si="82"/>
        <v>#N/A</v>
      </c>
      <c r="EH38" s="51" t="e">
        <f t="shared" si="83"/>
        <v>#N/A</v>
      </c>
      <c r="EJ38" s="136"/>
      <c r="EK38" s="41" t="str">
        <f t="shared" si="62"/>
        <v/>
      </c>
      <c r="EL38" s="51" t="str">
        <f>IF(AND(Include_study?="Yes",Sufficient_data="Yes"),Z_score-('Publication Bias Analysis'!P$3+'Publication Bias Analysis'!P$4*Inverse_standard_error),"")</f>
        <v/>
      </c>
      <c r="EN38" s="136"/>
      <c r="EO38" s="41" t="str">
        <f>IF(AND(Include_study?="Yes",Sufficient_data="Yes"),('Publication Bias Analysis'!E:E-(SUMPRODUCT(Calculations!CS:CS,'Publication Bias Analysis'!E:E)/SUM(Calculations!CS:CS)))/SQRT(Calculations!EP:EP),"")</f>
        <v/>
      </c>
      <c r="EP38" s="41" t="str">
        <f>IF(AND(Include_study?="Yes",Sufficient_data="Yes"),'Publication Bias Analysis'!F:F^2-1/SUM(Calculations!CS:CS),"")</f>
        <v/>
      </c>
      <c r="EQ38" s="11" t="str">
        <f t="shared" si="142"/>
        <v/>
      </c>
      <c r="ER38" s="11" t="str">
        <f t="shared" si="143"/>
        <v/>
      </c>
      <c r="ES38" s="11" t="str">
        <f>IF(AND(Include_study?="Yes",Sufficient_data="Yes"),COUNTIFS(EQ$2:EQ37,"&lt;"&amp;EQ38,ER$2:ER37,"&lt;"&amp;ER38)+COUNTIFS(EQ39:EQ$201,"&lt;"&amp;EQ38,ER39:ER$201,"&lt;"&amp;ER38)+COUNTIFS(EQ$2:EQ37,"&gt;"&amp;EQ38,ER$2:ER37,"&gt;"&amp;ER38)+COUNTIFS(EQ39:EQ$201,"&gt;"&amp;EQ38,ER39:ER$201,"&gt;"&amp;ER38),"")</f>
        <v/>
      </c>
      <c r="ET38" s="82" t="str">
        <f>IF(AND(Include_study?="Yes",Sufficient_data="Yes"),COUNTIFS(EQ$2:EQ37,"&lt;"&amp;EQ38,ER$2:ER37,"&gt;"&amp;ER38)+COUNTIFS(EQ39:EQ$201,"&lt;"&amp;EQ38,ER39:ER$201,"&gt;"&amp;ER38)+COUNTIFS(EQ$2:EQ37,"&gt;"&amp;EQ38,ER$2:ER37,"&lt;"&amp;ER38)+COUNTIFS(EQ39:EQ$201,"&gt;"&amp;EQ38,ER39:ER$201,"&lt;"&amp;ER38),"")</f>
        <v/>
      </c>
      <c r="EV38" s="136"/>
      <c r="FA38" s="136"/>
      <c r="FB38" s="41" t="e">
        <f t="shared" si="144"/>
        <v>#N/A</v>
      </c>
      <c r="FC38" s="41" t="e">
        <f t="shared" si="145"/>
        <v>#N/A</v>
      </c>
      <c r="FD38" s="41" t="str">
        <f t="shared" si="146"/>
        <v/>
      </c>
      <c r="FE38" s="51" t="str">
        <f>IF(AND(Include_study?="Yes",Sufficient_data="Yes"),Z_score-('Publication Bias Analysis'!AO$30+'Publication Bias Analysis'!AO$31*Inverse_standard_error),"")</f>
        <v/>
      </c>
      <c r="FK38" s="136"/>
      <c r="FL38" s="11" t="str">
        <f>IF(Z_score_individual_studies&lt;&gt;"",RANK('Publication Bias Analysis'!AW:AW,'Publication Bias Analysis'!AW:AW,1)+COUNTIF('Publication Bias Analysis'!AW$2:AW37,'Publication Bias Analysis'!AW38),"")</f>
        <v/>
      </c>
      <c r="FM38" s="41" t="str">
        <f t="shared" si="147"/>
        <v/>
      </c>
      <c r="FN38" s="41" t="e">
        <f>IF('Publication Bias Analysis'!AV38&lt;&gt;"",'Publication Bias Analysis'!AV38,NA())</f>
        <v>#N/A</v>
      </c>
      <c r="FO38" s="41" t="e">
        <f>IF('Publication Bias Analysis'!AW38&lt;&gt;"",'Publication Bias Analysis'!AW38,NA())</f>
        <v>#N/A</v>
      </c>
      <c r="FP38" s="41" t="str">
        <f>IF(AND(Include_study?="Yes",Sufficient_data="Yes"),'Publication Bias Analysis'!AV:AV-AVERAGE('Publication Bias Analysis'!AV:AV),"")</f>
        <v/>
      </c>
      <c r="FQ38" s="51" t="str">
        <f>IF(AND(Include_study?="Yes",Sufficient_data="Yes"),FO:FO-('Publication Bias Analysis'!AZ$30+'Publication Bias Analysis'!AZ$31*FN:FN),"")</f>
        <v/>
      </c>
      <c r="FW38" s="136"/>
      <c r="FX38" s="90" t="str">
        <f t="shared" si="148"/>
        <v/>
      </c>
      <c r="FY38" s="41" t="str">
        <f t="shared" si="149"/>
        <v/>
      </c>
      <c r="FZ38" s="51" t="str">
        <f t="shared" si="78"/>
        <v/>
      </c>
    </row>
    <row r="39" spans="1:182" x14ac:dyDescent="0.2">
      <c r="A39" s="131"/>
      <c r="B39" s="41" t="str">
        <f>IF(AND(Sufficient_data="Yes",Include_study?="Yes"),IF(AND(Sort_By=$E$1,Order="Ascending"),IF(Input!Study_name="",COUNTIFS(Input!Study_name,"&lt;&gt;"&amp;"",Include_study?,"Yes",Sufficient_data,"Yes")+1,IF(COUNT(E39)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39)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39" s="41" t="str">
        <f>IF(B39&lt;&gt;"",IF(B39=0,COUNTIF(B$2:B38,0)+1,COUNTIF(B$2:B38,B39)+COUNTIF(B:B,"&lt;"&amp;B39)+1),"")</f>
        <v/>
      </c>
      <c r="D39" s="41" t="str">
        <f t="shared" si="84"/>
        <v/>
      </c>
      <c r="E39" s="41" t="str">
        <f>IF(AND(Include_study?="Yes",Sufficient_data="Yes",Input!Study_name&lt;&gt;""),Input!Study_name,"")</f>
        <v/>
      </c>
      <c r="F39" s="41" t="str">
        <f>IF(AND(Include_study?="Yes",Sufficient_data="Yes"),IF(Input!M2_M1&lt;&gt;"",Input!M2_M1,IF(AND(M1_&lt;&gt;"",M2_&lt;&gt;""),M2_-M1_,"")),"")</f>
        <v/>
      </c>
      <c r="G39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39" s="41" t="str">
        <f>IF(AND(Include_study?="Yes",Sufficient_data="Yes"),IF(OR(t_value&lt;&gt;"",F_value&lt;&gt;"",Input!Cohens_d&lt;&gt;"",Input!Hedges_g&lt;&gt;""),"",Sdiff/SQRT(2*(1-(r_)))),"")</f>
        <v/>
      </c>
      <c r="I39" s="11" t="str">
        <f t="shared" si="85"/>
        <v/>
      </c>
      <c r="J39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39" s="41" t="str">
        <f t="shared" si="86"/>
        <v/>
      </c>
      <c r="L39" s="41" t="str">
        <f t="shared" si="87"/>
        <v/>
      </c>
      <c r="M39" s="41" t="str">
        <f t="shared" si="88"/>
        <v/>
      </c>
      <c r="N39" s="41" t="str">
        <f t="shared" si="89"/>
        <v/>
      </c>
      <c r="O39" s="41" t="str">
        <f t="shared" si="90"/>
        <v/>
      </c>
      <c r="P39" s="41" t="str">
        <f t="shared" si="91"/>
        <v/>
      </c>
      <c r="Q39" s="41" t="str">
        <f t="shared" si="71"/>
        <v/>
      </c>
      <c r="R39" s="41" t="str">
        <f t="shared" si="92"/>
        <v/>
      </c>
      <c r="S39" s="41" t="str">
        <f t="shared" si="93"/>
        <v/>
      </c>
      <c r="T39" s="105" t="str">
        <f t="shared" si="94"/>
        <v/>
      </c>
      <c r="U39" s="108" t="str">
        <f t="shared" si="95"/>
        <v/>
      </c>
      <c r="W39" s="71" t="e">
        <f t="shared" si="96"/>
        <v>#N/A</v>
      </c>
      <c r="X39" s="9" t="str">
        <f t="shared" si="97"/>
        <v/>
      </c>
      <c r="Y39" s="51" t="str">
        <f t="shared" si="98"/>
        <v/>
      </c>
      <c r="AD39" s="131"/>
      <c r="AE39" s="71" t="str">
        <f t="shared" si="99"/>
        <v/>
      </c>
      <c r="AF39" s="86" t="str">
        <f t="shared" si="100"/>
        <v/>
      </c>
      <c r="AG39" s="86" t="str">
        <f t="shared" si="101"/>
        <v/>
      </c>
      <c r="AH39" s="86" t="str">
        <f t="shared" si="102"/>
        <v/>
      </c>
      <c r="AI39" s="86" t="str">
        <f t="shared" si="103"/>
        <v/>
      </c>
      <c r="AJ39" s="86" t="str">
        <f t="shared" si="104"/>
        <v/>
      </c>
      <c r="AK39" s="86" t="str">
        <f t="shared" si="105"/>
        <v/>
      </c>
      <c r="AL39" s="86" t="str">
        <f>IF(AND(Include_study?="Yes",Sufficient_data="Yes",Subgroup&lt;&gt;""),AH39-ABS(TINV((1-Subgroup_confidence_level),Number_of_subjects-1))*Calculations!AI39,"")</f>
        <v/>
      </c>
      <c r="AM39" s="86" t="str">
        <f>IF(AND(Include_study?="Yes",Sufficient_data="Yes",Subgroup&lt;&gt;""),AH39+ABS(TINV((1-Subgroup_confidence_level),Number_of_subjects-1))*Calculations!AI39,"")</f>
        <v/>
      </c>
      <c r="AN39" s="110" t="str">
        <f t="shared" si="106"/>
        <v/>
      </c>
      <c r="AO39" s="108" t="str">
        <f t="shared" si="107"/>
        <v/>
      </c>
      <c r="AQ39" s="71" t="e">
        <f t="shared" si="108"/>
        <v>#N/A</v>
      </c>
      <c r="AR39" s="38" t="str">
        <f t="shared" si="109"/>
        <v/>
      </c>
      <c r="AS39" s="51" t="str">
        <f t="shared" si="110"/>
        <v/>
      </c>
      <c r="AU39" s="71" t="str">
        <f t="shared" si="111"/>
        <v/>
      </c>
      <c r="AV39" s="86" t="str">
        <f>IF(AND(Sufficient_data="Yes",Include_study?="Yes",Subgroup&lt;&gt;""),IF(COUNTIFS(Input!P$2:P38,"="&amp;"Yes",Input!C$2:C38,"="&amp;"Yes",Input!Q$2:Q38,"="&amp;Subgroup)&gt;0,"",Subgroup),"")</f>
        <v/>
      </c>
      <c r="AW39" s="86" t="str">
        <f t="shared" si="112"/>
        <v/>
      </c>
      <c r="AX39" s="86" t="str">
        <f t="shared" si="113"/>
        <v/>
      </c>
      <c r="AY39" s="86" t="str">
        <f t="shared" si="114"/>
        <v/>
      </c>
      <c r="AZ39" s="86" t="str">
        <f t="shared" si="115"/>
        <v/>
      </c>
      <c r="BA39" s="86" t="str">
        <f t="shared" si="116"/>
        <v/>
      </c>
      <c r="BB39" s="86" t="str">
        <f t="shared" si="117"/>
        <v/>
      </c>
      <c r="BC39" s="86" t="str">
        <f t="shared" si="118"/>
        <v/>
      </c>
      <c r="BD39" s="86" t="str">
        <f t="shared" si="119"/>
        <v/>
      </c>
      <c r="BE39" s="86" t="str">
        <f t="shared" si="120"/>
        <v/>
      </c>
      <c r="BF39" s="86" t="str">
        <f t="shared" si="121"/>
        <v/>
      </c>
      <c r="BG39" s="86" t="str">
        <f t="shared" si="122"/>
        <v/>
      </c>
      <c r="BH39" s="86" t="str">
        <f t="shared" si="123"/>
        <v/>
      </c>
      <c r="BI39" s="86" t="str">
        <f t="shared" si="124"/>
        <v/>
      </c>
      <c r="BJ39" s="86" t="str">
        <f t="shared" si="125"/>
        <v/>
      </c>
      <c r="BK39" s="86" t="str">
        <f t="shared" si="126"/>
        <v/>
      </c>
      <c r="BL39" s="86" t="str">
        <f t="shared" si="127"/>
        <v/>
      </c>
      <c r="BM39" s="86" t="str">
        <f t="shared" si="128"/>
        <v/>
      </c>
      <c r="BN39" s="86" t="str">
        <f t="shared" si="129"/>
        <v/>
      </c>
      <c r="BO39" s="86" t="e">
        <f t="shared" si="130"/>
        <v>#N/A</v>
      </c>
      <c r="BP39" s="105" t="str">
        <f t="shared" si="74"/>
        <v/>
      </c>
      <c r="BQ39" s="86" t="str">
        <f t="shared" si="131"/>
        <v/>
      </c>
      <c r="BR39" s="86" t="str">
        <f t="shared" si="132"/>
        <v/>
      </c>
      <c r="BS39" s="86" t="str">
        <f t="shared" si="133"/>
        <v/>
      </c>
      <c r="BT39" s="51" t="str">
        <f t="shared" si="76"/>
        <v/>
      </c>
      <c r="BY39" s="132"/>
      <c r="BZ39" s="41" t="e">
        <f>IF(AND(Sufficient_data="Yes",Include_study?="Yes",Moderator&lt;&gt;""),'Moderator Analysis'!E39,NA())</f>
        <v>#N/A</v>
      </c>
      <c r="CA39" s="41" t="e">
        <f>IF(AND(Include_study?="Yes",Sufficient_data="Yes",Moderator&lt;&gt;""),'Moderator Analysis'!F39,NA())</f>
        <v>#N/A</v>
      </c>
      <c r="CB39" s="41" t="str">
        <f t="shared" si="134"/>
        <v/>
      </c>
      <c r="CC39" s="41" t="str">
        <f t="shared" si="135"/>
        <v/>
      </c>
      <c r="CD39" s="41" t="str">
        <f>IF(AND(Sufficient_data="Yes",Include_study?="Yes",Moderator&lt;&gt;""),'Moderator Analysis'!F:F-CO$2,"")</f>
        <v/>
      </c>
      <c r="CE39" s="41" t="str">
        <f t="shared" si="136"/>
        <v/>
      </c>
      <c r="CF39" s="51" t="str">
        <f>IF(AND(Sufficient_data="Yes",Include_study?="Yes",Moderator&lt;&gt;""),CC:CC*('Moderator Analysis'!F:F-CO$5-CO$4*'Moderator Analysis'!E:E)^2,"")</f>
        <v/>
      </c>
      <c r="CH39" s="25"/>
      <c r="CI39" s="71" t="str">
        <f t="shared" si="137"/>
        <v/>
      </c>
      <c r="CJ39" s="41" t="str">
        <f>IF(AND(Sufficient_data="Yes",Include_study?="Yes",CI39&lt;&gt;""),'Moderator Analysis'!F:F-'Moderator Analysis'!$J$37,"")</f>
        <v/>
      </c>
      <c r="CK39" s="41" t="str">
        <f>IF(AND(Sufficient_data="Yes",Include_study?="Yes",CI39&lt;&gt;""),'Moderator Analysis'!E:E-SUMPRODUCT('Moderator Analysis'!E:E,CI:CI)/SUM(CI:CI),"")</f>
        <v/>
      </c>
      <c r="CL39" s="51" t="str">
        <f>IF(AND(Sufficient_data="Yes",Include_study?="Yes",CI39&lt;&gt;""),CI:CI*('Moderator Analysis'!F:F-'Moderator Analysis'!J$29-'Moderator Analysis'!J$30*'Moderator Analysis'!E:E)^2,"")</f>
        <v/>
      </c>
      <c r="CM39" s="25"/>
      <c r="CQ39" s="132"/>
      <c r="CR39" s="134"/>
      <c r="CS39" s="9" t="str">
        <f>IF(AND(Sufficient_data="Yes",Include_study?="Yes"),1/('Publication Bias Analysis'!F39^2),"")</f>
        <v/>
      </c>
      <c r="CT39" s="86" t="str">
        <f>IF(AND(Include_study?="Yes",Sufficient_data="Yes"),1/('Publication Bias Analysis'!F39^2+IF(Additional_model="Fixed effect",0,DG$21)),"")</f>
        <v/>
      </c>
      <c r="CU39" s="86" t="str">
        <f>IF(AND(Include_study?="Yes",Sufficient_data="Yes"),1/('Publication Bias Analysis'!F:F^2+IF(Additional_model="Fixed effect",0,'Publication Bias Analysis'!L$32)),"")</f>
        <v/>
      </c>
      <c r="CV39" s="86" t="str">
        <f>IF(AND(Include_study?="Yes",Sufficient_data="Yes"),'Publication Bias Analysis'!E:E-'Publication Bias Analysis'!I$37,"")</f>
        <v/>
      </c>
      <c r="CW39" s="86" t="str">
        <f>IF(AND(Include_study?="Yes",Sufficient_data="Yes"),IF(Additional_model="Fixed effect",1/'Publication Bias Analysis'!F:F,1/SQRT('Publication Bias Analysis'!F:F^2+Calculations!DG$21)),"")</f>
        <v/>
      </c>
      <c r="CX39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39" s="88" t="str">
        <f t="shared" si="138"/>
        <v/>
      </c>
      <c r="CZ39" s="88" t="str">
        <f>IF(AND(Include_study?="Yes",Sufficient_data="Yes"),CY:CY+IF(DK:DK&lt;0,-1,1)*COUNTIF(CY$2:CY38,CY:CY),"")</f>
        <v/>
      </c>
      <c r="DA39" s="88" t="str">
        <f>IF(AND(Include_study?="Yes",Sufficient_data="Yes"),RANK(DO:DO,DO:DO,1)*IF(DN:DN&gt;0,1,-1)+IF(DN:DN&lt;0,-1,1)*COUNTIF(CY$2:CY38,CY:CY),"")</f>
        <v/>
      </c>
      <c r="DB39" s="88" t="str">
        <f>IF(AND(Include_study?="Yes",Sufficient_data="Yes"),RANK(DR:DR,DR:DR,1)*IF(DQ:DQ&gt;0,1,-1)+IF(DQ:DQ&lt;0,-1,1)*COUNTIF(CY$2:CY38,CY:CY),"")</f>
        <v/>
      </c>
      <c r="DC39" s="41" t="e">
        <f>IF(AND(Include_study?="Yes",Sufficient_data="Yes"),'Publication Bias Analysis'!$E:$E,NA())</f>
        <v>#N/A</v>
      </c>
      <c r="DD39" s="51" t="e">
        <f>IF(AND(Include_study?="Yes",Sufficient_data="Yes"),'Publication Bias Analysis'!$F:$F,NA())</f>
        <v>#N/A</v>
      </c>
      <c r="DJ39" s="136"/>
      <c r="DK39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39" s="41" t="str">
        <f t="shared" si="139"/>
        <v/>
      </c>
      <c r="DM39" s="51" t="str">
        <f>IF(AND(Include_study?="Yes",Sufficient_data="Yes"),1/('Publication Bias Analysis'!F:F^2+IF(Additional_model="Fixed effect",0,$DV$6)),"")</f>
        <v/>
      </c>
      <c r="DN39" s="41" t="str">
        <f>IF(AND(Include_study?="Yes",Sufficient_data="Yes"),IF('Publication Bias Analysis'!L$38="Left",'Publication Bias Analysis'!E:E-DV$3,Calculations!DV$3-'Publication Bias Analysis'!E:E),"")</f>
        <v/>
      </c>
      <c r="DO39" s="41" t="str">
        <f t="shared" si="140"/>
        <v/>
      </c>
      <c r="DP39" s="51" t="str">
        <f>IF(AND(DN39&lt;&gt;"",CZ39&lt;=MAX(CZ:CZ)-DV$7),1/('Publication Bias Analysis'!F:F^2+IF(Additional_model="Fixed effect",0,$DV$13)),"")</f>
        <v/>
      </c>
      <c r="DQ39" s="71" t="str">
        <f>IF(AND(Include_study?="Yes",Sufficient_data="Yes"),IF('Publication Bias Analysis'!L$38="Left",'Publication Bias Analysis'!E:E-DV$10,DV$10-'Publication Bias Analysis'!E:E),"")</f>
        <v/>
      </c>
      <c r="DR39" s="41" t="str">
        <f t="shared" si="141"/>
        <v/>
      </c>
      <c r="DS39" s="51" t="str">
        <f>IF(AND(DQ39&lt;&gt;"",DA39&lt;=MAX(DA:DA)-DV$14),1/('Publication Bias Analysis'!F:F^2+IF(Additional_model="Fixed effect",0,$DV$20)),"")</f>
        <v/>
      </c>
      <c r="DW39"/>
      <c r="DX39" s="59">
        <v>38</v>
      </c>
      <c r="DY39" s="11" t="str">
        <f>IF(Trim_and_fill="On",IF(DV$21&gt;(COUNT(DY$2:DY38)),IF(COUNTIF(CZ:CZ,-1*(MAX(CZ:CZ)-DX39+1))=1,"",MAX(CZ:CZ)-DX39+1),""),"")</f>
        <v/>
      </c>
      <c r="DZ39" s="41" t="str">
        <f t="shared" si="57"/>
        <v/>
      </c>
      <c r="EA39" s="41" t="str">
        <f t="shared" si="80"/>
        <v/>
      </c>
      <c r="EB39" s="41" t="str">
        <f t="shared" si="81"/>
        <v/>
      </c>
      <c r="EC39" s="86" t="str">
        <f t="shared" si="59"/>
        <v/>
      </c>
      <c r="ED39" s="51" t="str">
        <f>IF(DY39&lt;&gt;"",DZ:DZ-'Publication Bias Analysis'!I$37,"")</f>
        <v/>
      </c>
      <c r="EE39" s="42"/>
      <c r="EF39" s="59">
        <v>38</v>
      </c>
      <c r="EG39" s="41" t="e">
        <f t="shared" si="82"/>
        <v>#N/A</v>
      </c>
      <c r="EH39" s="51" t="e">
        <f t="shared" si="83"/>
        <v>#N/A</v>
      </c>
      <c r="EJ39" s="136"/>
      <c r="EK39" s="41" t="str">
        <f t="shared" si="62"/>
        <v/>
      </c>
      <c r="EL39" s="51" t="str">
        <f>IF(AND(Include_study?="Yes",Sufficient_data="Yes"),Z_score-('Publication Bias Analysis'!P$3+'Publication Bias Analysis'!P$4*Inverse_standard_error),"")</f>
        <v/>
      </c>
      <c r="EN39" s="136"/>
      <c r="EO39" s="41" t="str">
        <f>IF(AND(Include_study?="Yes",Sufficient_data="Yes"),('Publication Bias Analysis'!E:E-(SUMPRODUCT(Calculations!CS:CS,'Publication Bias Analysis'!E:E)/SUM(Calculations!CS:CS)))/SQRT(Calculations!EP:EP),"")</f>
        <v/>
      </c>
      <c r="EP39" s="41" t="str">
        <f>IF(AND(Include_study?="Yes",Sufficient_data="Yes"),'Publication Bias Analysis'!F:F^2-1/SUM(Calculations!CS:CS),"")</f>
        <v/>
      </c>
      <c r="EQ39" s="11" t="str">
        <f t="shared" si="142"/>
        <v/>
      </c>
      <c r="ER39" s="11" t="str">
        <f t="shared" si="143"/>
        <v/>
      </c>
      <c r="ES39" s="11" t="str">
        <f>IF(AND(Include_study?="Yes",Sufficient_data="Yes"),COUNTIFS(EQ$2:EQ38,"&lt;"&amp;EQ39,ER$2:ER38,"&lt;"&amp;ER39)+COUNTIFS(EQ40:EQ$201,"&lt;"&amp;EQ39,ER40:ER$201,"&lt;"&amp;ER39)+COUNTIFS(EQ$2:EQ38,"&gt;"&amp;EQ39,ER$2:ER38,"&gt;"&amp;ER39)+COUNTIFS(EQ40:EQ$201,"&gt;"&amp;EQ39,ER40:ER$201,"&gt;"&amp;ER39),"")</f>
        <v/>
      </c>
      <c r="ET39" s="82" t="str">
        <f>IF(AND(Include_study?="Yes",Sufficient_data="Yes"),COUNTIFS(EQ$2:EQ38,"&lt;"&amp;EQ39,ER$2:ER38,"&gt;"&amp;ER39)+COUNTIFS(EQ40:EQ$201,"&lt;"&amp;EQ39,ER40:ER$201,"&gt;"&amp;ER39)+COUNTIFS(EQ$2:EQ38,"&gt;"&amp;EQ39,ER$2:ER38,"&lt;"&amp;ER39)+COUNTIFS(EQ40:EQ$201,"&gt;"&amp;EQ39,ER40:ER$201,"&lt;"&amp;ER39),"")</f>
        <v/>
      </c>
      <c r="EV39" s="136"/>
      <c r="FA39" s="136"/>
      <c r="FB39" s="41" t="e">
        <f t="shared" si="144"/>
        <v>#N/A</v>
      </c>
      <c r="FC39" s="41" t="e">
        <f t="shared" si="145"/>
        <v>#N/A</v>
      </c>
      <c r="FD39" s="41" t="str">
        <f t="shared" si="146"/>
        <v/>
      </c>
      <c r="FE39" s="51" t="str">
        <f>IF(AND(Include_study?="Yes",Sufficient_data="Yes"),Z_score-('Publication Bias Analysis'!AO$30+'Publication Bias Analysis'!AO$31*Inverse_standard_error),"")</f>
        <v/>
      </c>
      <c r="FK39" s="136"/>
      <c r="FL39" s="11" t="str">
        <f>IF(Z_score_individual_studies&lt;&gt;"",RANK('Publication Bias Analysis'!AW:AW,'Publication Bias Analysis'!AW:AW,1)+COUNTIF('Publication Bias Analysis'!AW$2:AW38,'Publication Bias Analysis'!AW39),"")</f>
        <v/>
      </c>
      <c r="FM39" s="41" t="str">
        <f t="shared" si="147"/>
        <v/>
      </c>
      <c r="FN39" s="41" t="e">
        <f>IF('Publication Bias Analysis'!AV39&lt;&gt;"",'Publication Bias Analysis'!AV39,NA())</f>
        <v>#N/A</v>
      </c>
      <c r="FO39" s="41" t="e">
        <f>IF('Publication Bias Analysis'!AW39&lt;&gt;"",'Publication Bias Analysis'!AW39,NA())</f>
        <v>#N/A</v>
      </c>
      <c r="FP39" s="41" t="str">
        <f>IF(AND(Include_study?="Yes",Sufficient_data="Yes"),'Publication Bias Analysis'!AV:AV-AVERAGE('Publication Bias Analysis'!AV:AV),"")</f>
        <v/>
      </c>
      <c r="FQ39" s="51" t="str">
        <f>IF(AND(Include_study?="Yes",Sufficient_data="Yes"),FO:FO-('Publication Bias Analysis'!AZ$30+'Publication Bias Analysis'!AZ$31*FN:FN),"")</f>
        <v/>
      </c>
      <c r="FW39" s="136"/>
      <c r="FX39" s="90" t="str">
        <f t="shared" si="148"/>
        <v/>
      </c>
      <c r="FY39" s="41" t="str">
        <f t="shared" si="149"/>
        <v/>
      </c>
      <c r="FZ39" s="51" t="str">
        <f t="shared" si="78"/>
        <v/>
      </c>
    </row>
    <row r="40" spans="1:182" x14ac:dyDescent="0.2">
      <c r="A40" s="131"/>
      <c r="B40" s="41" t="str">
        <f>IF(AND(Sufficient_data="Yes",Include_study?="Yes"),IF(AND(Sort_By=$E$1,Order="Ascending"),IF(Input!Study_name="",COUNTIFS(Input!Study_name,"&lt;&gt;"&amp;"",Include_study?,"Yes",Sufficient_data,"Yes")+1,IF(COUNT(E40)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40)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40" s="41" t="str">
        <f>IF(B40&lt;&gt;"",IF(B40=0,COUNTIF(B$2:B39,0)+1,COUNTIF(B$2:B39,B40)+COUNTIF(B:B,"&lt;"&amp;B40)+1),"")</f>
        <v/>
      </c>
      <c r="D40" s="41" t="str">
        <f t="shared" si="84"/>
        <v/>
      </c>
      <c r="E40" s="41" t="str">
        <f>IF(AND(Include_study?="Yes",Sufficient_data="Yes",Input!Study_name&lt;&gt;""),Input!Study_name,"")</f>
        <v/>
      </c>
      <c r="F40" s="41" t="str">
        <f>IF(AND(Include_study?="Yes",Sufficient_data="Yes"),IF(Input!M2_M1&lt;&gt;"",Input!M2_M1,IF(AND(M1_&lt;&gt;"",M2_&lt;&gt;""),M2_-M1_,"")),"")</f>
        <v/>
      </c>
      <c r="G40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40" s="41" t="str">
        <f>IF(AND(Include_study?="Yes",Sufficient_data="Yes"),IF(OR(t_value&lt;&gt;"",F_value&lt;&gt;"",Input!Cohens_d&lt;&gt;"",Input!Hedges_g&lt;&gt;""),"",Sdiff/SQRT(2*(1-(r_)))),"")</f>
        <v/>
      </c>
      <c r="I40" s="11" t="str">
        <f t="shared" si="85"/>
        <v/>
      </c>
      <c r="J40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40" s="41" t="str">
        <f t="shared" si="86"/>
        <v/>
      </c>
      <c r="L40" s="41" t="str">
        <f t="shared" si="87"/>
        <v/>
      </c>
      <c r="M40" s="41" t="str">
        <f t="shared" si="88"/>
        <v/>
      </c>
      <c r="N40" s="41" t="str">
        <f t="shared" si="89"/>
        <v/>
      </c>
      <c r="O40" s="41" t="str">
        <f t="shared" si="90"/>
        <v/>
      </c>
      <c r="P40" s="41" t="str">
        <f t="shared" si="91"/>
        <v/>
      </c>
      <c r="Q40" s="41" t="str">
        <f t="shared" si="71"/>
        <v/>
      </c>
      <c r="R40" s="41" t="str">
        <f t="shared" si="92"/>
        <v/>
      </c>
      <c r="S40" s="41" t="str">
        <f t="shared" si="93"/>
        <v/>
      </c>
      <c r="T40" s="105" t="str">
        <f t="shared" si="94"/>
        <v/>
      </c>
      <c r="U40" s="108" t="str">
        <f t="shared" si="95"/>
        <v/>
      </c>
      <c r="W40" s="71" t="e">
        <f t="shared" si="96"/>
        <v>#N/A</v>
      </c>
      <c r="X40" s="9" t="str">
        <f t="shared" si="97"/>
        <v/>
      </c>
      <c r="Y40" s="51" t="str">
        <f t="shared" si="98"/>
        <v/>
      </c>
      <c r="AD40" s="131"/>
      <c r="AE40" s="71" t="str">
        <f t="shared" si="99"/>
        <v/>
      </c>
      <c r="AF40" s="86" t="str">
        <f t="shared" si="100"/>
        <v/>
      </c>
      <c r="AG40" s="86" t="str">
        <f t="shared" si="101"/>
        <v/>
      </c>
      <c r="AH40" s="86" t="str">
        <f t="shared" si="102"/>
        <v/>
      </c>
      <c r="AI40" s="86" t="str">
        <f t="shared" si="103"/>
        <v/>
      </c>
      <c r="AJ40" s="86" t="str">
        <f t="shared" si="104"/>
        <v/>
      </c>
      <c r="AK40" s="86" t="str">
        <f t="shared" si="105"/>
        <v/>
      </c>
      <c r="AL40" s="86" t="str">
        <f>IF(AND(Include_study?="Yes",Sufficient_data="Yes",Subgroup&lt;&gt;""),AH40-ABS(TINV((1-Subgroup_confidence_level),Number_of_subjects-1))*Calculations!AI40,"")</f>
        <v/>
      </c>
      <c r="AM40" s="86" t="str">
        <f>IF(AND(Include_study?="Yes",Sufficient_data="Yes",Subgroup&lt;&gt;""),AH40+ABS(TINV((1-Subgroup_confidence_level),Number_of_subjects-1))*Calculations!AI40,"")</f>
        <v/>
      </c>
      <c r="AN40" s="110" t="str">
        <f t="shared" si="106"/>
        <v/>
      </c>
      <c r="AO40" s="108" t="str">
        <f t="shared" si="107"/>
        <v/>
      </c>
      <c r="AQ40" s="71" t="e">
        <f t="shared" si="108"/>
        <v>#N/A</v>
      </c>
      <c r="AR40" s="38" t="str">
        <f t="shared" si="109"/>
        <v/>
      </c>
      <c r="AS40" s="51" t="str">
        <f t="shared" si="110"/>
        <v/>
      </c>
      <c r="AU40" s="71" t="str">
        <f t="shared" si="111"/>
        <v/>
      </c>
      <c r="AV40" s="86" t="str">
        <f>IF(AND(Sufficient_data="Yes",Include_study?="Yes",Subgroup&lt;&gt;""),IF(COUNTIFS(Input!P$2:P39,"="&amp;"Yes",Input!C$2:C39,"="&amp;"Yes",Input!Q$2:Q39,"="&amp;Subgroup)&gt;0,"",Subgroup),"")</f>
        <v/>
      </c>
      <c r="AW40" s="86" t="str">
        <f t="shared" si="112"/>
        <v/>
      </c>
      <c r="AX40" s="86" t="str">
        <f t="shared" si="113"/>
        <v/>
      </c>
      <c r="AY40" s="86" t="str">
        <f t="shared" si="114"/>
        <v/>
      </c>
      <c r="AZ40" s="86" t="str">
        <f t="shared" si="115"/>
        <v/>
      </c>
      <c r="BA40" s="86" t="str">
        <f t="shared" si="116"/>
        <v/>
      </c>
      <c r="BB40" s="86" t="str">
        <f t="shared" si="117"/>
        <v/>
      </c>
      <c r="BC40" s="86" t="str">
        <f t="shared" si="118"/>
        <v/>
      </c>
      <c r="BD40" s="86" t="str">
        <f t="shared" si="119"/>
        <v/>
      </c>
      <c r="BE40" s="86" t="str">
        <f t="shared" si="120"/>
        <v/>
      </c>
      <c r="BF40" s="86" t="str">
        <f t="shared" si="121"/>
        <v/>
      </c>
      <c r="BG40" s="86" t="str">
        <f t="shared" si="122"/>
        <v/>
      </c>
      <c r="BH40" s="86" t="str">
        <f t="shared" si="123"/>
        <v/>
      </c>
      <c r="BI40" s="86" t="str">
        <f t="shared" si="124"/>
        <v/>
      </c>
      <c r="BJ40" s="86" t="str">
        <f t="shared" si="125"/>
        <v/>
      </c>
      <c r="BK40" s="86" t="str">
        <f t="shared" si="126"/>
        <v/>
      </c>
      <c r="BL40" s="86" t="str">
        <f t="shared" si="127"/>
        <v/>
      </c>
      <c r="BM40" s="86" t="str">
        <f t="shared" si="128"/>
        <v/>
      </c>
      <c r="BN40" s="86" t="str">
        <f t="shared" si="129"/>
        <v/>
      </c>
      <c r="BO40" s="86" t="e">
        <f t="shared" si="130"/>
        <v>#N/A</v>
      </c>
      <c r="BP40" s="105" t="str">
        <f t="shared" si="74"/>
        <v/>
      </c>
      <c r="BQ40" s="86" t="str">
        <f t="shared" si="131"/>
        <v/>
      </c>
      <c r="BR40" s="86" t="str">
        <f t="shared" si="132"/>
        <v/>
      </c>
      <c r="BS40" s="86" t="str">
        <f t="shared" si="133"/>
        <v/>
      </c>
      <c r="BT40" s="51" t="str">
        <f t="shared" si="76"/>
        <v/>
      </c>
      <c r="BY40" s="132"/>
      <c r="BZ40" s="41" t="e">
        <f>IF(AND(Sufficient_data="Yes",Include_study?="Yes",Moderator&lt;&gt;""),'Moderator Analysis'!E40,NA())</f>
        <v>#N/A</v>
      </c>
      <c r="CA40" s="41" t="e">
        <f>IF(AND(Include_study?="Yes",Sufficient_data="Yes",Moderator&lt;&gt;""),'Moderator Analysis'!F40,NA())</f>
        <v>#N/A</v>
      </c>
      <c r="CB40" s="41" t="str">
        <f t="shared" si="134"/>
        <v/>
      </c>
      <c r="CC40" s="41" t="str">
        <f t="shared" si="135"/>
        <v/>
      </c>
      <c r="CD40" s="41" t="str">
        <f>IF(AND(Sufficient_data="Yes",Include_study?="Yes",Moderator&lt;&gt;""),'Moderator Analysis'!F:F-CO$2,"")</f>
        <v/>
      </c>
      <c r="CE40" s="41" t="str">
        <f t="shared" si="136"/>
        <v/>
      </c>
      <c r="CF40" s="51" t="str">
        <f>IF(AND(Sufficient_data="Yes",Include_study?="Yes",Moderator&lt;&gt;""),CC:CC*('Moderator Analysis'!F:F-CO$5-CO$4*'Moderator Analysis'!E:E)^2,"")</f>
        <v/>
      </c>
      <c r="CH40" s="25"/>
      <c r="CI40" s="71" t="str">
        <f t="shared" si="137"/>
        <v/>
      </c>
      <c r="CJ40" s="41" t="str">
        <f>IF(AND(Sufficient_data="Yes",Include_study?="Yes",CI40&lt;&gt;""),'Moderator Analysis'!F:F-'Moderator Analysis'!$J$37,"")</f>
        <v/>
      </c>
      <c r="CK40" s="41" t="str">
        <f>IF(AND(Sufficient_data="Yes",Include_study?="Yes",CI40&lt;&gt;""),'Moderator Analysis'!E:E-SUMPRODUCT('Moderator Analysis'!E:E,CI:CI)/SUM(CI:CI),"")</f>
        <v/>
      </c>
      <c r="CL40" s="51" t="str">
        <f>IF(AND(Sufficient_data="Yes",Include_study?="Yes",CI40&lt;&gt;""),CI:CI*('Moderator Analysis'!F:F-'Moderator Analysis'!J$29-'Moderator Analysis'!J$30*'Moderator Analysis'!E:E)^2,"")</f>
        <v/>
      </c>
      <c r="CM40" s="25"/>
      <c r="CQ40" s="132"/>
      <c r="CR40" s="134"/>
      <c r="CS40" s="9" t="str">
        <f>IF(AND(Sufficient_data="Yes",Include_study?="Yes"),1/('Publication Bias Analysis'!F40^2),"")</f>
        <v/>
      </c>
      <c r="CT40" s="86" t="str">
        <f>IF(AND(Include_study?="Yes",Sufficient_data="Yes"),1/('Publication Bias Analysis'!F40^2+IF(Additional_model="Fixed effect",0,DG$21)),"")</f>
        <v/>
      </c>
      <c r="CU40" s="86" t="str">
        <f>IF(AND(Include_study?="Yes",Sufficient_data="Yes"),1/('Publication Bias Analysis'!F:F^2+IF(Additional_model="Fixed effect",0,'Publication Bias Analysis'!L$32)),"")</f>
        <v/>
      </c>
      <c r="CV40" s="86" t="str">
        <f>IF(AND(Include_study?="Yes",Sufficient_data="Yes"),'Publication Bias Analysis'!E:E-'Publication Bias Analysis'!I$37,"")</f>
        <v/>
      </c>
      <c r="CW40" s="86" t="str">
        <f>IF(AND(Include_study?="Yes",Sufficient_data="Yes"),IF(Additional_model="Fixed effect",1/'Publication Bias Analysis'!F:F,1/SQRT('Publication Bias Analysis'!F:F^2+Calculations!DG$21)),"")</f>
        <v/>
      </c>
      <c r="CX40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40" s="88" t="str">
        <f t="shared" si="138"/>
        <v/>
      </c>
      <c r="CZ40" s="88" t="str">
        <f>IF(AND(Include_study?="Yes",Sufficient_data="Yes"),CY:CY+IF(DK:DK&lt;0,-1,1)*COUNTIF(CY$2:CY39,CY:CY),"")</f>
        <v/>
      </c>
      <c r="DA40" s="88" t="str">
        <f>IF(AND(Include_study?="Yes",Sufficient_data="Yes"),RANK(DO:DO,DO:DO,1)*IF(DN:DN&gt;0,1,-1)+IF(DN:DN&lt;0,-1,1)*COUNTIF(CY$2:CY39,CY:CY),"")</f>
        <v/>
      </c>
      <c r="DB40" s="88" t="str">
        <f>IF(AND(Include_study?="Yes",Sufficient_data="Yes"),RANK(DR:DR,DR:DR,1)*IF(DQ:DQ&gt;0,1,-1)+IF(DQ:DQ&lt;0,-1,1)*COUNTIF(CY$2:CY39,CY:CY),"")</f>
        <v/>
      </c>
      <c r="DC40" s="41" t="e">
        <f>IF(AND(Include_study?="Yes",Sufficient_data="Yes"),'Publication Bias Analysis'!$E:$E,NA())</f>
        <v>#N/A</v>
      </c>
      <c r="DD40" s="51" t="e">
        <f>IF(AND(Include_study?="Yes",Sufficient_data="Yes"),'Publication Bias Analysis'!$F:$F,NA())</f>
        <v>#N/A</v>
      </c>
      <c r="DJ40" s="136"/>
      <c r="DK40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40" s="41" t="str">
        <f t="shared" si="139"/>
        <v/>
      </c>
      <c r="DM40" s="51" t="str">
        <f>IF(AND(Include_study?="Yes",Sufficient_data="Yes"),1/('Publication Bias Analysis'!F:F^2+IF(Additional_model="Fixed effect",0,$DV$6)),"")</f>
        <v/>
      </c>
      <c r="DN40" s="41" t="str">
        <f>IF(AND(Include_study?="Yes",Sufficient_data="Yes"),IF('Publication Bias Analysis'!L$38="Left",'Publication Bias Analysis'!E:E-DV$3,Calculations!DV$3-'Publication Bias Analysis'!E:E),"")</f>
        <v/>
      </c>
      <c r="DO40" s="41" t="str">
        <f t="shared" si="140"/>
        <v/>
      </c>
      <c r="DP40" s="51" t="str">
        <f>IF(AND(DN40&lt;&gt;"",CZ40&lt;=MAX(CZ:CZ)-DV$7),1/('Publication Bias Analysis'!F:F^2+IF(Additional_model="Fixed effect",0,$DV$13)),"")</f>
        <v/>
      </c>
      <c r="DQ40" s="71" t="str">
        <f>IF(AND(Include_study?="Yes",Sufficient_data="Yes"),IF('Publication Bias Analysis'!L$38="Left",'Publication Bias Analysis'!E:E-DV$10,DV$10-'Publication Bias Analysis'!E:E),"")</f>
        <v/>
      </c>
      <c r="DR40" s="41" t="str">
        <f t="shared" si="141"/>
        <v/>
      </c>
      <c r="DS40" s="51" t="str">
        <f>IF(AND(DQ40&lt;&gt;"",DA40&lt;=MAX(DA:DA)-DV$14),1/('Publication Bias Analysis'!F:F^2+IF(Additional_model="Fixed effect",0,$DV$20)),"")</f>
        <v/>
      </c>
      <c r="DW40"/>
      <c r="DX40" s="59">
        <v>39</v>
      </c>
      <c r="DY40" s="11" t="str">
        <f>IF(Trim_and_fill="On",IF(DV$21&gt;(COUNT(DY$2:DY39)),IF(COUNTIF(CZ:CZ,-1*(MAX(CZ:CZ)-DX40+1))=1,"",MAX(CZ:CZ)-DX40+1),""),"")</f>
        <v/>
      </c>
      <c r="DZ40" s="41" t="str">
        <f t="shared" si="57"/>
        <v/>
      </c>
      <c r="EA40" s="41" t="str">
        <f t="shared" si="80"/>
        <v/>
      </c>
      <c r="EB40" s="41" t="str">
        <f t="shared" si="81"/>
        <v/>
      </c>
      <c r="EC40" s="86" t="str">
        <f t="shared" si="59"/>
        <v/>
      </c>
      <c r="ED40" s="51" t="str">
        <f>IF(DY40&lt;&gt;"",DZ:DZ-'Publication Bias Analysis'!I$37,"")</f>
        <v/>
      </c>
      <c r="EE40" s="42"/>
      <c r="EF40" s="59">
        <v>39</v>
      </c>
      <c r="EG40" s="41" t="e">
        <f t="shared" si="82"/>
        <v>#N/A</v>
      </c>
      <c r="EH40" s="51" t="e">
        <f t="shared" si="83"/>
        <v>#N/A</v>
      </c>
      <c r="EJ40" s="136"/>
      <c r="EK40" s="41" t="str">
        <f t="shared" si="62"/>
        <v/>
      </c>
      <c r="EL40" s="51" t="str">
        <f>IF(AND(Include_study?="Yes",Sufficient_data="Yes"),Z_score-('Publication Bias Analysis'!P$3+'Publication Bias Analysis'!P$4*Inverse_standard_error),"")</f>
        <v/>
      </c>
      <c r="EN40" s="136"/>
      <c r="EO40" s="41" t="str">
        <f>IF(AND(Include_study?="Yes",Sufficient_data="Yes"),('Publication Bias Analysis'!E:E-(SUMPRODUCT(Calculations!CS:CS,'Publication Bias Analysis'!E:E)/SUM(Calculations!CS:CS)))/SQRT(Calculations!EP:EP),"")</f>
        <v/>
      </c>
      <c r="EP40" s="41" t="str">
        <f>IF(AND(Include_study?="Yes",Sufficient_data="Yes"),'Publication Bias Analysis'!F:F^2-1/SUM(Calculations!CS:CS),"")</f>
        <v/>
      </c>
      <c r="EQ40" s="11" t="str">
        <f t="shared" si="142"/>
        <v/>
      </c>
      <c r="ER40" s="11" t="str">
        <f t="shared" si="143"/>
        <v/>
      </c>
      <c r="ES40" s="11" t="str">
        <f>IF(AND(Include_study?="Yes",Sufficient_data="Yes"),COUNTIFS(EQ$2:EQ39,"&lt;"&amp;EQ40,ER$2:ER39,"&lt;"&amp;ER40)+COUNTIFS(EQ41:EQ$201,"&lt;"&amp;EQ40,ER41:ER$201,"&lt;"&amp;ER40)+COUNTIFS(EQ$2:EQ39,"&gt;"&amp;EQ40,ER$2:ER39,"&gt;"&amp;ER40)+COUNTIFS(EQ41:EQ$201,"&gt;"&amp;EQ40,ER41:ER$201,"&gt;"&amp;ER40),"")</f>
        <v/>
      </c>
      <c r="ET40" s="82" t="str">
        <f>IF(AND(Include_study?="Yes",Sufficient_data="Yes"),COUNTIFS(EQ$2:EQ39,"&lt;"&amp;EQ40,ER$2:ER39,"&gt;"&amp;ER40)+COUNTIFS(EQ41:EQ$201,"&lt;"&amp;EQ40,ER41:ER$201,"&gt;"&amp;ER40)+COUNTIFS(EQ$2:EQ39,"&gt;"&amp;EQ40,ER$2:ER39,"&lt;"&amp;ER40)+COUNTIFS(EQ41:EQ$201,"&gt;"&amp;EQ40,ER41:ER$201,"&lt;"&amp;ER40),"")</f>
        <v/>
      </c>
      <c r="EV40" s="136"/>
      <c r="FA40" s="136"/>
      <c r="FB40" s="41" t="e">
        <f t="shared" si="144"/>
        <v>#N/A</v>
      </c>
      <c r="FC40" s="41" t="e">
        <f t="shared" si="145"/>
        <v>#N/A</v>
      </c>
      <c r="FD40" s="41" t="str">
        <f t="shared" si="146"/>
        <v/>
      </c>
      <c r="FE40" s="51" t="str">
        <f>IF(AND(Include_study?="Yes",Sufficient_data="Yes"),Z_score-('Publication Bias Analysis'!AO$30+'Publication Bias Analysis'!AO$31*Inverse_standard_error),"")</f>
        <v/>
      </c>
      <c r="FK40" s="136"/>
      <c r="FL40" s="11" t="str">
        <f>IF(Z_score_individual_studies&lt;&gt;"",RANK('Publication Bias Analysis'!AW:AW,'Publication Bias Analysis'!AW:AW,1)+COUNTIF('Publication Bias Analysis'!AW$2:AW39,'Publication Bias Analysis'!AW40),"")</f>
        <v/>
      </c>
      <c r="FM40" s="41" t="str">
        <f t="shared" si="147"/>
        <v/>
      </c>
      <c r="FN40" s="41" t="e">
        <f>IF('Publication Bias Analysis'!AV40&lt;&gt;"",'Publication Bias Analysis'!AV40,NA())</f>
        <v>#N/A</v>
      </c>
      <c r="FO40" s="41" t="e">
        <f>IF('Publication Bias Analysis'!AW40&lt;&gt;"",'Publication Bias Analysis'!AW40,NA())</f>
        <v>#N/A</v>
      </c>
      <c r="FP40" s="41" t="str">
        <f>IF(AND(Include_study?="Yes",Sufficient_data="Yes"),'Publication Bias Analysis'!AV:AV-AVERAGE('Publication Bias Analysis'!AV:AV),"")</f>
        <v/>
      </c>
      <c r="FQ40" s="51" t="str">
        <f>IF(AND(Include_study?="Yes",Sufficient_data="Yes"),FO:FO-('Publication Bias Analysis'!AZ$30+'Publication Bias Analysis'!AZ$31*FN:FN),"")</f>
        <v/>
      </c>
      <c r="FW40" s="136"/>
      <c r="FX40" s="90" t="str">
        <f t="shared" si="148"/>
        <v/>
      </c>
      <c r="FY40" s="41" t="str">
        <f t="shared" si="149"/>
        <v/>
      </c>
      <c r="FZ40" s="51" t="str">
        <f t="shared" si="78"/>
        <v/>
      </c>
    </row>
    <row r="41" spans="1:182" x14ac:dyDescent="0.2">
      <c r="A41" s="131"/>
      <c r="B41" s="41" t="str">
        <f>IF(AND(Sufficient_data="Yes",Include_study?="Yes"),IF(AND(Sort_By=$E$1,Order="Ascending"),IF(Input!Study_name="",COUNTIFS(Input!Study_name,"&lt;&gt;"&amp;"",Include_study?,"Yes",Sufficient_data,"Yes")+1,IF(COUNT(E41)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41)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41" s="41" t="str">
        <f>IF(B41&lt;&gt;"",IF(B41=0,COUNTIF(B$2:B40,0)+1,COUNTIF(B$2:B40,B41)+COUNTIF(B:B,"&lt;"&amp;B41)+1),"")</f>
        <v/>
      </c>
      <c r="D41" s="41" t="str">
        <f t="shared" si="84"/>
        <v/>
      </c>
      <c r="E41" s="41" t="str">
        <f>IF(AND(Include_study?="Yes",Sufficient_data="Yes",Input!Study_name&lt;&gt;""),Input!Study_name,"")</f>
        <v/>
      </c>
      <c r="F41" s="41" t="str">
        <f>IF(AND(Include_study?="Yes",Sufficient_data="Yes"),IF(Input!M2_M1&lt;&gt;"",Input!M2_M1,IF(AND(M1_&lt;&gt;"",M2_&lt;&gt;""),M2_-M1_,"")),"")</f>
        <v/>
      </c>
      <c r="G41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41" s="41" t="str">
        <f>IF(AND(Include_study?="Yes",Sufficient_data="Yes"),IF(OR(t_value&lt;&gt;"",F_value&lt;&gt;"",Input!Cohens_d&lt;&gt;"",Input!Hedges_g&lt;&gt;""),"",Sdiff/SQRT(2*(1-(r_)))),"")</f>
        <v/>
      </c>
      <c r="I41" s="11" t="str">
        <f t="shared" si="85"/>
        <v/>
      </c>
      <c r="J41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41" s="41" t="str">
        <f t="shared" si="86"/>
        <v/>
      </c>
      <c r="L41" s="41" t="str">
        <f t="shared" si="87"/>
        <v/>
      </c>
      <c r="M41" s="41" t="str">
        <f t="shared" si="88"/>
        <v/>
      </c>
      <c r="N41" s="41" t="str">
        <f t="shared" si="89"/>
        <v/>
      </c>
      <c r="O41" s="41" t="str">
        <f t="shared" si="90"/>
        <v/>
      </c>
      <c r="P41" s="41" t="str">
        <f t="shared" si="91"/>
        <v/>
      </c>
      <c r="Q41" s="41" t="str">
        <f t="shared" si="71"/>
        <v/>
      </c>
      <c r="R41" s="41" t="str">
        <f t="shared" si="92"/>
        <v/>
      </c>
      <c r="S41" s="41" t="str">
        <f t="shared" si="93"/>
        <v/>
      </c>
      <c r="T41" s="105" t="str">
        <f t="shared" si="94"/>
        <v/>
      </c>
      <c r="U41" s="108" t="str">
        <f t="shared" si="95"/>
        <v/>
      </c>
      <c r="W41" s="71" t="e">
        <f t="shared" si="96"/>
        <v>#N/A</v>
      </c>
      <c r="X41" s="9" t="str">
        <f t="shared" si="97"/>
        <v/>
      </c>
      <c r="Y41" s="51" t="str">
        <f t="shared" si="98"/>
        <v/>
      </c>
      <c r="AD41" s="131"/>
      <c r="AE41" s="71" t="str">
        <f t="shared" si="99"/>
        <v/>
      </c>
      <c r="AF41" s="86" t="str">
        <f t="shared" si="100"/>
        <v/>
      </c>
      <c r="AG41" s="86" t="str">
        <f t="shared" si="101"/>
        <v/>
      </c>
      <c r="AH41" s="86" t="str">
        <f t="shared" si="102"/>
        <v/>
      </c>
      <c r="AI41" s="86" t="str">
        <f t="shared" si="103"/>
        <v/>
      </c>
      <c r="AJ41" s="86" t="str">
        <f t="shared" si="104"/>
        <v/>
      </c>
      <c r="AK41" s="86" t="str">
        <f t="shared" si="105"/>
        <v/>
      </c>
      <c r="AL41" s="86" t="str">
        <f>IF(AND(Include_study?="Yes",Sufficient_data="Yes",Subgroup&lt;&gt;""),AH41-ABS(TINV((1-Subgroup_confidence_level),Number_of_subjects-1))*Calculations!AI41,"")</f>
        <v/>
      </c>
      <c r="AM41" s="86" t="str">
        <f>IF(AND(Include_study?="Yes",Sufficient_data="Yes",Subgroup&lt;&gt;""),AH41+ABS(TINV((1-Subgroup_confidence_level),Number_of_subjects-1))*Calculations!AI41,"")</f>
        <v/>
      </c>
      <c r="AN41" s="110" t="str">
        <f t="shared" si="106"/>
        <v/>
      </c>
      <c r="AO41" s="108" t="str">
        <f t="shared" si="107"/>
        <v/>
      </c>
      <c r="AQ41" s="71" t="e">
        <f t="shared" si="108"/>
        <v>#N/A</v>
      </c>
      <c r="AR41" s="38" t="str">
        <f t="shared" si="109"/>
        <v/>
      </c>
      <c r="AS41" s="51" t="str">
        <f t="shared" si="110"/>
        <v/>
      </c>
      <c r="AU41" s="71" t="str">
        <f t="shared" si="111"/>
        <v/>
      </c>
      <c r="AV41" s="86" t="str">
        <f>IF(AND(Sufficient_data="Yes",Include_study?="Yes",Subgroup&lt;&gt;""),IF(COUNTIFS(Input!P$2:P40,"="&amp;"Yes",Input!C$2:C40,"="&amp;"Yes",Input!Q$2:Q40,"="&amp;Subgroup)&gt;0,"",Subgroup),"")</f>
        <v/>
      </c>
      <c r="AW41" s="86" t="str">
        <f t="shared" si="112"/>
        <v/>
      </c>
      <c r="AX41" s="86" t="str">
        <f t="shared" si="113"/>
        <v/>
      </c>
      <c r="AY41" s="86" t="str">
        <f t="shared" si="114"/>
        <v/>
      </c>
      <c r="AZ41" s="86" t="str">
        <f t="shared" si="115"/>
        <v/>
      </c>
      <c r="BA41" s="86" t="str">
        <f t="shared" si="116"/>
        <v/>
      </c>
      <c r="BB41" s="86" t="str">
        <f t="shared" si="117"/>
        <v/>
      </c>
      <c r="BC41" s="86" t="str">
        <f t="shared" si="118"/>
        <v/>
      </c>
      <c r="BD41" s="86" t="str">
        <f t="shared" si="119"/>
        <v/>
      </c>
      <c r="BE41" s="86" t="str">
        <f t="shared" si="120"/>
        <v/>
      </c>
      <c r="BF41" s="86" t="str">
        <f t="shared" si="121"/>
        <v/>
      </c>
      <c r="BG41" s="86" t="str">
        <f t="shared" si="122"/>
        <v/>
      </c>
      <c r="BH41" s="86" t="str">
        <f t="shared" si="123"/>
        <v/>
      </c>
      <c r="BI41" s="86" t="str">
        <f t="shared" si="124"/>
        <v/>
      </c>
      <c r="BJ41" s="86" t="str">
        <f t="shared" si="125"/>
        <v/>
      </c>
      <c r="BK41" s="86" t="str">
        <f t="shared" si="126"/>
        <v/>
      </c>
      <c r="BL41" s="86" t="str">
        <f t="shared" si="127"/>
        <v/>
      </c>
      <c r="BM41" s="86" t="str">
        <f t="shared" si="128"/>
        <v/>
      </c>
      <c r="BN41" s="86" t="str">
        <f t="shared" si="129"/>
        <v/>
      </c>
      <c r="BO41" s="86" t="e">
        <f t="shared" si="130"/>
        <v>#N/A</v>
      </c>
      <c r="BP41" s="105" t="str">
        <f t="shared" si="74"/>
        <v/>
      </c>
      <c r="BQ41" s="86" t="str">
        <f t="shared" si="131"/>
        <v/>
      </c>
      <c r="BR41" s="86" t="str">
        <f t="shared" si="132"/>
        <v/>
      </c>
      <c r="BS41" s="86" t="str">
        <f t="shared" si="133"/>
        <v/>
      </c>
      <c r="BT41" s="51" t="str">
        <f t="shared" si="76"/>
        <v/>
      </c>
      <c r="BY41" s="132"/>
      <c r="BZ41" s="41" t="e">
        <f>IF(AND(Sufficient_data="Yes",Include_study?="Yes",Moderator&lt;&gt;""),'Moderator Analysis'!E41,NA())</f>
        <v>#N/A</v>
      </c>
      <c r="CA41" s="41" t="e">
        <f>IF(AND(Include_study?="Yes",Sufficient_data="Yes",Moderator&lt;&gt;""),'Moderator Analysis'!F41,NA())</f>
        <v>#N/A</v>
      </c>
      <c r="CB41" s="41" t="str">
        <f t="shared" si="134"/>
        <v/>
      </c>
      <c r="CC41" s="41" t="str">
        <f t="shared" si="135"/>
        <v/>
      </c>
      <c r="CD41" s="41" t="str">
        <f>IF(AND(Sufficient_data="Yes",Include_study?="Yes",Moderator&lt;&gt;""),'Moderator Analysis'!F:F-CO$2,"")</f>
        <v/>
      </c>
      <c r="CE41" s="41" t="str">
        <f t="shared" si="136"/>
        <v/>
      </c>
      <c r="CF41" s="51" t="str">
        <f>IF(AND(Sufficient_data="Yes",Include_study?="Yes",Moderator&lt;&gt;""),CC:CC*('Moderator Analysis'!F:F-CO$5-CO$4*'Moderator Analysis'!E:E)^2,"")</f>
        <v/>
      </c>
      <c r="CH41" s="25"/>
      <c r="CI41" s="71" t="str">
        <f t="shared" si="137"/>
        <v/>
      </c>
      <c r="CJ41" s="41" t="str">
        <f>IF(AND(Sufficient_data="Yes",Include_study?="Yes",CI41&lt;&gt;""),'Moderator Analysis'!F:F-'Moderator Analysis'!$J$37,"")</f>
        <v/>
      </c>
      <c r="CK41" s="41" t="str">
        <f>IF(AND(Sufficient_data="Yes",Include_study?="Yes",CI41&lt;&gt;""),'Moderator Analysis'!E:E-SUMPRODUCT('Moderator Analysis'!E:E,CI:CI)/SUM(CI:CI),"")</f>
        <v/>
      </c>
      <c r="CL41" s="51" t="str">
        <f>IF(AND(Sufficient_data="Yes",Include_study?="Yes",CI41&lt;&gt;""),CI:CI*('Moderator Analysis'!F:F-'Moderator Analysis'!J$29-'Moderator Analysis'!J$30*'Moderator Analysis'!E:E)^2,"")</f>
        <v/>
      </c>
      <c r="CM41" s="25"/>
      <c r="CQ41" s="132"/>
      <c r="CR41" s="134"/>
      <c r="CS41" s="9" t="str">
        <f>IF(AND(Sufficient_data="Yes",Include_study?="Yes"),1/('Publication Bias Analysis'!F41^2),"")</f>
        <v/>
      </c>
      <c r="CT41" s="86" t="str">
        <f>IF(AND(Include_study?="Yes",Sufficient_data="Yes"),1/('Publication Bias Analysis'!F41^2+IF(Additional_model="Fixed effect",0,DG$21)),"")</f>
        <v/>
      </c>
      <c r="CU41" s="86" t="str">
        <f>IF(AND(Include_study?="Yes",Sufficient_data="Yes"),1/('Publication Bias Analysis'!F:F^2+IF(Additional_model="Fixed effect",0,'Publication Bias Analysis'!L$32)),"")</f>
        <v/>
      </c>
      <c r="CV41" s="86" t="str">
        <f>IF(AND(Include_study?="Yes",Sufficient_data="Yes"),'Publication Bias Analysis'!E:E-'Publication Bias Analysis'!I$37,"")</f>
        <v/>
      </c>
      <c r="CW41" s="86" t="str">
        <f>IF(AND(Include_study?="Yes",Sufficient_data="Yes"),IF(Additional_model="Fixed effect",1/'Publication Bias Analysis'!F:F,1/SQRT('Publication Bias Analysis'!F:F^2+Calculations!DG$21)),"")</f>
        <v/>
      </c>
      <c r="CX41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41" s="88" t="str">
        <f t="shared" si="138"/>
        <v/>
      </c>
      <c r="CZ41" s="88" t="str">
        <f>IF(AND(Include_study?="Yes",Sufficient_data="Yes"),CY:CY+IF(DK:DK&lt;0,-1,1)*COUNTIF(CY$2:CY40,CY:CY),"")</f>
        <v/>
      </c>
      <c r="DA41" s="88" t="str">
        <f>IF(AND(Include_study?="Yes",Sufficient_data="Yes"),RANK(DO:DO,DO:DO,1)*IF(DN:DN&gt;0,1,-1)+IF(DN:DN&lt;0,-1,1)*COUNTIF(CY$2:CY40,CY:CY),"")</f>
        <v/>
      </c>
      <c r="DB41" s="88" t="str">
        <f>IF(AND(Include_study?="Yes",Sufficient_data="Yes"),RANK(DR:DR,DR:DR,1)*IF(DQ:DQ&gt;0,1,-1)+IF(DQ:DQ&lt;0,-1,1)*COUNTIF(CY$2:CY40,CY:CY),"")</f>
        <v/>
      </c>
      <c r="DC41" s="41" t="e">
        <f>IF(AND(Include_study?="Yes",Sufficient_data="Yes"),'Publication Bias Analysis'!$E:$E,NA())</f>
        <v>#N/A</v>
      </c>
      <c r="DD41" s="51" t="e">
        <f>IF(AND(Include_study?="Yes",Sufficient_data="Yes"),'Publication Bias Analysis'!$F:$F,NA())</f>
        <v>#N/A</v>
      </c>
      <c r="DJ41" s="136"/>
      <c r="DK41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41" s="41" t="str">
        <f t="shared" si="139"/>
        <v/>
      </c>
      <c r="DM41" s="51" t="str">
        <f>IF(AND(Include_study?="Yes",Sufficient_data="Yes"),1/('Publication Bias Analysis'!F:F^2+IF(Additional_model="Fixed effect",0,$DV$6)),"")</f>
        <v/>
      </c>
      <c r="DN41" s="41" t="str">
        <f>IF(AND(Include_study?="Yes",Sufficient_data="Yes"),IF('Publication Bias Analysis'!L$38="Left",'Publication Bias Analysis'!E:E-DV$3,Calculations!DV$3-'Publication Bias Analysis'!E:E),"")</f>
        <v/>
      </c>
      <c r="DO41" s="41" t="str">
        <f t="shared" si="140"/>
        <v/>
      </c>
      <c r="DP41" s="51" t="str">
        <f>IF(AND(DN41&lt;&gt;"",CZ41&lt;=MAX(CZ:CZ)-DV$7),1/('Publication Bias Analysis'!F:F^2+IF(Additional_model="Fixed effect",0,$DV$13)),"")</f>
        <v/>
      </c>
      <c r="DQ41" s="71" t="str">
        <f>IF(AND(Include_study?="Yes",Sufficient_data="Yes"),IF('Publication Bias Analysis'!L$38="Left",'Publication Bias Analysis'!E:E-DV$10,DV$10-'Publication Bias Analysis'!E:E),"")</f>
        <v/>
      </c>
      <c r="DR41" s="41" t="str">
        <f t="shared" si="141"/>
        <v/>
      </c>
      <c r="DS41" s="51" t="str">
        <f>IF(AND(DQ41&lt;&gt;"",DA41&lt;=MAX(DA:DA)-DV$14),1/('Publication Bias Analysis'!F:F^2+IF(Additional_model="Fixed effect",0,$DV$20)),"")</f>
        <v/>
      </c>
      <c r="DW41"/>
      <c r="DX41" s="60">
        <v>40</v>
      </c>
      <c r="DY41" s="54" t="str">
        <f>IF(Trim_and_fill="On",IF(DV$21&gt;(COUNT(DY$2:DY40)),IF(COUNTIF(CZ:CZ,-1*(MAX(CZ:CZ)-DX41+1))=1,"",MAX(CZ:CZ)-DX41+1),""),"")</f>
        <v/>
      </c>
      <c r="DZ41" s="49" t="str">
        <f t="shared" si="57"/>
        <v/>
      </c>
      <c r="EA41" s="49" t="str">
        <f t="shared" si="80"/>
        <v/>
      </c>
      <c r="EB41" s="49" t="str">
        <f t="shared" si="81"/>
        <v/>
      </c>
      <c r="EC41" s="49" t="str">
        <f t="shared" si="59"/>
        <v/>
      </c>
      <c r="ED41" s="73" t="str">
        <f>IF(DY41&lt;&gt;"",DZ:DZ-'Publication Bias Analysis'!I$37,"")</f>
        <v/>
      </c>
      <c r="EE41" s="42"/>
      <c r="EF41" s="60">
        <v>40</v>
      </c>
      <c r="EG41" s="49" t="e">
        <f t="shared" si="82"/>
        <v>#N/A</v>
      </c>
      <c r="EH41" s="73" t="e">
        <f t="shared" si="83"/>
        <v>#N/A</v>
      </c>
      <c r="EJ41" s="136"/>
      <c r="EK41" s="41" t="str">
        <f t="shared" si="62"/>
        <v/>
      </c>
      <c r="EL41" s="51" t="str">
        <f>IF(AND(Include_study?="Yes",Sufficient_data="Yes"),Z_score-('Publication Bias Analysis'!P$3+'Publication Bias Analysis'!P$4*Inverse_standard_error),"")</f>
        <v/>
      </c>
      <c r="EN41" s="136"/>
      <c r="EO41" s="41" t="str">
        <f>IF(AND(Include_study?="Yes",Sufficient_data="Yes"),('Publication Bias Analysis'!E:E-(SUMPRODUCT(Calculations!CS:CS,'Publication Bias Analysis'!E:E)/SUM(Calculations!CS:CS)))/SQRT(Calculations!EP:EP),"")</f>
        <v/>
      </c>
      <c r="EP41" s="41" t="str">
        <f>IF(AND(Include_study?="Yes",Sufficient_data="Yes"),'Publication Bias Analysis'!F:F^2-1/SUM(Calculations!CS:CS),"")</f>
        <v/>
      </c>
      <c r="EQ41" s="11" t="str">
        <f t="shared" si="142"/>
        <v/>
      </c>
      <c r="ER41" s="11" t="str">
        <f t="shared" si="143"/>
        <v/>
      </c>
      <c r="ES41" s="11" t="str">
        <f>IF(AND(Include_study?="Yes",Sufficient_data="Yes"),COUNTIFS(EQ$2:EQ40,"&lt;"&amp;EQ41,ER$2:ER40,"&lt;"&amp;ER41)+COUNTIFS(EQ42:EQ$201,"&lt;"&amp;EQ41,ER42:ER$201,"&lt;"&amp;ER41)+COUNTIFS(EQ$2:EQ40,"&gt;"&amp;EQ41,ER$2:ER40,"&gt;"&amp;ER41)+COUNTIFS(EQ42:EQ$201,"&gt;"&amp;EQ41,ER42:ER$201,"&gt;"&amp;ER41),"")</f>
        <v/>
      </c>
      <c r="ET41" s="82" t="str">
        <f>IF(AND(Include_study?="Yes",Sufficient_data="Yes"),COUNTIFS(EQ$2:EQ40,"&lt;"&amp;EQ41,ER$2:ER40,"&gt;"&amp;ER41)+COUNTIFS(EQ42:EQ$201,"&lt;"&amp;EQ41,ER42:ER$201,"&gt;"&amp;ER41)+COUNTIFS(EQ$2:EQ40,"&gt;"&amp;EQ41,ER$2:ER40,"&lt;"&amp;ER41)+COUNTIFS(EQ42:EQ$201,"&gt;"&amp;EQ41,ER42:ER$201,"&lt;"&amp;ER41),"")</f>
        <v/>
      </c>
      <c r="EV41" s="136"/>
      <c r="FA41" s="136"/>
      <c r="FB41" s="41" t="e">
        <f t="shared" si="144"/>
        <v>#N/A</v>
      </c>
      <c r="FC41" s="41" t="e">
        <f t="shared" si="145"/>
        <v>#N/A</v>
      </c>
      <c r="FD41" s="41" t="str">
        <f t="shared" si="146"/>
        <v/>
      </c>
      <c r="FE41" s="51" t="str">
        <f>IF(AND(Include_study?="Yes",Sufficient_data="Yes"),Z_score-('Publication Bias Analysis'!AO$30+'Publication Bias Analysis'!AO$31*Inverse_standard_error),"")</f>
        <v/>
      </c>
      <c r="FK41" s="136"/>
      <c r="FL41" s="11" t="str">
        <f>IF(Z_score_individual_studies&lt;&gt;"",RANK('Publication Bias Analysis'!AW:AW,'Publication Bias Analysis'!AW:AW,1)+COUNTIF('Publication Bias Analysis'!AW$2:AW40,'Publication Bias Analysis'!AW41),"")</f>
        <v/>
      </c>
      <c r="FM41" s="41" t="str">
        <f t="shared" si="147"/>
        <v/>
      </c>
      <c r="FN41" s="41" t="e">
        <f>IF('Publication Bias Analysis'!AV41&lt;&gt;"",'Publication Bias Analysis'!AV41,NA())</f>
        <v>#N/A</v>
      </c>
      <c r="FO41" s="41" t="e">
        <f>IF('Publication Bias Analysis'!AW41&lt;&gt;"",'Publication Bias Analysis'!AW41,NA())</f>
        <v>#N/A</v>
      </c>
      <c r="FP41" s="41" t="str">
        <f>IF(AND(Include_study?="Yes",Sufficient_data="Yes"),'Publication Bias Analysis'!AV:AV-AVERAGE('Publication Bias Analysis'!AV:AV),"")</f>
        <v/>
      </c>
      <c r="FQ41" s="51" t="str">
        <f>IF(AND(Include_study?="Yes",Sufficient_data="Yes"),FO:FO-('Publication Bias Analysis'!AZ$30+'Publication Bias Analysis'!AZ$31*FN:FN),"")</f>
        <v/>
      </c>
      <c r="FW41" s="136"/>
      <c r="FX41" s="90" t="str">
        <f t="shared" si="148"/>
        <v/>
      </c>
      <c r="FY41" s="41" t="str">
        <f t="shared" si="149"/>
        <v/>
      </c>
      <c r="FZ41" s="51" t="str">
        <f t="shared" si="78"/>
        <v/>
      </c>
    </row>
    <row r="42" spans="1:182" x14ac:dyDescent="0.2">
      <c r="A42" s="131"/>
      <c r="B42" s="41" t="str">
        <f>IF(AND(Sufficient_data="Yes",Include_study?="Yes"),IF(AND(Sort_By=$E$1,Order="Ascending"),IF(Input!Study_name="",COUNTIFS(Input!Study_name,"&lt;&gt;"&amp;"",Include_study?,"Yes",Sufficient_data,"Yes")+1,IF(COUNT(E42)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42)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42" s="41" t="str">
        <f>IF(B42&lt;&gt;"",IF(B42=0,COUNTIF(B$2:B41,0)+1,COUNTIF(B$2:B41,B42)+COUNTIF(B:B,"&lt;"&amp;B42)+1),"")</f>
        <v/>
      </c>
      <c r="D42" s="41" t="str">
        <f t="shared" si="84"/>
        <v/>
      </c>
      <c r="E42" s="41" t="str">
        <f>IF(AND(Include_study?="Yes",Sufficient_data="Yes",Input!Study_name&lt;&gt;""),Input!Study_name,"")</f>
        <v/>
      </c>
      <c r="F42" s="41" t="str">
        <f>IF(AND(Include_study?="Yes",Sufficient_data="Yes"),IF(Input!M2_M1&lt;&gt;"",Input!M2_M1,IF(AND(M1_&lt;&gt;"",M2_&lt;&gt;""),M2_-M1_,"")),"")</f>
        <v/>
      </c>
      <c r="G42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42" s="41" t="str">
        <f>IF(AND(Include_study?="Yes",Sufficient_data="Yes"),IF(OR(t_value&lt;&gt;"",F_value&lt;&gt;"",Input!Cohens_d&lt;&gt;"",Input!Hedges_g&lt;&gt;""),"",Sdiff/SQRT(2*(1-(r_)))),"")</f>
        <v/>
      </c>
      <c r="I42" s="11" t="str">
        <f t="shared" si="85"/>
        <v/>
      </c>
      <c r="J42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42" s="41" t="str">
        <f t="shared" si="86"/>
        <v/>
      </c>
      <c r="L42" s="41" t="str">
        <f t="shared" si="87"/>
        <v/>
      </c>
      <c r="M42" s="41" t="str">
        <f t="shared" si="88"/>
        <v/>
      </c>
      <c r="N42" s="41" t="str">
        <f t="shared" si="89"/>
        <v/>
      </c>
      <c r="O42" s="41" t="str">
        <f t="shared" si="90"/>
        <v/>
      </c>
      <c r="P42" s="41" t="str">
        <f t="shared" si="91"/>
        <v/>
      </c>
      <c r="Q42" s="41" t="str">
        <f t="shared" si="71"/>
        <v/>
      </c>
      <c r="R42" s="41" t="str">
        <f t="shared" si="92"/>
        <v/>
      </c>
      <c r="S42" s="41" t="str">
        <f t="shared" si="93"/>
        <v/>
      </c>
      <c r="T42" s="105" t="str">
        <f t="shared" si="94"/>
        <v/>
      </c>
      <c r="U42" s="108" t="str">
        <f t="shared" si="95"/>
        <v/>
      </c>
      <c r="W42" s="71" t="e">
        <f t="shared" si="96"/>
        <v>#N/A</v>
      </c>
      <c r="X42" s="9" t="str">
        <f t="shared" si="97"/>
        <v/>
      </c>
      <c r="Y42" s="51" t="str">
        <f t="shared" si="98"/>
        <v/>
      </c>
      <c r="AD42" s="131"/>
      <c r="AE42" s="71" t="str">
        <f t="shared" si="99"/>
        <v/>
      </c>
      <c r="AF42" s="86" t="str">
        <f t="shared" si="100"/>
        <v/>
      </c>
      <c r="AG42" s="86" t="str">
        <f t="shared" si="101"/>
        <v/>
      </c>
      <c r="AH42" s="86" t="str">
        <f t="shared" si="102"/>
        <v/>
      </c>
      <c r="AI42" s="86" t="str">
        <f t="shared" si="103"/>
        <v/>
      </c>
      <c r="AJ42" s="86" t="str">
        <f t="shared" si="104"/>
        <v/>
      </c>
      <c r="AK42" s="86" t="str">
        <f t="shared" si="105"/>
        <v/>
      </c>
      <c r="AL42" s="86" t="str">
        <f>IF(AND(Include_study?="Yes",Sufficient_data="Yes",Subgroup&lt;&gt;""),AH42-ABS(TINV((1-Subgroup_confidence_level),Number_of_subjects-1))*Calculations!AI42,"")</f>
        <v/>
      </c>
      <c r="AM42" s="86" t="str">
        <f>IF(AND(Include_study?="Yes",Sufficient_data="Yes",Subgroup&lt;&gt;""),AH42+ABS(TINV((1-Subgroup_confidence_level),Number_of_subjects-1))*Calculations!AI42,"")</f>
        <v/>
      </c>
      <c r="AN42" s="110" t="str">
        <f t="shared" si="106"/>
        <v/>
      </c>
      <c r="AO42" s="108" t="str">
        <f t="shared" si="107"/>
        <v/>
      </c>
      <c r="AQ42" s="71" t="e">
        <f t="shared" si="108"/>
        <v>#N/A</v>
      </c>
      <c r="AR42" s="38" t="str">
        <f t="shared" si="109"/>
        <v/>
      </c>
      <c r="AS42" s="51" t="str">
        <f t="shared" si="110"/>
        <v/>
      </c>
      <c r="AU42" s="71" t="str">
        <f t="shared" si="111"/>
        <v/>
      </c>
      <c r="AV42" s="86" t="str">
        <f>IF(AND(Sufficient_data="Yes",Include_study?="Yes",Subgroup&lt;&gt;""),IF(COUNTIFS(Input!P$2:P41,"="&amp;"Yes",Input!C$2:C41,"="&amp;"Yes",Input!Q$2:Q41,"="&amp;Subgroup)&gt;0,"",Subgroup),"")</f>
        <v/>
      </c>
      <c r="AW42" s="86" t="str">
        <f t="shared" si="112"/>
        <v/>
      </c>
      <c r="AX42" s="86" t="str">
        <f t="shared" si="113"/>
        <v/>
      </c>
      <c r="AY42" s="86" t="str">
        <f t="shared" si="114"/>
        <v/>
      </c>
      <c r="AZ42" s="86" t="str">
        <f t="shared" si="115"/>
        <v/>
      </c>
      <c r="BA42" s="86" t="str">
        <f t="shared" si="116"/>
        <v/>
      </c>
      <c r="BB42" s="86" t="str">
        <f t="shared" si="117"/>
        <v/>
      </c>
      <c r="BC42" s="86" t="str">
        <f t="shared" si="118"/>
        <v/>
      </c>
      <c r="BD42" s="86" t="str">
        <f t="shared" si="119"/>
        <v/>
      </c>
      <c r="BE42" s="86" t="str">
        <f t="shared" si="120"/>
        <v/>
      </c>
      <c r="BF42" s="86" t="str">
        <f t="shared" si="121"/>
        <v/>
      </c>
      <c r="BG42" s="86" t="str">
        <f t="shared" si="122"/>
        <v/>
      </c>
      <c r="BH42" s="86" t="str">
        <f t="shared" si="123"/>
        <v/>
      </c>
      <c r="BI42" s="86" t="str">
        <f t="shared" si="124"/>
        <v/>
      </c>
      <c r="BJ42" s="86" t="str">
        <f t="shared" si="125"/>
        <v/>
      </c>
      <c r="BK42" s="86" t="str">
        <f t="shared" si="126"/>
        <v/>
      </c>
      <c r="BL42" s="86" t="str">
        <f t="shared" si="127"/>
        <v/>
      </c>
      <c r="BM42" s="86" t="str">
        <f t="shared" si="128"/>
        <v/>
      </c>
      <c r="BN42" s="86" t="str">
        <f t="shared" si="129"/>
        <v/>
      </c>
      <c r="BO42" s="86" t="e">
        <f t="shared" si="130"/>
        <v>#N/A</v>
      </c>
      <c r="BP42" s="105" t="str">
        <f t="shared" si="74"/>
        <v/>
      </c>
      <c r="BQ42" s="86" t="str">
        <f t="shared" si="131"/>
        <v/>
      </c>
      <c r="BR42" s="86" t="str">
        <f t="shared" si="132"/>
        <v/>
      </c>
      <c r="BS42" s="86" t="str">
        <f t="shared" si="133"/>
        <v/>
      </c>
      <c r="BT42" s="51" t="str">
        <f t="shared" si="76"/>
        <v/>
      </c>
      <c r="BY42" s="132"/>
      <c r="BZ42" s="41" t="e">
        <f>IF(AND(Sufficient_data="Yes",Include_study?="Yes",Moderator&lt;&gt;""),'Moderator Analysis'!E42,NA())</f>
        <v>#N/A</v>
      </c>
      <c r="CA42" s="41" t="e">
        <f>IF(AND(Include_study?="Yes",Sufficient_data="Yes",Moderator&lt;&gt;""),'Moderator Analysis'!F42,NA())</f>
        <v>#N/A</v>
      </c>
      <c r="CB42" s="41" t="str">
        <f t="shared" si="134"/>
        <v/>
      </c>
      <c r="CC42" s="41" t="str">
        <f t="shared" si="135"/>
        <v/>
      </c>
      <c r="CD42" s="41" t="str">
        <f>IF(AND(Sufficient_data="Yes",Include_study?="Yes",Moderator&lt;&gt;""),'Moderator Analysis'!F:F-CO$2,"")</f>
        <v/>
      </c>
      <c r="CE42" s="41" t="str">
        <f t="shared" si="136"/>
        <v/>
      </c>
      <c r="CF42" s="51" t="str">
        <f>IF(AND(Sufficient_data="Yes",Include_study?="Yes",Moderator&lt;&gt;""),CC:CC*('Moderator Analysis'!F:F-CO$5-CO$4*'Moderator Analysis'!E:E)^2,"")</f>
        <v/>
      </c>
      <c r="CH42" s="25"/>
      <c r="CI42" s="71" t="str">
        <f t="shared" si="137"/>
        <v/>
      </c>
      <c r="CJ42" s="41" t="str">
        <f>IF(AND(Sufficient_data="Yes",Include_study?="Yes",CI42&lt;&gt;""),'Moderator Analysis'!F:F-'Moderator Analysis'!$J$37,"")</f>
        <v/>
      </c>
      <c r="CK42" s="41" t="str">
        <f>IF(AND(Sufficient_data="Yes",Include_study?="Yes",CI42&lt;&gt;""),'Moderator Analysis'!E:E-SUMPRODUCT('Moderator Analysis'!E:E,CI:CI)/SUM(CI:CI),"")</f>
        <v/>
      </c>
      <c r="CL42" s="51" t="str">
        <f>IF(AND(Sufficient_data="Yes",Include_study?="Yes",CI42&lt;&gt;""),CI:CI*('Moderator Analysis'!F:F-'Moderator Analysis'!J$29-'Moderator Analysis'!J$30*'Moderator Analysis'!E:E)^2,"")</f>
        <v/>
      </c>
      <c r="CM42" s="25"/>
      <c r="CQ42" s="132"/>
      <c r="CR42" s="134"/>
      <c r="CS42" s="9" t="str">
        <f>IF(AND(Sufficient_data="Yes",Include_study?="Yes"),1/('Publication Bias Analysis'!F42^2),"")</f>
        <v/>
      </c>
      <c r="CT42" s="86" t="str">
        <f>IF(AND(Include_study?="Yes",Sufficient_data="Yes"),1/('Publication Bias Analysis'!F42^2+IF(Additional_model="Fixed effect",0,DG$21)),"")</f>
        <v/>
      </c>
      <c r="CU42" s="86" t="str">
        <f>IF(AND(Include_study?="Yes",Sufficient_data="Yes"),1/('Publication Bias Analysis'!F:F^2+IF(Additional_model="Fixed effect",0,'Publication Bias Analysis'!L$32)),"")</f>
        <v/>
      </c>
      <c r="CV42" s="86" t="str">
        <f>IF(AND(Include_study?="Yes",Sufficient_data="Yes"),'Publication Bias Analysis'!E:E-'Publication Bias Analysis'!I$37,"")</f>
        <v/>
      </c>
      <c r="CW42" s="86" t="str">
        <f>IF(AND(Include_study?="Yes",Sufficient_data="Yes"),IF(Additional_model="Fixed effect",1/'Publication Bias Analysis'!F:F,1/SQRT('Publication Bias Analysis'!F:F^2+Calculations!DG$21)),"")</f>
        <v/>
      </c>
      <c r="CX42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42" s="88" t="str">
        <f t="shared" si="138"/>
        <v/>
      </c>
      <c r="CZ42" s="88" t="str">
        <f>IF(AND(Include_study?="Yes",Sufficient_data="Yes"),CY:CY+IF(DK:DK&lt;0,-1,1)*COUNTIF(CY$2:CY41,CY:CY),"")</f>
        <v/>
      </c>
      <c r="DA42" s="88" t="str">
        <f>IF(AND(Include_study?="Yes",Sufficient_data="Yes"),RANK(DO:DO,DO:DO,1)*IF(DN:DN&gt;0,1,-1)+IF(DN:DN&lt;0,-1,1)*COUNTIF(CY$2:CY41,CY:CY),"")</f>
        <v/>
      </c>
      <c r="DB42" s="88" t="str">
        <f>IF(AND(Include_study?="Yes",Sufficient_data="Yes"),RANK(DR:DR,DR:DR,1)*IF(DQ:DQ&gt;0,1,-1)+IF(DQ:DQ&lt;0,-1,1)*COUNTIF(CY$2:CY41,CY:CY),"")</f>
        <v/>
      </c>
      <c r="DC42" s="41" t="e">
        <f>IF(AND(Include_study?="Yes",Sufficient_data="Yes"),'Publication Bias Analysis'!$E:$E,NA())</f>
        <v>#N/A</v>
      </c>
      <c r="DD42" s="51" t="e">
        <f>IF(AND(Include_study?="Yes",Sufficient_data="Yes"),'Publication Bias Analysis'!$F:$F,NA())</f>
        <v>#N/A</v>
      </c>
      <c r="DJ42" s="136"/>
      <c r="DK42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42" s="41" t="str">
        <f t="shared" si="139"/>
        <v/>
      </c>
      <c r="DM42" s="51" t="str">
        <f>IF(AND(Include_study?="Yes",Sufficient_data="Yes"),1/('Publication Bias Analysis'!F:F^2+IF(Additional_model="Fixed effect",0,$DV$6)),"")</f>
        <v/>
      </c>
      <c r="DN42" s="41" t="str">
        <f>IF(AND(Include_study?="Yes",Sufficient_data="Yes"),IF('Publication Bias Analysis'!L$38="Left",'Publication Bias Analysis'!E:E-DV$3,Calculations!DV$3-'Publication Bias Analysis'!E:E),"")</f>
        <v/>
      </c>
      <c r="DO42" s="41" t="str">
        <f t="shared" si="140"/>
        <v/>
      </c>
      <c r="DP42" s="51" t="str">
        <f>IF(AND(DN42&lt;&gt;"",CZ42&lt;=MAX(CZ:CZ)-DV$7),1/('Publication Bias Analysis'!F:F^2+IF(Additional_model="Fixed effect",0,$DV$13)),"")</f>
        <v/>
      </c>
      <c r="DQ42" s="71" t="str">
        <f>IF(AND(Include_study?="Yes",Sufficient_data="Yes"),IF('Publication Bias Analysis'!L$38="Left",'Publication Bias Analysis'!E:E-DV$10,DV$10-'Publication Bias Analysis'!E:E),"")</f>
        <v/>
      </c>
      <c r="DR42" s="41" t="str">
        <f t="shared" si="141"/>
        <v/>
      </c>
      <c r="DS42" s="51" t="str">
        <f>IF(AND(DQ42&lt;&gt;"",DA42&lt;=MAX(DA:DA)-DV$14),1/('Publication Bias Analysis'!F:F^2+IF(Additional_model="Fixed effect",0,$DV$20)),"")</f>
        <v/>
      </c>
      <c r="DW42"/>
      <c r="EJ42" s="136"/>
      <c r="EK42" s="41" t="str">
        <f t="shared" si="62"/>
        <v/>
      </c>
      <c r="EL42" s="51" t="str">
        <f>IF(AND(Include_study?="Yes",Sufficient_data="Yes"),Z_score-('Publication Bias Analysis'!P$3+'Publication Bias Analysis'!P$4*Inverse_standard_error),"")</f>
        <v/>
      </c>
      <c r="EN42" s="136"/>
      <c r="EO42" s="41" t="str">
        <f>IF(AND(Include_study?="Yes",Sufficient_data="Yes"),('Publication Bias Analysis'!E:E-(SUMPRODUCT(Calculations!CS:CS,'Publication Bias Analysis'!E:E)/SUM(Calculations!CS:CS)))/SQRT(Calculations!EP:EP),"")</f>
        <v/>
      </c>
      <c r="EP42" s="41" t="str">
        <f>IF(AND(Include_study?="Yes",Sufficient_data="Yes"),'Publication Bias Analysis'!F:F^2-1/SUM(Calculations!CS:CS),"")</f>
        <v/>
      </c>
      <c r="EQ42" s="11" t="str">
        <f t="shared" si="142"/>
        <v/>
      </c>
      <c r="ER42" s="11" t="str">
        <f t="shared" si="143"/>
        <v/>
      </c>
      <c r="ES42" s="11" t="str">
        <f>IF(AND(Include_study?="Yes",Sufficient_data="Yes"),COUNTIFS(EQ$2:EQ41,"&lt;"&amp;EQ42,ER$2:ER41,"&lt;"&amp;ER42)+COUNTIFS(EQ43:EQ$201,"&lt;"&amp;EQ42,ER43:ER$201,"&lt;"&amp;ER42)+COUNTIFS(EQ$2:EQ41,"&gt;"&amp;EQ42,ER$2:ER41,"&gt;"&amp;ER42)+COUNTIFS(EQ43:EQ$201,"&gt;"&amp;EQ42,ER43:ER$201,"&gt;"&amp;ER42),"")</f>
        <v/>
      </c>
      <c r="ET42" s="82" t="str">
        <f>IF(AND(Include_study?="Yes",Sufficient_data="Yes"),COUNTIFS(EQ$2:EQ41,"&lt;"&amp;EQ42,ER$2:ER41,"&gt;"&amp;ER42)+COUNTIFS(EQ43:EQ$201,"&lt;"&amp;EQ42,ER43:ER$201,"&gt;"&amp;ER42)+COUNTIFS(EQ$2:EQ41,"&gt;"&amp;EQ42,ER$2:ER41,"&lt;"&amp;ER42)+COUNTIFS(EQ43:EQ$201,"&gt;"&amp;EQ42,ER43:ER$201,"&lt;"&amp;ER42),"")</f>
        <v/>
      </c>
      <c r="EV42" s="136"/>
      <c r="FA42" s="136"/>
      <c r="FB42" s="41" t="e">
        <f t="shared" si="144"/>
        <v>#N/A</v>
      </c>
      <c r="FC42" s="41" t="e">
        <f t="shared" si="145"/>
        <v>#N/A</v>
      </c>
      <c r="FD42" s="41" t="str">
        <f t="shared" si="146"/>
        <v/>
      </c>
      <c r="FE42" s="51" t="str">
        <f>IF(AND(Include_study?="Yes",Sufficient_data="Yes"),Z_score-('Publication Bias Analysis'!AO$30+'Publication Bias Analysis'!AO$31*Inverse_standard_error),"")</f>
        <v/>
      </c>
      <c r="FK42" s="136"/>
      <c r="FL42" s="11" t="str">
        <f>IF(Z_score_individual_studies&lt;&gt;"",RANK('Publication Bias Analysis'!AW:AW,'Publication Bias Analysis'!AW:AW,1)+COUNTIF('Publication Bias Analysis'!AW$2:AW41,'Publication Bias Analysis'!AW42),"")</f>
        <v/>
      </c>
      <c r="FM42" s="41" t="str">
        <f t="shared" si="147"/>
        <v/>
      </c>
      <c r="FN42" s="41" t="e">
        <f>IF('Publication Bias Analysis'!AV42&lt;&gt;"",'Publication Bias Analysis'!AV42,NA())</f>
        <v>#N/A</v>
      </c>
      <c r="FO42" s="41" t="e">
        <f>IF('Publication Bias Analysis'!AW42&lt;&gt;"",'Publication Bias Analysis'!AW42,NA())</f>
        <v>#N/A</v>
      </c>
      <c r="FP42" s="41" t="str">
        <f>IF(AND(Include_study?="Yes",Sufficient_data="Yes"),'Publication Bias Analysis'!AV:AV-AVERAGE('Publication Bias Analysis'!AV:AV),"")</f>
        <v/>
      </c>
      <c r="FQ42" s="51" t="str">
        <f>IF(AND(Include_study?="Yes",Sufficient_data="Yes"),FO:FO-('Publication Bias Analysis'!AZ$30+'Publication Bias Analysis'!AZ$31*FN:FN),"")</f>
        <v/>
      </c>
      <c r="FW42" s="136"/>
      <c r="FX42" s="90" t="str">
        <f t="shared" si="148"/>
        <v/>
      </c>
      <c r="FY42" s="41" t="str">
        <f t="shared" si="149"/>
        <v/>
      </c>
      <c r="FZ42" s="51" t="str">
        <f t="shared" si="78"/>
        <v/>
      </c>
    </row>
    <row r="43" spans="1:182" x14ac:dyDescent="0.2">
      <c r="A43" s="131"/>
      <c r="B43" s="41" t="str">
        <f>IF(AND(Sufficient_data="Yes",Include_study?="Yes"),IF(AND(Sort_By=$E$1,Order="Ascending"),IF(Input!Study_name="",COUNTIFS(Input!Study_name,"&lt;&gt;"&amp;"",Include_study?,"Yes",Sufficient_data,"Yes")+1,IF(COUNT(E43)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43)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43" s="41" t="str">
        <f>IF(B43&lt;&gt;"",IF(B43=0,COUNTIF(B$2:B42,0)+1,COUNTIF(B$2:B42,B43)+COUNTIF(B:B,"&lt;"&amp;B43)+1),"")</f>
        <v/>
      </c>
      <c r="D43" s="41" t="str">
        <f t="shared" si="84"/>
        <v/>
      </c>
      <c r="E43" s="41" t="str">
        <f>IF(AND(Include_study?="Yes",Sufficient_data="Yes",Input!Study_name&lt;&gt;""),Input!Study_name,"")</f>
        <v/>
      </c>
      <c r="F43" s="41" t="str">
        <f>IF(AND(Include_study?="Yes",Sufficient_data="Yes"),IF(Input!M2_M1&lt;&gt;"",Input!M2_M1,IF(AND(M1_&lt;&gt;"",M2_&lt;&gt;""),M2_-M1_,"")),"")</f>
        <v/>
      </c>
      <c r="G43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43" s="41" t="str">
        <f>IF(AND(Include_study?="Yes",Sufficient_data="Yes"),IF(OR(t_value&lt;&gt;"",F_value&lt;&gt;"",Input!Cohens_d&lt;&gt;"",Input!Hedges_g&lt;&gt;""),"",Sdiff/SQRT(2*(1-(r_)))),"")</f>
        <v/>
      </c>
      <c r="I43" s="11" t="str">
        <f t="shared" si="85"/>
        <v/>
      </c>
      <c r="J43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43" s="41" t="str">
        <f t="shared" si="86"/>
        <v/>
      </c>
      <c r="L43" s="41" t="str">
        <f t="shared" si="87"/>
        <v/>
      </c>
      <c r="M43" s="41" t="str">
        <f t="shared" si="88"/>
        <v/>
      </c>
      <c r="N43" s="41" t="str">
        <f t="shared" si="89"/>
        <v/>
      </c>
      <c r="O43" s="41" t="str">
        <f t="shared" si="90"/>
        <v/>
      </c>
      <c r="P43" s="41" t="str">
        <f t="shared" si="91"/>
        <v/>
      </c>
      <c r="Q43" s="41" t="str">
        <f t="shared" si="71"/>
        <v/>
      </c>
      <c r="R43" s="41" t="str">
        <f t="shared" si="92"/>
        <v/>
      </c>
      <c r="S43" s="41" t="str">
        <f t="shared" si="93"/>
        <v/>
      </c>
      <c r="T43" s="105" t="str">
        <f t="shared" si="94"/>
        <v/>
      </c>
      <c r="U43" s="108" t="str">
        <f t="shared" si="95"/>
        <v/>
      </c>
      <c r="W43" s="71" t="e">
        <f t="shared" si="96"/>
        <v>#N/A</v>
      </c>
      <c r="X43" s="9" t="str">
        <f t="shared" si="97"/>
        <v/>
      </c>
      <c r="Y43" s="51" t="str">
        <f t="shared" si="98"/>
        <v/>
      </c>
      <c r="AD43" s="131"/>
      <c r="AE43" s="71" t="str">
        <f t="shared" si="99"/>
        <v/>
      </c>
      <c r="AF43" s="86" t="str">
        <f t="shared" si="100"/>
        <v/>
      </c>
      <c r="AG43" s="86" t="str">
        <f t="shared" si="101"/>
        <v/>
      </c>
      <c r="AH43" s="86" t="str">
        <f t="shared" si="102"/>
        <v/>
      </c>
      <c r="AI43" s="86" t="str">
        <f t="shared" si="103"/>
        <v/>
      </c>
      <c r="AJ43" s="86" t="str">
        <f t="shared" si="104"/>
        <v/>
      </c>
      <c r="AK43" s="86" t="str">
        <f t="shared" si="105"/>
        <v/>
      </c>
      <c r="AL43" s="86" t="str">
        <f>IF(AND(Include_study?="Yes",Sufficient_data="Yes",Subgroup&lt;&gt;""),AH43-ABS(TINV((1-Subgroup_confidence_level),Number_of_subjects-1))*Calculations!AI43,"")</f>
        <v/>
      </c>
      <c r="AM43" s="86" t="str">
        <f>IF(AND(Include_study?="Yes",Sufficient_data="Yes",Subgroup&lt;&gt;""),AH43+ABS(TINV((1-Subgroup_confidence_level),Number_of_subjects-1))*Calculations!AI43,"")</f>
        <v/>
      </c>
      <c r="AN43" s="110" t="str">
        <f t="shared" si="106"/>
        <v/>
      </c>
      <c r="AO43" s="108" t="str">
        <f t="shared" si="107"/>
        <v/>
      </c>
      <c r="AQ43" s="71" t="e">
        <f t="shared" si="108"/>
        <v>#N/A</v>
      </c>
      <c r="AR43" s="38" t="str">
        <f t="shared" si="109"/>
        <v/>
      </c>
      <c r="AS43" s="51" t="str">
        <f t="shared" si="110"/>
        <v/>
      </c>
      <c r="AU43" s="71" t="str">
        <f t="shared" si="111"/>
        <v/>
      </c>
      <c r="AV43" s="86" t="str">
        <f>IF(AND(Sufficient_data="Yes",Include_study?="Yes",Subgroup&lt;&gt;""),IF(COUNTIFS(Input!P$2:P42,"="&amp;"Yes",Input!C$2:C42,"="&amp;"Yes",Input!Q$2:Q42,"="&amp;Subgroup)&gt;0,"",Subgroup),"")</f>
        <v/>
      </c>
      <c r="AW43" s="86" t="str">
        <f t="shared" si="112"/>
        <v/>
      </c>
      <c r="AX43" s="86" t="str">
        <f t="shared" si="113"/>
        <v/>
      </c>
      <c r="AY43" s="86" t="str">
        <f t="shared" si="114"/>
        <v/>
      </c>
      <c r="AZ43" s="86" t="str">
        <f t="shared" si="115"/>
        <v/>
      </c>
      <c r="BA43" s="86" t="str">
        <f t="shared" si="116"/>
        <v/>
      </c>
      <c r="BB43" s="86" t="str">
        <f t="shared" si="117"/>
        <v/>
      </c>
      <c r="BC43" s="86" t="str">
        <f t="shared" si="118"/>
        <v/>
      </c>
      <c r="BD43" s="86" t="str">
        <f t="shared" si="119"/>
        <v/>
      </c>
      <c r="BE43" s="86" t="str">
        <f t="shared" si="120"/>
        <v/>
      </c>
      <c r="BF43" s="86" t="str">
        <f t="shared" si="121"/>
        <v/>
      </c>
      <c r="BG43" s="86" t="str">
        <f t="shared" si="122"/>
        <v/>
      </c>
      <c r="BH43" s="86" t="str">
        <f t="shared" si="123"/>
        <v/>
      </c>
      <c r="BI43" s="86" t="str">
        <f t="shared" si="124"/>
        <v/>
      </c>
      <c r="BJ43" s="86" t="str">
        <f t="shared" si="125"/>
        <v/>
      </c>
      <c r="BK43" s="86" t="str">
        <f t="shared" si="126"/>
        <v/>
      </c>
      <c r="BL43" s="86" t="str">
        <f t="shared" si="127"/>
        <v/>
      </c>
      <c r="BM43" s="86" t="str">
        <f t="shared" si="128"/>
        <v/>
      </c>
      <c r="BN43" s="86" t="str">
        <f t="shared" si="129"/>
        <v/>
      </c>
      <c r="BO43" s="86" t="e">
        <f t="shared" si="130"/>
        <v>#N/A</v>
      </c>
      <c r="BP43" s="105" t="str">
        <f t="shared" si="74"/>
        <v/>
      </c>
      <c r="BQ43" s="86" t="str">
        <f t="shared" si="131"/>
        <v/>
      </c>
      <c r="BR43" s="86" t="str">
        <f t="shared" si="132"/>
        <v/>
      </c>
      <c r="BS43" s="86" t="str">
        <f t="shared" si="133"/>
        <v/>
      </c>
      <c r="BT43" s="51" t="str">
        <f t="shared" si="76"/>
        <v/>
      </c>
      <c r="BY43" s="132"/>
      <c r="BZ43" s="41" t="e">
        <f>IF(AND(Sufficient_data="Yes",Include_study?="Yes",Moderator&lt;&gt;""),'Moderator Analysis'!E43,NA())</f>
        <v>#N/A</v>
      </c>
      <c r="CA43" s="41" t="e">
        <f>IF(AND(Include_study?="Yes",Sufficient_data="Yes",Moderator&lt;&gt;""),'Moderator Analysis'!F43,NA())</f>
        <v>#N/A</v>
      </c>
      <c r="CB43" s="41" t="str">
        <f t="shared" si="134"/>
        <v/>
      </c>
      <c r="CC43" s="41" t="str">
        <f t="shared" si="135"/>
        <v/>
      </c>
      <c r="CD43" s="41" t="str">
        <f>IF(AND(Sufficient_data="Yes",Include_study?="Yes",Moderator&lt;&gt;""),'Moderator Analysis'!F:F-CO$2,"")</f>
        <v/>
      </c>
      <c r="CE43" s="41" t="str">
        <f t="shared" si="136"/>
        <v/>
      </c>
      <c r="CF43" s="51" t="str">
        <f>IF(AND(Sufficient_data="Yes",Include_study?="Yes",Moderator&lt;&gt;""),CC:CC*('Moderator Analysis'!F:F-CO$5-CO$4*'Moderator Analysis'!E:E)^2,"")</f>
        <v/>
      </c>
      <c r="CH43" s="25"/>
      <c r="CI43" s="71" t="str">
        <f t="shared" si="137"/>
        <v/>
      </c>
      <c r="CJ43" s="41" t="str">
        <f>IF(AND(Sufficient_data="Yes",Include_study?="Yes",CI43&lt;&gt;""),'Moderator Analysis'!F:F-'Moderator Analysis'!$J$37,"")</f>
        <v/>
      </c>
      <c r="CK43" s="41" t="str">
        <f>IF(AND(Sufficient_data="Yes",Include_study?="Yes",CI43&lt;&gt;""),'Moderator Analysis'!E:E-SUMPRODUCT('Moderator Analysis'!E:E,CI:CI)/SUM(CI:CI),"")</f>
        <v/>
      </c>
      <c r="CL43" s="51" t="str">
        <f>IF(AND(Sufficient_data="Yes",Include_study?="Yes",CI43&lt;&gt;""),CI:CI*('Moderator Analysis'!F:F-'Moderator Analysis'!J$29-'Moderator Analysis'!J$30*'Moderator Analysis'!E:E)^2,"")</f>
        <v/>
      </c>
      <c r="CM43" s="25"/>
      <c r="CQ43" s="132"/>
      <c r="CR43" s="134"/>
      <c r="CS43" s="9" t="str">
        <f>IF(AND(Sufficient_data="Yes",Include_study?="Yes"),1/('Publication Bias Analysis'!F43^2),"")</f>
        <v/>
      </c>
      <c r="CT43" s="86" t="str">
        <f>IF(AND(Include_study?="Yes",Sufficient_data="Yes"),1/('Publication Bias Analysis'!F43^2+IF(Additional_model="Fixed effect",0,DG$21)),"")</f>
        <v/>
      </c>
      <c r="CU43" s="86" t="str">
        <f>IF(AND(Include_study?="Yes",Sufficient_data="Yes"),1/('Publication Bias Analysis'!F:F^2+IF(Additional_model="Fixed effect",0,'Publication Bias Analysis'!L$32)),"")</f>
        <v/>
      </c>
      <c r="CV43" s="86" t="str">
        <f>IF(AND(Include_study?="Yes",Sufficient_data="Yes"),'Publication Bias Analysis'!E:E-'Publication Bias Analysis'!I$37,"")</f>
        <v/>
      </c>
      <c r="CW43" s="86" t="str">
        <f>IF(AND(Include_study?="Yes",Sufficient_data="Yes"),IF(Additional_model="Fixed effect",1/'Publication Bias Analysis'!F:F,1/SQRT('Publication Bias Analysis'!F:F^2+Calculations!DG$21)),"")</f>
        <v/>
      </c>
      <c r="CX43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43" s="88" t="str">
        <f t="shared" si="138"/>
        <v/>
      </c>
      <c r="CZ43" s="88" t="str">
        <f>IF(AND(Include_study?="Yes",Sufficient_data="Yes"),CY:CY+IF(DK:DK&lt;0,-1,1)*COUNTIF(CY$2:CY42,CY:CY),"")</f>
        <v/>
      </c>
      <c r="DA43" s="88" t="str">
        <f>IF(AND(Include_study?="Yes",Sufficient_data="Yes"),RANK(DO:DO,DO:DO,1)*IF(DN:DN&gt;0,1,-1)+IF(DN:DN&lt;0,-1,1)*COUNTIF(CY$2:CY42,CY:CY),"")</f>
        <v/>
      </c>
      <c r="DB43" s="88" t="str">
        <f>IF(AND(Include_study?="Yes",Sufficient_data="Yes"),RANK(DR:DR,DR:DR,1)*IF(DQ:DQ&gt;0,1,-1)+IF(DQ:DQ&lt;0,-1,1)*COUNTIF(CY$2:CY42,CY:CY),"")</f>
        <v/>
      </c>
      <c r="DC43" s="41" t="e">
        <f>IF(AND(Include_study?="Yes",Sufficient_data="Yes"),'Publication Bias Analysis'!$E:$E,NA())</f>
        <v>#N/A</v>
      </c>
      <c r="DD43" s="51" t="e">
        <f>IF(AND(Include_study?="Yes",Sufficient_data="Yes"),'Publication Bias Analysis'!$F:$F,NA())</f>
        <v>#N/A</v>
      </c>
      <c r="DJ43" s="136"/>
      <c r="DK43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43" s="41" t="str">
        <f t="shared" si="139"/>
        <v/>
      </c>
      <c r="DM43" s="51" t="str">
        <f>IF(AND(Include_study?="Yes",Sufficient_data="Yes"),1/('Publication Bias Analysis'!F:F^2+IF(Additional_model="Fixed effect",0,$DV$6)),"")</f>
        <v/>
      </c>
      <c r="DN43" s="41" t="str">
        <f>IF(AND(Include_study?="Yes",Sufficient_data="Yes"),IF('Publication Bias Analysis'!L$38="Left",'Publication Bias Analysis'!E:E-DV$3,Calculations!DV$3-'Publication Bias Analysis'!E:E),"")</f>
        <v/>
      </c>
      <c r="DO43" s="41" t="str">
        <f t="shared" si="140"/>
        <v/>
      </c>
      <c r="DP43" s="51" t="str">
        <f>IF(AND(DN43&lt;&gt;"",CZ43&lt;=MAX(CZ:CZ)-DV$7),1/('Publication Bias Analysis'!F:F^2+IF(Additional_model="Fixed effect",0,$DV$13)),"")</f>
        <v/>
      </c>
      <c r="DQ43" s="71" t="str">
        <f>IF(AND(Include_study?="Yes",Sufficient_data="Yes"),IF('Publication Bias Analysis'!L$38="Left",'Publication Bias Analysis'!E:E-DV$10,DV$10-'Publication Bias Analysis'!E:E),"")</f>
        <v/>
      </c>
      <c r="DR43" s="41" t="str">
        <f t="shared" si="141"/>
        <v/>
      </c>
      <c r="DS43" s="51" t="str">
        <f>IF(AND(DQ43&lt;&gt;"",DA43&lt;=MAX(DA:DA)-DV$14),1/('Publication Bias Analysis'!F:F^2+IF(Additional_model="Fixed effect",0,$DV$20)),"")</f>
        <v/>
      </c>
      <c r="DW43"/>
      <c r="EJ43" s="136"/>
      <c r="EK43" s="41" t="str">
        <f t="shared" si="62"/>
        <v/>
      </c>
      <c r="EL43" s="51" t="str">
        <f>IF(AND(Include_study?="Yes",Sufficient_data="Yes"),Z_score-('Publication Bias Analysis'!P$3+'Publication Bias Analysis'!P$4*Inverse_standard_error),"")</f>
        <v/>
      </c>
      <c r="EN43" s="136"/>
      <c r="EO43" s="41" t="str">
        <f>IF(AND(Include_study?="Yes",Sufficient_data="Yes"),('Publication Bias Analysis'!E:E-(SUMPRODUCT(Calculations!CS:CS,'Publication Bias Analysis'!E:E)/SUM(Calculations!CS:CS)))/SQRT(Calculations!EP:EP),"")</f>
        <v/>
      </c>
      <c r="EP43" s="41" t="str">
        <f>IF(AND(Include_study?="Yes",Sufficient_data="Yes"),'Publication Bias Analysis'!F:F^2-1/SUM(Calculations!CS:CS),"")</f>
        <v/>
      </c>
      <c r="EQ43" s="11" t="str">
        <f t="shared" si="142"/>
        <v/>
      </c>
      <c r="ER43" s="11" t="str">
        <f t="shared" si="143"/>
        <v/>
      </c>
      <c r="ES43" s="11" t="str">
        <f>IF(AND(Include_study?="Yes",Sufficient_data="Yes"),COUNTIFS(EQ$2:EQ42,"&lt;"&amp;EQ43,ER$2:ER42,"&lt;"&amp;ER43)+COUNTIFS(EQ44:EQ$201,"&lt;"&amp;EQ43,ER44:ER$201,"&lt;"&amp;ER43)+COUNTIFS(EQ$2:EQ42,"&gt;"&amp;EQ43,ER$2:ER42,"&gt;"&amp;ER43)+COUNTIFS(EQ44:EQ$201,"&gt;"&amp;EQ43,ER44:ER$201,"&gt;"&amp;ER43),"")</f>
        <v/>
      </c>
      <c r="ET43" s="82" t="str">
        <f>IF(AND(Include_study?="Yes",Sufficient_data="Yes"),COUNTIFS(EQ$2:EQ42,"&lt;"&amp;EQ43,ER$2:ER42,"&gt;"&amp;ER43)+COUNTIFS(EQ44:EQ$201,"&lt;"&amp;EQ43,ER44:ER$201,"&gt;"&amp;ER43)+COUNTIFS(EQ$2:EQ42,"&gt;"&amp;EQ43,ER$2:ER42,"&lt;"&amp;ER43)+COUNTIFS(EQ44:EQ$201,"&gt;"&amp;EQ43,ER44:ER$201,"&lt;"&amp;ER43),"")</f>
        <v/>
      </c>
      <c r="EV43" s="136"/>
      <c r="FA43" s="136"/>
      <c r="FB43" s="41" t="e">
        <f t="shared" si="144"/>
        <v>#N/A</v>
      </c>
      <c r="FC43" s="41" t="e">
        <f t="shared" si="145"/>
        <v>#N/A</v>
      </c>
      <c r="FD43" s="41" t="str">
        <f t="shared" si="146"/>
        <v/>
      </c>
      <c r="FE43" s="51" t="str">
        <f>IF(AND(Include_study?="Yes",Sufficient_data="Yes"),Z_score-('Publication Bias Analysis'!AO$30+'Publication Bias Analysis'!AO$31*Inverse_standard_error),"")</f>
        <v/>
      </c>
      <c r="FK43" s="136"/>
      <c r="FL43" s="11" t="str">
        <f>IF(Z_score_individual_studies&lt;&gt;"",RANK('Publication Bias Analysis'!AW:AW,'Publication Bias Analysis'!AW:AW,1)+COUNTIF('Publication Bias Analysis'!AW$2:AW42,'Publication Bias Analysis'!AW43),"")</f>
        <v/>
      </c>
      <c r="FM43" s="41" t="str">
        <f t="shared" si="147"/>
        <v/>
      </c>
      <c r="FN43" s="41" t="e">
        <f>IF('Publication Bias Analysis'!AV43&lt;&gt;"",'Publication Bias Analysis'!AV43,NA())</f>
        <v>#N/A</v>
      </c>
      <c r="FO43" s="41" t="e">
        <f>IF('Publication Bias Analysis'!AW43&lt;&gt;"",'Publication Bias Analysis'!AW43,NA())</f>
        <v>#N/A</v>
      </c>
      <c r="FP43" s="41" t="str">
        <f>IF(AND(Include_study?="Yes",Sufficient_data="Yes"),'Publication Bias Analysis'!AV:AV-AVERAGE('Publication Bias Analysis'!AV:AV),"")</f>
        <v/>
      </c>
      <c r="FQ43" s="51" t="str">
        <f>IF(AND(Include_study?="Yes",Sufficient_data="Yes"),FO:FO-('Publication Bias Analysis'!AZ$30+'Publication Bias Analysis'!AZ$31*FN:FN),"")</f>
        <v/>
      </c>
      <c r="FW43" s="136"/>
      <c r="FX43" s="90" t="str">
        <f t="shared" si="148"/>
        <v/>
      </c>
      <c r="FY43" s="41" t="str">
        <f t="shared" si="149"/>
        <v/>
      </c>
      <c r="FZ43" s="51" t="str">
        <f t="shared" si="78"/>
        <v/>
      </c>
    </row>
    <row r="44" spans="1:182" x14ac:dyDescent="0.2">
      <c r="A44" s="131"/>
      <c r="B44" s="41" t="str">
        <f>IF(AND(Sufficient_data="Yes",Include_study?="Yes"),IF(AND(Sort_By=$E$1,Order="Ascending"),IF(Input!Study_name="",COUNTIFS(Input!Study_name,"&lt;&gt;"&amp;"",Include_study?,"Yes",Sufficient_data,"Yes")+1,IF(COUNT(E44)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44)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44" s="41" t="str">
        <f>IF(B44&lt;&gt;"",IF(B44=0,COUNTIF(B$2:B43,0)+1,COUNTIF(B$2:B43,B44)+COUNTIF(B:B,"&lt;"&amp;B44)+1),"")</f>
        <v/>
      </c>
      <c r="D44" s="41" t="str">
        <f t="shared" si="84"/>
        <v/>
      </c>
      <c r="E44" s="41" t="str">
        <f>IF(AND(Include_study?="Yes",Sufficient_data="Yes",Input!Study_name&lt;&gt;""),Input!Study_name,"")</f>
        <v/>
      </c>
      <c r="F44" s="41" t="str">
        <f>IF(AND(Include_study?="Yes",Sufficient_data="Yes"),IF(Input!M2_M1&lt;&gt;"",Input!M2_M1,IF(AND(M1_&lt;&gt;"",M2_&lt;&gt;""),M2_-M1_,"")),"")</f>
        <v/>
      </c>
      <c r="G44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44" s="41" t="str">
        <f>IF(AND(Include_study?="Yes",Sufficient_data="Yes"),IF(OR(t_value&lt;&gt;"",F_value&lt;&gt;"",Input!Cohens_d&lt;&gt;"",Input!Hedges_g&lt;&gt;""),"",Sdiff/SQRT(2*(1-(r_)))),"")</f>
        <v/>
      </c>
      <c r="I44" s="11" t="str">
        <f t="shared" si="85"/>
        <v/>
      </c>
      <c r="J44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44" s="41" t="str">
        <f t="shared" si="86"/>
        <v/>
      </c>
      <c r="L44" s="41" t="str">
        <f t="shared" si="87"/>
        <v/>
      </c>
      <c r="M44" s="41" t="str">
        <f t="shared" si="88"/>
        <v/>
      </c>
      <c r="N44" s="41" t="str">
        <f t="shared" si="89"/>
        <v/>
      </c>
      <c r="O44" s="41" t="str">
        <f t="shared" si="90"/>
        <v/>
      </c>
      <c r="P44" s="41" t="str">
        <f t="shared" si="91"/>
        <v/>
      </c>
      <c r="Q44" s="41" t="str">
        <f t="shared" si="71"/>
        <v/>
      </c>
      <c r="R44" s="41" t="str">
        <f t="shared" si="92"/>
        <v/>
      </c>
      <c r="S44" s="41" t="str">
        <f t="shared" si="93"/>
        <v/>
      </c>
      <c r="T44" s="105" t="str">
        <f t="shared" si="94"/>
        <v/>
      </c>
      <c r="U44" s="108" t="str">
        <f t="shared" si="95"/>
        <v/>
      </c>
      <c r="W44" s="71" t="e">
        <f t="shared" si="96"/>
        <v>#N/A</v>
      </c>
      <c r="X44" s="9" t="str">
        <f t="shared" si="97"/>
        <v/>
      </c>
      <c r="Y44" s="51" t="str">
        <f t="shared" si="98"/>
        <v/>
      </c>
      <c r="AD44" s="131"/>
      <c r="AE44" s="71" t="str">
        <f t="shared" si="99"/>
        <v/>
      </c>
      <c r="AF44" s="86" t="str">
        <f t="shared" si="100"/>
        <v/>
      </c>
      <c r="AG44" s="86" t="str">
        <f t="shared" si="101"/>
        <v/>
      </c>
      <c r="AH44" s="86" t="str">
        <f t="shared" si="102"/>
        <v/>
      </c>
      <c r="AI44" s="86" t="str">
        <f t="shared" si="103"/>
        <v/>
      </c>
      <c r="AJ44" s="86" t="str">
        <f t="shared" si="104"/>
        <v/>
      </c>
      <c r="AK44" s="86" t="str">
        <f t="shared" si="105"/>
        <v/>
      </c>
      <c r="AL44" s="86" t="str">
        <f>IF(AND(Include_study?="Yes",Sufficient_data="Yes",Subgroup&lt;&gt;""),AH44-ABS(TINV((1-Subgroup_confidence_level),Number_of_subjects-1))*Calculations!AI44,"")</f>
        <v/>
      </c>
      <c r="AM44" s="86" t="str">
        <f>IF(AND(Include_study?="Yes",Sufficient_data="Yes",Subgroup&lt;&gt;""),AH44+ABS(TINV((1-Subgroup_confidence_level),Number_of_subjects-1))*Calculations!AI44,"")</f>
        <v/>
      </c>
      <c r="AN44" s="110" t="str">
        <f t="shared" si="106"/>
        <v/>
      </c>
      <c r="AO44" s="108" t="str">
        <f t="shared" si="107"/>
        <v/>
      </c>
      <c r="AQ44" s="71" t="e">
        <f t="shared" si="108"/>
        <v>#N/A</v>
      </c>
      <c r="AR44" s="38" t="str">
        <f t="shared" si="109"/>
        <v/>
      </c>
      <c r="AS44" s="51" t="str">
        <f t="shared" si="110"/>
        <v/>
      </c>
      <c r="AU44" s="71" t="str">
        <f t="shared" si="111"/>
        <v/>
      </c>
      <c r="AV44" s="86" t="str">
        <f>IF(AND(Sufficient_data="Yes",Include_study?="Yes",Subgroup&lt;&gt;""),IF(COUNTIFS(Input!P$2:P43,"="&amp;"Yes",Input!C$2:C43,"="&amp;"Yes",Input!Q$2:Q43,"="&amp;Subgroup)&gt;0,"",Subgroup),"")</f>
        <v/>
      </c>
      <c r="AW44" s="86" t="str">
        <f t="shared" si="112"/>
        <v/>
      </c>
      <c r="AX44" s="86" t="str">
        <f t="shared" si="113"/>
        <v/>
      </c>
      <c r="AY44" s="86" t="str">
        <f t="shared" si="114"/>
        <v/>
      </c>
      <c r="AZ44" s="86" t="str">
        <f t="shared" si="115"/>
        <v/>
      </c>
      <c r="BA44" s="86" t="str">
        <f t="shared" si="116"/>
        <v/>
      </c>
      <c r="BB44" s="86" t="str">
        <f t="shared" si="117"/>
        <v/>
      </c>
      <c r="BC44" s="86" t="str">
        <f t="shared" si="118"/>
        <v/>
      </c>
      <c r="BD44" s="86" t="str">
        <f t="shared" si="119"/>
        <v/>
      </c>
      <c r="BE44" s="86" t="str">
        <f t="shared" si="120"/>
        <v/>
      </c>
      <c r="BF44" s="86" t="str">
        <f t="shared" si="121"/>
        <v/>
      </c>
      <c r="BG44" s="86" t="str">
        <f t="shared" si="122"/>
        <v/>
      </c>
      <c r="BH44" s="86" t="str">
        <f t="shared" si="123"/>
        <v/>
      </c>
      <c r="BI44" s="86" t="str">
        <f t="shared" si="124"/>
        <v/>
      </c>
      <c r="BJ44" s="86" t="str">
        <f t="shared" si="125"/>
        <v/>
      </c>
      <c r="BK44" s="86" t="str">
        <f t="shared" si="126"/>
        <v/>
      </c>
      <c r="BL44" s="86" t="str">
        <f t="shared" si="127"/>
        <v/>
      </c>
      <c r="BM44" s="86" t="str">
        <f t="shared" si="128"/>
        <v/>
      </c>
      <c r="BN44" s="86" t="str">
        <f t="shared" si="129"/>
        <v/>
      </c>
      <c r="BO44" s="86" t="e">
        <f t="shared" si="130"/>
        <v>#N/A</v>
      </c>
      <c r="BP44" s="105" t="str">
        <f t="shared" si="74"/>
        <v/>
      </c>
      <c r="BQ44" s="86" t="str">
        <f t="shared" si="131"/>
        <v/>
      </c>
      <c r="BR44" s="86" t="str">
        <f t="shared" si="132"/>
        <v/>
      </c>
      <c r="BS44" s="86" t="str">
        <f t="shared" si="133"/>
        <v/>
      </c>
      <c r="BT44" s="51" t="str">
        <f t="shared" si="76"/>
        <v/>
      </c>
      <c r="BY44" s="132"/>
      <c r="BZ44" s="41" t="e">
        <f>IF(AND(Sufficient_data="Yes",Include_study?="Yes",Moderator&lt;&gt;""),'Moderator Analysis'!E44,NA())</f>
        <v>#N/A</v>
      </c>
      <c r="CA44" s="41" t="e">
        <f>IF(AND(Include_study?="Yes",Sufficient_data="Yes",Moderator&lt;&gt;""),'Moderator Analysis'!F44,NA())</f>
        <v>#N/A</v>
      </c>
      <c r="CB44" s="41" t="str">
        <f t="shared" si="134"/>
        <v/>
      </c>
      <c r="CC44" s="41" t="str">
        <f t="shared" si="135"/>
        <v/>
      </c>
      <c r="CD44" s="41" t="str">
        <f>IF(AND(Sufficient_data="Yes",Include_study?="Yes",Moderator&lt;&gt;""),'Moderator Analysis'!F:F-CO$2,"")</f>
        <v/>
      </c>
      <c r="CE44" s="41" t="str">
        <f t="shared" si="136"/>
        <v/>
      </c>
      <c r="CF44" s="51" t="str">
        <f>IF(AND(Sufficient_data="Yes",Include_study?="Yes",Moderator&lt;&gt;""),CC:CC*('Moderator Analysis'!F:F-CO$5-CO$4*'Moderator Analysis'!E:E)^2,"")</f>
        <v/>
      </c>
      <c r="CH44" s="25"/>
      <c r="CI44" s="71" t="str">
        <f t="shared" si="137"/>
        <v/>
      </c>
      <c r="CJ44" s="41" t="str">
        <f>IF(AND(Sufficient_data="Yes",Include_study?="Yes",CI44&lt;&gt;""),'Moderator Analysis'!F:F-'Moderator Analysis'!$J$37,"")</f>
        <v/>
      </c>
      <c r="CK44" s="41" t="str">
        <f>IF(AND(Sufficient_data="Yes",Include_study?="Yes",CI44&lt;&gt;""),'Moderator Analysis'!E:E-SUMPRODUCT('Moderator Analysis'!E:E,CI:CI)/SUM(CI:CI),"")</f>
        <v/>
      </c>
      <c r="CL44" s="51" t="str">
        <f>IF(AND(Sufficient_data="Yes",Include_study?="Yes",CI44&lt;&gt;""),CI:CI*('Moderator Analysis'!F:F-'Moderator Analysis'!J$29-'Moderator Analysis'!J$30*'Moderator Analysis'!E:E)^2,"")</f>
        <v/>
      </c>
      <c r="CM44" s="25"/>
      <c r="CQ44" s="132"/>
      <c r="CR44" s="134"/>
      <c r="CS44" s="9" t="str">
        <f>IF(AND(Sufficient_data="Yes",Include_study?="Yes"),1/('Publication Bias Analysis'!F44^2),"")</f>
        <v/>
      </c>
      <c r="CT44" s="86" t="str">
        <f>IF(AND(Include_study?="Yes",Sufficient_data="Yes"),1/('Publication Bias Analysis'!F44^2+IF(Additional_model="Fixed effect",0,DG$21)),"")</f>
        <v/>
      </c>
      <c r="CU44" s="86" t="str">
        <f>IF(AND(Include_study?="Yes",Sufficient_data="Yes"),1/('Publication Bias Analysis'!F:F^2+IF(Additional_model="Fixed effect",0,'Publication Bias Analysis'!L$32)),"")</f>
        <v/>
      </c>
      <c r="CV44" s="86" t="str">
        <f>IF(AND(Include_study?="Yes",Sufficient_data="Yes"),'Publication Bias Analysis'!E:E-'Publication Bias Analysis'!I$37,"")</f>
        <v/>
      </c>
      <c r="CW44" s="86" t="str">
        <f>IF(AND(Include_study?="Yes",Sufficient_data="Yes"),IF(Additional_model="Fixed effect",1/'Publication Bias Analysis'!F:F,1/SQRT('Publication Bias Analysis'!F:F^2+Calculations!DG$21)),"")</f>
        <v/>
      </c>
      <c r="CX44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44" s="88" t="str">
        <f t="shared" si="138"/>
        <v/>
      </c>
      <c r="CZ44" s="88" t="str">
        <f>IF(AND(Include_study?="Yes",Sufficient_data="Yes"),CY:CY+IF(DK:DK&lt;0,-1,1)*COUNTIF(CY$2:CY43,CY:CY),"")</f>
        <v/>
      </c>
      <c r="DA44" s="88" t="str">
        <f>IF(AND(Include_study?="Yes",Sufficient_data="Yes"),RANK(DO:DO,DO:DO,1)*IF(DN:DN&gt;0,1,-1)+IF(DN:DN&lt;0,-1,1)*COUNTIF(CY$2:CY43,CY:CY),"")</f>
        <v/>
      </c>
      <c r="DB44" s="88" t="str">
        <f>IF(AND(Include_study?="Yes",Sufficient_data="Yes"),RANK(DR:DR,DR:DR,1)*IF(DQ:DQ&gt;0,1,-1)+IF(DQ:DQ&lt;0,-1,1)*COUNTIF(CY$2:CY43,CY:CY),"")</f>
        <v/>
      </c>
      <c r="DC44" s="41" t="e">
        <f>IF(AND(Include_study?="Yes",Sufficient_data="Yes"),'Publication Bias Analysis'!$E:$E,NA())</f>
        <v>#N/A</v>
      </c>
      <c r="DD44" s="51" t="e">
        <f>IF(AND(Include_study?="Yes",Sufficient_data="Yes"),'Publication Bias Analysis'!$F:$F,NA())</f>
        <v>#N/A</v>
      </c>
      <c r="DJ44" s="136"/>
      <c r="DK44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44" s="41" t="str">
        <f t="shared" si="139"/>
        <v/>
      </c>
      <c r="DM44" s="51" t="str">
        <f>IF(AND(Include_study?="Yes",Sufficient_data="Yes"),1/('Publication Bias Analysis'!F:F^2+IF(Additional_model="Fixed effect",0,$DV$6)),"")</f>
        <v/>
      </c>
      <c r="DN44" s="41" t="str">
        <f>IF(AND(Include_study?="Yes",Sufficient_data="Yes"),IF('Publication Bias Analysis'!L$38="Left",'Publication Bias Analysis'!E:E-DV$3,Calculations!DV$3-'Publication Bias Analysis'!E:E),"")</f>
        <v/>
      </c>
      <c r="DO44" s="41" t="str">
        <f t="shared" si="140"/>
        <v/>
      </c>
      <c r="DP44" s="51" t="str">
        <f>IF(AND(DN44&lt;&gt;"",CZ44&lt;=MAX(CZ:CZ)-DV$7),1/('Publication Bias Analysis'!F:F^2+IF(Additional_model="Fixed effect",0,$DV$13)),"")</f>
        <v/>
      </c>
      <c r="DQ44" s="71" t="str">
        <f>IF(AND(Include_study?="Yes",Sufficient_data="Yes"),IF('Publication Bias Analysis'!L$38="Left",'Publication Bias Analysis'!E:E-DV$10,DV$10-'Publication Bias Analysis'!E:E),"")</f>
        <v/>
      </c>
      <c r="DR44" s="41" t="str">
        <f t="shared" si="141"/>
        <v/>
      </c>
      <c r="DS44" s="51" t="str">
        <f>IF(AND(DQ44&lt;&gt;"",DA44&lt;=MAX(DA:DA)-DV$14),1/('Publication Bias Analysis'!F:F^2+IF(Additional_model="Fixed effect",0,$DV$20)),"")</f>
        <v/>
      </c>
      <c r="DW44"/>
      <c r="EJ44" s="136"/>
      <c r="EK44" s="41" t="str">
        <f t="shared" si="62"/>
        <v/>
      </c>
      <c r="EL44" s="51" t="str">
        <f>IF(AND(Include_study?="Yes",Sufficient_data="Yes"),Z_score-('Publication Bias Analysis'!P$3+'Publication Bias Analysis'!P$4*Inverse_standard_error),"")</f>
        <v/>
      </c>
      <c r="EN44" s="136"/>
      <c r="EO44" s="41" t="str">
        <f>IF(AND(Include_study?="Yes",Sufficient_data="Yes"),('Publication Bias Analysis'!E:E-(SUMPRODUCT(Calculations!CS:CS,'Publication Bias Analysis'!E:E)/SUM(Calculations!CS:CS)))/SQRT(Calculations!EP:EP),"")</f>
        <v/>
      </c>
      <c r="EP44" s="41" t="str">
        <f>IF(AND(Include_study?="Yes",Sufficient_data="Yes"),'Publication Bias Analysis'!F:F^2-1/SUM(Calculations!CS:CS),"")</f>
        <v/>
      </c>
      <c r="EQ44" s="11" t="str">
        <f t="shared" si="142"/>
        <v/>
      </c>
      <c r="ER44" s="11" t="str">
        <f t="shared" si="143"/>
        <v/>
      </c>
      <c r="ES44" s="11" t="str">
        <f>IF(AND(Include_study?="Yes",Sufficient_data="Yes"),COUNTIFS(EQ$2:EQ43,"&lt;"&amp;EQ44,ER$2:ER43,"&lt;"&amp;ER44)+COUNTIFS(EQ45:EQ$201,"&lt;"&amp;EQ44,ER45:ER$201,"&lt;"&amp;ER44)+COUNTIFS(EQ$2:EQ43,"&gt;"&amp;EQ44,ER$2:ER43,"&gt;"&amp;ER44)+COUNTIFS(EQ45:EQ$201,"&gt;"&amp;EQ44,ER45:ER$201,"&gt;"&amp;ER44),"")</f>
        <v/>
      </c>
      <c r="ET44" s="82" t="str">
        <f>IF(AND(Include_study?="Yes",Sufficient_data="Yes"),COUNTIFS(EQ$2:EQ43,"&lt;"&amp;EQ44,ER$2:ER43,"&gt;"&amp;ER44)+COUNTIFS(EQ45:EQ$201,"&lt;"&amp;EQ44,ER45:ER$201,"&gt;"&amp;ER44)+COUNTIFS(EQ$2:EQ43,"&gt;"&amp;EQ44,ER$2:ER43,"&lt;"&amp;ER44)+COUNTIFS(EQ45:EQ$201,"&gt;"&amp;EQ44,ER45:ER$201,"&lt;"&amp;ER44),"")</f>
        <v/>
      </c>
      <c r="EV44" s="136"/>
      <c r="FA44" s="136"/>
      <c r="FB44" s="41" t="e">
        <f t="shared" si="144"/>
        <v>#N/A</v>
      </c>
      <c r="FC44" s="41" t="e">
        <f t="shared" si="145"/>
        <v>#N/A</v>
      </c>
      <c r="FD44" s="41" t="str">
        <f t="shared" si="146"/>
        <v/>
      </c>
      <c r="FE44" s="51" t="str">
        <f>IF(AND(Include_study?="Yes",Sufficient_data="Yes"),Z_score-('Publication Bias Analysis'!AO$30+'Publication Bias Analysis'!AO$31*Inverse_standard_error),"")</f>
        <v/>
      </c>
      <c r="FK44" s="136"/>
      <c r="FL44" s="11" t="str">
        <f>IF(Z_score_individual_studies&lt;&gt;"",RANK('Publication Bias Analysis'!AW:AW,'Publication Bias Analysis'!AW:AW,1)+COUNTIF('Publication Bias Analysis'!AW$2:AW43,'Publication Bias Analysis'!AW44),"")</f>
        <v/>
      </c>
      <c r="FM44" s="41" t="str">
        <f t="shared" si="147"/>
        <v/>
      </c>
      <c r="FN44" s="41" t="e">
        <f>IF('Publication Bias Analysis'!AV44&lt;&gt;"",'Publication Bias Analysis'!AV44,NA())</f>
        <v>#N/A</v>
      </c>
      <c r="FO44" s="41" t="e">
        <f>IF('Publication Bias Analysis'!AW44&lt;&gt;"",'Publication Bias Analysis'!AW44,NA())</f>
        <v>#N/A</v>
      </c>
      <c r="FP44" s="41" t="str">
        <f>IF(AND(Include_study?="Yes",Sufficient_data="Yes"),'Publication Bias Analysis'!AV:AV-AVERAGE('Publication Bias Analysis'!AV:AV),"")</f>
        <v/>
      </c>
      <c r="FQ44" s="51" t="str">
        <f>IF(AND(Include_study?="Yes",Sufficient_data="Yes"),FO:FO-('Publication Bias Analysis'!AZ$30+'Publication Bias Analysis'!AZ$31*FN:FN),"")</f>
        <v/>
      </c>
      <c r="FW44" s="136"/>
      <c r="FX44" s="90" t="str">
        <f t="shared" si="148"/>
        <v/>
      </c>
      <c r="FY44" s="41" t="str">
        <f t="shared" si="149"/>
        <v/>
      </c>
      <c r="FZ44" s="51" t="str">
        <f t="shared" si="78"/>
        <v/>
      </c>
    </row>
    <row r="45" spans="1:182" x14ac:dyDescent="0.2">
      <c r="A45" s="131"/>
      <c r="B45" s="41" t="str">
        <f>IF(AND(Sufficient_data="Yes",Include_study?="Yes"),IF(AND(Sort_By=$E$1,Order="Ascending"),IF(Input!Study_name="",COUNTIFS(Input!Study_name,"&lt;&gt;"&amp;"",Include_study?,"Yes",Sufficient_data,"Yes")+1,IF(COUNT(E45)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45)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45" s="41" t="str">
        <f>IF(B45&lt;&gt;"",IF(B45=0,COUNTIF(B$2:B44,0)+1,COUNTIF(B$2:B44,B45)+COUNTIF(B:B,"&lt;"&amp;B45)+1),"")</f>
        <v/>
      </c>
      <c r="D45" s="41" t="str">
        <f t="shared" si="84"/>
        <v/>
      </c>
      <c r="E45" s="41" t="str">
        <f>IF(AND(Include_study?="Yes",Sufficient_data="Yes",Input!Study_name&lt;&gt;""),Input!Study_name,"")</f>
        <v/>
      </c>
      <c r="F45" s="41" t="str">
        <f>IF(AND(Include_study?="Yes",Sufficient_data="Yes"),IF(Input!M2_M1&lt;&gt;"",Input!M2_M1,IF(AND(M1_&lt;&gt;"",M2_&lt;&gt;""),M2_-M1_,"")),"")</f>
        <v/>
      </c>
      <c r="G45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45" s="41" t="str">
        <f>IF(AND(Include_study?="Yes",Sufficient_data="Yes"),IF(OR(t_value&lt;&gt;"",F_value&lt;&gt;"",Input!Cohens_d&lt;&gt;"",Input!Hedges_g&lt;&gt;""),"",Sdiff/SQRT(2*(1-(r_)))),"")</f>
        <v/>
      </c>
      <c r="I45" s="11" t="str">
        <f t="shared" si="85"/>
        <v/>
      </c>
      <c r="J45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45" s="41" t="str">
        <f t="shared" si="86"/>
        <v/>
      </c>
      <c r="L45" s="41" t="str">
        <f t="shared" si="87"/>
        <v/>
      </c>
      <c r="M45" s="41" t="str">
        <f t="shared" si="88"/>
        <v/>
      </c>
      <c r="N45" s="41" t="str">
        <f t="shared" si="89"/>
        <v/>
      </c>
      <c r="O45" s="41" t="str">
        <f t="shared" si="90"/>
        <v/>
      </c>
      <c r="P45" s="41" t="str">
        <f t="shared" si="91"/>
        <v/>
      </c>
      <c r="Q45" s="41" t="str">
        <f t="shared" si="71"/>
        <v/>
      </c>
      <c r="R45" s="41" t="str">
        <f t="shared" si="92"/>
        <v/>
      </c>
      <c r="S45" s="41" t="str">
        <f t="shared" si="93"/>
        <v/>
      </c>
      <c r="T45" s="105" t="str">
        <f t="shared" si="94"/>
        <v/>
      </c>
      <c r="U45" s="108" t="str">
        <f t="shared" si="95"/>
        <v/>
      </c>
      <c r="W45" s="71" t="e">
        <f t="shared" si="96"/>
        <v>#N/A</v>
      </c>
      <c r="X45" s="9" t="str">
        <f t="shared" si="97"/>
        <v/>
      </c>
      <c r="Y45" s="51" t="str">
        <f t="shared" si="98"/>
        <v/>
      </c>
      <c r="AD45" s="131"/>
      <c r="AE45" s="71" t="str">
        <f t="shared" si="99"/>
        <v/>
      </c>
      <c r="AF45" s="86" t="str">
        <f t="shared" si="100"/>
        <v/>
      </c>
      <c r="AG45" s="86" t="str">
        <f t="shared" si="101"/>
        <v/>
      </c>
      <c r="AH45" s="86" t="str">
        <f t="shared" si="102"/>
        <v/>
      </c>
      <c r="AI45" s="86" t="str">
        <f t="shared" si="103"/>
        <v/>
      </c>
      <c r="AJ45" s="86" t="str">
        <f t="shared" si="104"/>
        <v/>
      </c>
      <c r="AK45" s="86" t="str">
        <f t="shared" si="105"/>
        <v/>
      </c>
      <c r="AL45" s="86" t="str">
        <f>IF(AND(Include_study?="Yes",Sufficient_data="Yes",Subgroup&lt;&gt;""),AH45-ABS(TINV((1-Subgroup_confidence_level),Number_of_subjects-1))*Calculations!AI45,"")</f>
        <v/>
      </c>
      <c r="AM45" s="86" t="str">
        <f>IF(AND(Include_study?="Yes",Sufficient_data="Yes",Subgroup&lt;&gt;""),AH45+ABS(TINV((1-Subgroup_confidence_level),Number_of_subjects-1))*Calculations!AI45,"")</f>
        <v/>
      </c>
      <c r="AN45" s="110" t="str">
        <f t="shared" si="106"/>
        <v/>
      </c>
      <c r="AO45" s="108" t="str">
        <f t="shared" si="107"/>
        <v/>
      </c>
      <c r="AQ45" s="71" t="e">
        <f t="shared" si="108"/>
        <v>#N/A</v>
      </c>
      <c r="AR45" s="38" t="str">
        <f t="shared" si="109"/>
        <v/>
      </c>
      <c r="AS45" s="51" t="str">
        <f t="shared" si="110"/>
        <v/>
      </c>
      <c r="AU45" s="71" t="str">
        <f t="shared" si="111"/>
        <v/>
      </c>
      <c r="AV45" s="86" t="str">
        <f>IF(AND(Sufficient_data="Yes",Include_study?="Yes",Subgroup&lt;&gt;""),IF(COUNTIFS(Input!P$2:P44,"="&amp;"Yes",Input!C$2:C44,"="&amp;"Yes",Input!Q$2:Q44,"="&amp;Subgroup)&gt;0,"",Subgroup),"")</f>
        <v/>
      </c>
      <c r="AW45" s="86" t="str">
        <f t="shared" si="112"/>
        <v/>
      </c>
      <c r="AX45" s="86" t="str">
        <f t="shared" si="113"/>
        <v/>
      </c>
      <c r="AY45" s="86" t="str">
        <f t="shared" si="114"/>
        <v/>
      </c>
      <c r="AZ45" s="86" t="str">
        <f t="shared" si="115"/>
        <v/>
      </c>
      <c r="BA45" s="86" t="str">
        <f t="shared" si="116"/>
        <v/>
      </c>
      <c r="BB45" s="86" t="str">
        <f t="shared" si="117"/>
        <v/>
      </c>
      <c r="BC45" s="86" t="str">
        <f t="shared" si="118"/>
        <v/>
      </c>
      <c r="BD45" s="86" t="str">
        <f t="shared" si="119"/>
        <v/>
      </c>
      <c r="BE45" s="86" t="str">
        <f t="shared" si="120"/>
        <v/>
      </c>
      <c r="BF45" s="86" t="str">
        <f t="shared" si="121"/>
        <v/>
      </c>
      <c r="BG45" s="86" t="str">
        <f t="shared" si="122"/>
        <v/>
      </c>
      <c r="BH45" s="86" t="str">
        <f t="shared" si="123"/>
        <v/>
      </c>
      <c r="BI45" s="86" t="str">
        <f t="shared" si="124"/>
        <v/>
      </c>
      <c r="BJ45" s="86" t="str">
        <f t="shared" si="125"/>
        <v/>
      </c>
      <c r="BK45" s="86" t="str">
        <f t="shared" si="126"/>
        <v/>
      </c>
      <c r="BL45" s="86" t="str">
        <f t="shared" si="127"/>
        <v/>
      </c>
      <c r="BM45" s="86" t="str">
        <f t="shared" si="128"/>
        <v/>
      </c>
      <c r="BN45" s="86" t="str">
        <f t="shared" si="129"/>
        <v/>
      </c>
      <c r="BO45" s="86" t="e">
        <f t="shared" si="130"/>
        <v>#N/A</v>
      </c>
      <c r="BP45" s="105" t="str">
        <f t="shared" si="74"/>
        <v/>
      </c>
      <c r="BQ45" s="86" t="str">
        <f t="shared" si="131"/>
        <v/>
      </c>
      <c r="BR45" s="86" t="str">
        <f t="shared" si="132"/>
        <v/>
      </c>
      <c r="BS45" s="86" t="str">
        <f t="shared" si="133"/>
        <v/>
      </c>
      <c r="BT45" s="51" t="str">
        <f t="shared" si="76"/>
        <v/>
      </c>
      <c r="BY45" s="132"/>
      <c r="BZ45" s="41" t="e">
        <f>IF(AND(Sufficient_data="Yes",Include_study?="Yes",Moderator&lt;&gt;""),'Moderator Analysis'!E45,NA())</f>
        <v>#N/A</v>
      </c>
      <c r="CA45" s="41" t="e">
        <f>IF(AND(Include_study?="Yes",Sufficient_data="Yes",Moderator&lt;&gt;""),'Moderator Analysis'!F45,NA())</f>
        <v>#N/A</v>
      </c>
      <c r="CB45" s="41" t="str">
        <f t="shared" si="134"/>
        <v/>
      </c>
      <c r="CC45" s="41" t="str">
        <f t="shared" si="135"/>
        <v/>
      </c>
      <c r="CD45" s="41" t="str">
        <f>IF(AND(Sufficient_data="Yes",Include_study?="Yes",Moderator&lt;&gt;""),'Moderator Analysis'!F:F-CO$2,"")</f>
        <v/>
      </c>
      <c r="CE45" s="41" t="str">
        <f t="shared" si="136"/>
        <v/>
      </c>
      <c r="CF45" s="51" t="str">
        <f>IF(AND(Sufficient_data="Yes",Include_study?="Yes",Moderator&lt;&gt;""),CC:CC*('Moderator Analysis'!F:F-CO$5-CO$4*'Moderator Analysis'!E:E)^2,"")</f>
        <v/>
      </c>
      <c r="CH45" s="25"/>
      <c r="CI45" s="71" t="str">
        <f t="shared" si="137"/>
        <v/>
      </c>
      <c r="CJ45" s="41" t="str">
        <f>IF(AND(Sufficient_data="Yes",Include_study?="Yes",CI45&lt;&gt;""),'Moderator Analysis'!F:F-'Moderator Analysis'!$J$37,"")</f>
        <v/>
      </c>
      <c r="CK45" s="41" t="str">
        <f>IF(AND(Sufficient_data="Yes",Include_study?="Yes",CI45&lt;&gt;""),'Moderator Analysis'!E:E-SUMPRODUCT('Moderator Analysis'!E:E,CI:CI)/SUM(CI:CI),"")</f>
        <v/>
      </c>
      <c r="CL45" s="51" t="str">
        <f>IF(AND(Sufficient_data="Yes",Include_study?="Yes",CI45&lt;&gt;""),CI:CI*('Moderator Analysis'!F:F-'Moderator Analysis'!J$29-'Moderator Analysis'!J$30*'Moderator Analysis'!E:E)^2,"")</f>
        <v/>
      </c>
      <c r="CM45" s="25"/>
      <c r="CQ45" s="132"/>
      <c r="CR45" s="134"/>
      <c r="CS45" s="9" t="str">
        <f>IF(AND(Sufficient_data="Yes",Include_study?="Yes"),1/('Publication Bias Analysis'!F45^2),"")</f>
        <v/>
      </c>
      <c r="CT45" s="86" t="str">
        <f>IF(AND(Include_study?="Yes",Sufficient_data="Yes"),1/('Publication Bias Analysis'!F45^2+IF(Additional_model="Fixed effect",0,DG$21)),"")</f>
        <v/>
      </c>
      <c r="CU45" s="86" t="str">
        <f>IF(AND(Include_study?="Yes",Sufficient_data="Yes"),1/('Publication Bias Analysis'!F:F^2+IF(Additional_model="Fixed effect",0,'Publication Bias Analysis'!L$32)),"")</f>
        <v/>
      </c>
      <c r="CV45" s="86" t="str">
        <f>IF(AND(Include_study?="Yes",Sufficient_data="Yes"),'Publication Bias Analysis'!E:E-'Publication Bias Analysis'!I$37,"")</f>
        <v/>
      </c>
      <c r="CW45" s="86" t="str">
        <f>IF(AND(Include_study?="Yes",Sufficient_data="Yes"),IF(Additional_model="Fixed effect",1/'Publication Bias Analysis'!F:F,1/SQRT('Publication Bias Analysis'!F:F^2+Calculations!DG$21)),"")</f>
        <v/>
      </c>
      <c r="CX45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45" s="88" t="str">
        <f t="shared" si="138"/>
        <v/>
      </c>
      <c r="CZ45" s="88" t="str">
        <f>IF(AND(Include_study?="Yes",Sufficient_data="Yes"),CY:CY+IF(DK:DK&lt;0,-1,1)*COUNTIF(CY$2:CY44,CY:CY),"")</f>
        <v/>
      </c>
      <c r="DA45" s="88" t="str">
        <f>IF(AND(Include_study?="Yes",Sufficient_data="Yes"),RANK(DO:DO,DO:DO,1)*IF(DN:DN&gt;0,1,-1)+IF(DN:DN&lt;0,-1,1)*COUNTIF(CY$2:CY44,CY:CY),"")</f>
        <v/>
      </c>
      <c r="DB45" s="88" t="str">
        <f>IF(AND(Include_study?="Yes",Sufficient_data="Yes"),RANK(DR:DR,DR:DR,1)*IF(DQ:DQ&gt;0,1,-1)+IF(DQ:DQ&lt;0,-1,1)*COUNTIF(CY$2:CY44,CY:CY),"")</f>
        <v/>
      </c>
      <c r="DC45" s="41" t="e">
        <f>IF(AND(Include_study?="Yes",Sufficient_data="Yes"),'Publication Bias Analysis'!$E:$E,NA())</f>
        <v>#N/A</v>
      </c>
      <c r="DD45" s="51" t="e">
        <f>IF(AND(Include_study?="Yes",Sufficient_data="Yes"),'Publication Bias Analysis'!$F:$F,NA())</f>
        <v>#N/A</v>
      </c>
      <c r="DJ45" s="136"/>
      <c r="DK45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45" s="41" t="str">
        <f t="shared" si="139"/>
        <v/>
      </c>
      <c r="DM45" s="51" t="str">
        <f>IF(AND(Include_study?="Yes",Sufficient_data="Yes"),1/('Publication Bias Analysis'!F:F^2+IF(Additional_model="Fixed effect",0,$DV$6)),"")</f>
        <v/>
      </c>
      <c r="DN45" s="41" t="str">
        <f>IF(AND(Include_study?="Yes",Sufficient_data="Yes"),IF('Publication Bias Analysis'!L$38="Left",'Publication Bias Analysis'!E:E-DV$3,Calculations!DV$3-'Publication Bias Analysis'!E:E),"")</f>
        <v/>
      </c>
      <c r="DO45" s="41" t="str">
        <f t="shared" si="140"/>
        <v/>
      </c>
      <c r="DP45" s="51" t="str">
        <f>IF(AND(DN45&lt;&gt;"",CZ45&lt;=MAX(CZ:CZ)-DV$7),1/('Publication Bias Analysis'!F:F^2+IF(Additional_model="Fixed effect",0,$DV$13)),"")</f>
        <v/>
      </c>
      <c r="DQ45" s="71" t="str">
        <f>IF(AND(Include_study?="Yes",Sufficient_data="Yes"),IF('Publication Bias Analysis'!L$38="Left",'Publication Bias Analysis'!E:E-DV$10,DV$10-'Publication Bias Analysis'!E:E),"")</f>
        <v/>
      </c>
      <c r="DR45" s="41" t="str">
        <f t="shared" si="141"/>
        <v/>
      </c>
      <c r="DS45" s="51" t="str">
        <f>IF(AND(DQ45&lt;&gt;"",DA45&lt;=MAX(DA:DA)-DV$14),1/('Publication Bias Analysis'!F:F^2+IF(Additional_model="Fixed effect",0,$DV$20)),"")</f>
        <v/>
      </c>
      <c r="EJ45" s="136"/>
      <c r="EK45" s="41" t="str">
        <f t="shared" si="62"/>
        <v/>
      </c>
      <c r="EL45" s="51" t="str">
        <f>IF(AND(Include_study?="Yes",Sufficient_data="Yes"),Z_score-('Publication Bias Analysis'!P$3+'Publication Bias Analysis'!P$4*Inverse_standard_error),"")</f>
        <v/>
      </c>
      <c r="EN45" s="136"/>
      <c r="EO45" s="41" t="str">
        <f>IF(AND(Include_study?="Yes",Sufficient_data="Yes"),('Publication Bias Analysis'!E:E-(SUMPRODUCT(Calculations!CS:CS,'Publication Bias Analysis'!E:E)/SUM(Calculations!CS:CS)))/SQRT(Calculations!EP:EP),"")</f>
        <v/>
      </c>
      <c r="EP45" s="41" t="str">
        <f>IF(AND(Include_study?="Yes",Sufficient_data="Yes"),'Publication Bias Analysis'!F:F^2-1/SUM(Calculations!CS:CS),"")</f>
        <v/>
      </c>
      <c r="EQ45" s="11" t="str">
        <f t="shared" si="142"/>
        <v/>
      </c>
      <c r="ER45" s="11" t="str">
        <f t="shared" si="143"/>
        <v/>
      </c>
      <c r="ES45" s="11" t="str">
        <f>IF(AND(Include_study?="Yes",Sufficient_data="Yes"),COUNTIFS(EQ$2:EQ44,"&lt;"&amp;EQ45,ER$2:ER44,"&lt;"&amp;ER45)+COUNTIFS(EQ46:EQ$201,"&lt;"&amp;EQ45,ER46:ER$201,"&lt;"&amp;ER45)+COUNTIFS(EQ$2:EQ44,"&gt;"&amp;EQ45,ER$2:ER44,"&gt;"&amp;ER45)+COUNTIFS(EQ46:EQ$201,"&gt;"&amp;EQ45,ER46:ER$201,"&gt;"&amp;ER45),"")</f>
        <v/>
      </c>
      <c r="ET45" s="82" t="str">
        <f>IF(AND(Include_study?="Yes",Sufficient_data="Yes"),COUNTIFS(EQ$2:EQ44,"&lt;"&amp;EQ45,ER$2:ER44,"&gt;"&amp;ER45)+COUNTIFS(EQ46:EQ$201,"&lt;"&amp;EQ45,ER46:ER$201,"&gt;"&amp;ER45)+COUNTIFS(EQ$2:EQ44,"&gt;"&amp;EQ45,ER$2:ER44,"&lt;"&amp;ER45)+COUNTIFS(EQ46:EQ$201,"&gt;"&amp;EQ45,ER46:ER$201,"&lt;"&amp;ER45),"")</f>
        <v/>
      </c>
      <c r="EV45" s="136"/>
      <c r="FA45" s="136"/>
      <c r="FB45" s="41" t="e">
        <f t="shared" si="144"/>
        <v>#N/A</v>
      </c>
      <c r="FC45" s="41" t="e">
        <f t="shared" si="145"/>
        <v>#N/A</v>
      </c>
      <c r="FD45" s="41" t="str">
        <f t="shared" si="146"/>
        <v/>
      </c>
      <c r="FE45" s="51" t="str">
        <f>IF(AND(Include_study?="Yes",Sufficient_data="Yes"),Z_score-('Publication Bias Analysis'!AO$30+'Publication Bias Analysis'!AO$31*Inverse_standard_error),"")</f>
        <v/>
      </c>
      <c r="FK45" s="136"/>
      <c r="FL45" s="11" t="str">
        <f>IF(Z_score_individual_studies&lt;&gt;"",RANK('Publication Bias Analysis'!AW:AW,'Publication Bias Analysis'!AW:AW,1)+COUNTIF('Publication Bias Analysis'!AW$2:AW44,'Publication Bias Analysis'!AW45),"")</f>
        <v/>
      </c>
      <c r="FM45" s="41" t="str">
        <f t="shared" si="147"/>
        <v/>
      </c>
      <c r="FN45" s="41" t="e">
        <f>IF('Publication Bias Analysis'!AV45&lt;&gt;"",'Publication Bias Analysis'!AV45,NA())</f>
        <v>#N/A</v>
      </c>
      <c r="FO45" s="41" t="e">
        <f>IF('Publication Bias Analysis'!AW45&lt;&gt;"",'Publication Bias Analysis'!AW45,NA())</f>
        <v>#N/A</v>
      </c>
      <c r="FP45" s="41" t="str">
        <f>IF(AND(Include_study?="Yes",Sufficient_data="Yes"),'Publication Bias Analysis'!AV:AV-AVERAGE('Publication Bias Analysis'!AV:AV),"")</f>
        <v/>
      </c>
      <c r="FQ45" s="51" t="str">
        <f>IF(AND(Include_study?="Yes",Sufficient_data="Yes"),FO:FO-('Publication Bias Analysis'!AZ$30+'Publication Bias Analysis'!AZ$31*FN:FN),"")</f>
        <v/>
      </c>
      <c r="FW45" s="136"/>
      <c r="FX45" s="90" t="str">
        <f t="shared" si="148"/>
        <v/>
      </c>
      <c r="FY45" s="41" t="str">
        <f t="shared" si="149"/>
        <v/>
      </c>
      <c r="FZ45" s="51" t="str">
        <f t="shared" si="78"/>
        <v/>
      </c>
    </row>
    <row r="46" spans="1:182" x14ac:dyDescent="0.2">
      <c r="A46" s="131"/>
      <c r="B46" s="41" t="str">
        <f>IF(AND(Sufficient_data="Yes",Include_study?="Yes"),IF(AND(Sort_By=$E$1,Order="Ascending"),IF(Input!Study_name="",COUNTIFS(Input!Study_name,"&lt;&gt;"&amp;"",Include_study?,"Yes",Sufficient_data,"Yes")+1,IF(COUNT(E46)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46)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46" s="41" t="str">
        <f>IF(B46&lt;&gt;"",IF(B46=0,COUNTIF(B$2:B45,0)+1,COUNTIF(B$2:B45,B46)+COUNTIF(B:B,"&lt;"&amp;B46)+1),"")</f>
        <v/>
      </c>
      <c r="D46" s="41" t="str">
        <f t="shared" si="84"/>
        <v/>
      </c>
      <c r="E46" s="41" t="str">
        <f>IF(AND(Include_study?="Yes",Sufficient_data="Yes",Input!Study_name&lt;&gt;""),Input!Study_name,"")</f>
        <v/>
      </c>
      <c r="F46" s="41" t="str">
        <f>IF(AND(Include_study?="Yes",Sufficient_data="Yes"),IF(Input!M2_M1&lt;&gt;"",Input!M2_M1,IF(AND(M1_&lt;&gt;"",M2_&lt;&gt;""),M2_-M1_,"")),"")</f>
        <v/>
      </c>
      <c r="G46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46" s="41" t="str">
        <f>IF(AND(Include_study?="Yes",Sufficient_data="Yes"),IF(OR(t_value&lt;&gt;"",F_value&lt;&gt;"",Input!Cohens_d&lt;&gt;"",Input!Hedges_g&lt;&gt;""),"",Sdiff/SQRT(2*(1-(r_)))),"")</f>
        <v/>
      </c>
      <c r="I46" s="11" t="str">
        <f t="shared" si="85"/>
        <v/>
      </c>
      <c r="J46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46" s="41" t="str">
        <f t="shared" si="86"/>
        <v/>
      </c>
      <c r="L46" s="41" t="str">
        <f t="shared" si="87"/>
        <v/>
      </c>
      <c r="M46" s="41" t="str">
        <f t="shared" si="88"/>
        <v/>
      </c>
      <c r="N46" s="41" t="str">
        <f t="shared" si="89"/>
        <v/>
      </c>
      <c r="O46" s="41" t="str">
        <f t="shared" si="90"/>
        <v/>
      </c>
      <c r="P46" s="41" t="str">
        <f t="shared" si="91"/>
        <v/>
      </c>
      <c r="Q46" s="41" t="str">
        <f t="shared" si="71"/>
        <v/>
      </c>
      <c r="R46" s="41" t="str">
        <f t="shared" si="92"/>
        <v/>
      </c>
      <c r="S46" s="41" t="str">
        <f t="shared" si="93"/>
        <v/>
      </c>
      <c r="T46" s="105" t="str">
        <f t="shared" si="94"/>
        <v/>
      </c>
      <c r="U46" s="108" t="str">
        <f t="shared" si="95"/>
        <v/>
      </c>
      <c r="W46" s="71" t="e">
        <f t="shared" si="96"/>
        <v>#N/A</v>
      </c>
      <c r="X46" s="9" t="str">
        <f t="shared" si="97"/>
        <v/>
      </c>
      <c r="Y46" s="51" t="str">
        <f t="shared" si="98"/>
        <v/>
      </c>
      <c r="AD46" s="131"/>
      <c r="AE46" s="71" t="str">
        <f t="shared" si="99"/>
        <v/>
      </c>
      <c r="AF46" s="86" t="str">
        <f t="shared" si="100"/>
        <v/>
      </c>
      <c r="AG46" s="86" t="str">
        <f t="shared" si="101"/>
        <v/>
      </c>
      <c r="AH46" s="86" t="str">
        <f t="shared" si="102"/>
        <v/>
      </c>
      <c r="AI46" s="86" t="str">
        <f t="shared" si="103"/>
        <v/>
      </c>
      <c r="AJ46" s="86" t="str">
        <f t="shared" si="104"/>
        <v/>
      </c>
      <c r="AK46" s="86" t="str">
        <f t="shared" si="105"/>
        <v/>
      </c>
      <c r="AL46" s="86" t="str">
        <f>IF(AND(Include_study?="Yes",Sufficient_data="Yes",Subgroup&lt;&gt;""),AH46-ABS(TINV((1-Subgroup_confidence_level),Number_of_subjects-1))*Calculations!AI46,"")</f>
        <v/>
      </c>
      <c r="AM46" s="86" t="str">
        <f>IF(AND(Include_study?="Yes",Sufficient_data="Yes",Subgroup&lt;&gt;""),AH46+ABS(TINV((1-Subgroup_confidence_level),Number_of_subjects-1))*Calculations!AI46,"")</f>
        <v/>
      </c>
      <c r="AN46" s="110" t="str">
        <f t="shared" si="106"/>
        <v/>
      </c>
      <c r="AO46" s="108" t="str">
        <f t="shared" si="107"/>
        <v/>
      </c>
      <c r="AQ46" s="71" t="e">
        <f t="shared" si="108"/>
        <v>#N/A</v>
      </c>
      <c r="AR46" s="38" t="str">
        <f t="shared" si="109"/>
        <v/>
      </c>
      <c r="AS46" s="51" t="str">
        <f t="shared" si="110"/>
        <v/>
      </c>
      <c r="AU46" s="71" t="str">
        <f t="shared" si="111"/>
        <v/>
      </c>
      <c r="AV46" s="86" t="str">
        <f>IF(AND(Sufficient_data="Yes",Include_study?="Yes",Subgroup&lt;&gt;""),IF(COUNTIFS(Input!P$2:P45,"="&amp;"Yes",Input!C$2:C45,"="&amp;"Yes",Input!Q$2:Q45,"="&amp;Subgroup)&gt;0,"",Subgroup),"")</f>
        <v/>
      </c>
      <c r="AW46" s="86" t="str">
        <f t="shared" si="112"/>
        <v/>
      </c>
      <c r="AX46" s="86" t="str">
        <f t="shared" si="113"/>
        <v/>
      </c>
      <c r="AY46" s="86" t="str">
        <f t="shared" si="114"/>
        <v/>
      </c>
      <c r="AZ46" s="86" t="str">
        <f t="shared" si="115"/>
        <v/>
      </c>
      <c r="BA46" s="86" t="str">
        <f t="shared" si="116"/>
        <v/>
      </c>
      <c r="BB46" s="86" t="str">
        <f t="shared" si="117"/>
        <v/>
      </c>
      <c r="BC46" s="86" t="str">
        <f t="shared" si="118"/>
        <v/>
      </c>
      <c r="BD46" s="86" t="str">
        <f t="shared" si="119"/>
        <v/>
      </c>
      <c r="BE46" s="86" t="str">
        <f t="shared" si="120"/>
        <v/>
      </c>
      <c r="BF46" s="86" t="str">
        <f t="shared" si="121"/>
        <v/>
      </c>
      <c r="BG46" s="86" t="str">
        <f t="shared" si="122"/>
        <v/>
      </c>
      <c r="BH46" s="86" t="str">
        <f t="shared" si="123"/>
        <v/>
      </c>
      <c r="BI46" s="86" t="str">
        <f t="shared" si="124"/>
        <v/>
      </c>
      <c r="BJ46" s="86" t="str">
        <f t="shared" si="125"/>
        <v/>
      </c>
      <c r="BK46" s="86" t="str">
        <f t="shared" si="126"/>
        <v/>
      </c>
      <c r="BL46" s="86" t="str">
        <f t="shared" si="127"/>
        <v/>
      </c>
      <c r="BM46" s="86" t="str">
        <f t="shared" si="128"/>
        <v/>
      </c>
      <c r="BN46" s="86" t="str">
        <f t="shared" si="129"/>
        <v/>
      </c>
      <c r="BO46" s="86" t="e">
        <f t="shared" si="130"/>
        <v>#N/A</v>
      </c>
      <c r="BP46" s="105" t="str">
        <f t="shared" si="74"/>
        <v/>
      </c>
      <c r="BQ46" s="86" t="str">
        <f t="shared" si="131"/>
        <v/>
      </c>
      <c r="BR46" s="86" t="str">
        <f t="shared" si="132"/>
        <v/>
      </c>
      <c r="BS46" s="86" t="str">
        <f t="shared" si="133"/>
        <v/>
      </c>
      <c r="BT46" s="51" t="str">
        <f t="shared" si="76"/>
        <v/>
      </c>
      <c r="BY46" s="132"/>
      <c r="BZ46" s="41" t="e">
        <f>IF(AND(Sufficient_data="Yes",Include_study?="Yes",Moderator&lt;&gt;""),'Moderator Analysis'!E46,NA())</f>
        <v>#N/A</v>
      </c>
      <c r="CA46" s="41" t="e">
        <f>IF(AND(Include_study?="Yes",Sufficient_data="Yes",Moderator&lt;&gt;""),'Moderator Analysis'!F46,NA())</f>
        <v>#N/A</v>
      </c>
      <c r="CB46" s="41" t="str">
        <f t="shared" si="134"/>
        <v/>
      </c>
      <c r="CC46" s="41" t="str">
        <f t="shared" si="135"/>
        <v/>
      </c>
      <c r="CD46" s="41" t="str">
        <f>IF(AND(Sufficient_data="Yes",Include_study?="Yes",Moderator&lt;&gt;""),'Moderator Analysis'!F:F-CO$2,"")</f>
        <v/>
      </c>
      <c r="CE46" s="41" t="str">
        <f t="shared" si="136"/>
        <v/>
      </c>
      <c r="CF46" s="51" t="str">
        <f>IF(AND(Sufficient_data="Yes",Include_study?="Yes",Moderator&lt;&gt;""),CC:CC*('Moderator Analysis'!F:F-CO$5-CO$4*'Moderator Analysis'!E:E)^2,"")</f>
        <v/>
      </c>
      <c r="CH46" s="25"/>
      <c r="CI46" s="71" t="str">
        <f t="shared" si="137"/>
        <v/>
      </c>
      <c r="CJ46" s="41" t="str">
        <f>IF(AND(Sufficient_data="Yes",Include_study?="Yes",CI46&lt;&gt;""),'Moderator Analysis'!F:F-'Moderator Analysis'!$J$37,"")</f>
        <v/>
      </c>
      <c r="CK46" s="41" t="str">
        <f>IF(AND(Sufficient_data="Yes",Include_study?="Yes",CI46&lt;&gt;""),'Moderator Analysis'!E:E-SUMPRODUCT('Moderator Analysis'!E:E,CI:CI)/SUM(CI:CI),"")</f>
        <v/>
      </c>
      <c r="CL46" s="51" t="str">
        <f>IF(AND(Sufficient_data="Yes",Include_study?="Yes",CI46&lt;&gt;""),CI:CI*('Moderator Analysis'!F:F-'Moderator Analysis'!J$29-'Moderator Analysis'!J$30*'Moderator Analysis'!E:E)^2,"")</f>
        <v/>
      </c>
      <c r="CM46" s="25"/>
      <c r="CQ46" s="132"/>
      <c r="CR46" s="134"/>
      <c r="CS46" s="9" t="str">
        <f>IF(AND(Sufficient_data="Yes",Include_study?="Yes"),1/('Publication Bias Analysis'!F46^2),"")</f>
        <v/>
      </c>
      <c r="CT46" s="86" t="str">
        <f>IF(AND(Include_study?="Yes",Sufficient_data="Yes"),1/('Publication Bias Analysis'!F46^2+IF(Additional_model="Fixed effect",0,DG$21)),"")</f>
        <v/>
      </c>
      <c r="CU46" s="86" t="str">
        <f>IF(AND(Include_study?="Yes",Sufficient_data="Yes"),1/('Publication Bias Analysis'!F:F^2+IF(Additional_model="Fixed effect",0,'Publication Bias Analysis'!L$32)),"")</f>
        <v/>
      </c>
      <c r="CV46" s="86" t="str">
        <f>IF(AND(Include_study?="Yes",Sufficient_data="Yes"),'Publication Bias Analysis'!E:E-'Publication Bias Analysis'!I$37,"")</f>
        <v/>
      </c>
      <c r="CW46" s="86" t="str">
        <f>IF(AND(Include_study?="Yes",Sufficient_data="Yes"),IF(Additional_model="Fixed effect",1/'Publication Bias Analysis'!F:F,1/SQRT('Publication Bias Analysis'!F:F^2+Calculations!DG$21)),"")</f>
        <v/>
      </c>
      <c r="CX46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46" s="88" t="str">
        <f t="shared" si="138"/>
        <v/>
      </c>
      <c r="CZ46" s="88" t="str">
        <f>IF(AND(Include_study?="Yes",Sufficient_data="Yes"),CY:CY+IF(DK:DK&lt;0,-1,1)*COUNTIF(CY$2:CY45,CY:CY),"")</f>
        <v/>
      </c>
      <c r="DA46" s="88" t="str">
        <f>IF(AND(Include_study?="Yes",Sufficient_data="Yes"),RANK(DO:DO,DO:DO,1)*IF(DN:DN&gt;0,1,-1)+IF(DN:DN&lt;0,-1,1)*COUNTIF(CY$2:CY45,CY:CY),"")</f>
        <v/>
      </c>
      <c r="DB46" s="88" t="str">
        <f>IF(AND(Include_study?="Yes",Sufficient_data="Yes"),RANK(DR:DR,DR:DR,1)*IF(DQ:DQ&gt;0,1,-1)+IF(DQ:DQ&lt;0,-1,1)*COUNTIF(CY$2:CY45,CY:CY),"")</f>
        <v/>
      </c>
      <c r="DC46" s="41" t="e">
        <f>IF(AND(Include_study?="Yes",Sufficient_data="Yes"),'Publication Bias Analysis'!$E:$E,NA())</f>
        <v>#N/A</v>
      </c>
      <c r="DD46" s="51" t="e">
        <f>IF(AND(Include_study?="Yes",Sufficient_data="Yes"),'Publication Bias Analysis'!$F:$F,NA())</f>
        <v>#N/A</v>
      </c>
      <c r="DJ46" s="136"/>
      <c r="DK46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46" s="41" t="str">
        <f t="shared" si="139"/>
        <v/>
      </c>
      <c r="DM46" s="51" t="str">
        <f>IF(AND(Include_study?="Yes",Sufficient_data="Yes"),1/('Publication Bias Analysis'!F:F^2+IF(Additional_model="Fixed effect",0,$DV$6)),"")</f>
        <v/>
      </c>
      <c r="DN46" s="41" t="str">
        <f>IF(AND(Include_study?="Yes",Sufficient_data="Yes"),IF('Publication Bias Analysis'!L$38="Left",'Publication Bias Analysis'!E:E-DV$3,Calculations!DV$3-'Publication Bias Analysis'!E:E),"")</f>
        <v/>
      </c>
      <c r="DO46" s="41" t="str">
        <f t="shared" si="140"/>
        <v/>
      </c>
      <c r="DP46" s="51" t="str">
        <f>IF(AND(DN46&lt;&gt;"",CZ46&lt;=MAX(CZ:CZ)-DV$7),1/('Publication Bias Analysis'!F:F^2+IF(Additional_model="Fixed effect",0,$DV$13)),"")</f>
        <v/>
      </c>
      <c r="DQ46" s="71" t="str">
        <f>IF(AND(Include_study?="Yes",Sufficient_data="Yes"),IF('Publication Bias Analysis'!L$38="Left",'Publication Bias Analysis'!E:E-DV$10,DV$10-'Publication Bias Analysis'!E:E),"")</f>
        <v/>
      </c>
      <c r="DR46" s="41" t="str">
        <f t="shared" si="141"/>
        <v/>
      </c>
      <c r="DS46" s="51" t="str">
        <f>IF(AND(DQ46&lt;&gt;"",DA46&lt;=MAX(DA:DA)-DV$14),1/('Publication Bias Analysis'!F:F^2+IF(Additional_model="Fixed effect",0,$DV$20)),"")</f>
        <v/>
      </c>
      <c r="EJ46" s="136"/>
      <c r="EK46" s="41" t="str">
        <f t="shared" si="62"/>
        <v/>
      </c>
      <c r="EL46" s="51" t="str">
        <f>IF(AND(Include_study?="Yes",Sufficient_data="Yes"),Z_score-('Publication Bias Analysis'!P$3+'Publication Bias Analysis'!P$4*Inverse_standard_error),"")</f>
        <v/>
      </c>
      <c r="EN46" s="136"/>
      <c r="EO46" s="41" t="str">
        <f>IF(AND(Include_study?="Yes",Sufficient_data="Yes"),('Publication Bias Analysis'!E:E-(SUMPRODUCT(Calculations!CS:CS,'Publication Bias Analysis'!E:E)/SUM(Calculations!CS:CS)))/SQRT(Calculations!EP:EP),"")</f>
        <v/>
      </c>
      <c r="EP46" s="41" t="str">
        <f>IF(AND(Include_study?="Yes",Sufficient_data="Yes"),'Publication Bias Analysis'!F:F^2-1/SUM(Calculations!CS:CS),"")</f>
        <v/>
      </c>
      <c r="EQ46" s="11" t="str">
        <f t="shared" si="142"/>
        <v/>
      </c>
      <c r="ER46" s="11" t="str">
        <f t="shared" si="143"/>
        <v/>
      </c>
      <c r="ES46" s="11" t="str">
        <f>IF(AND(Include_study?="Yes",Sufficient_data="Yes"),COUNTIFS(EQ$2:EQ45,"&lt;"&amp;EQ46,ER$2:ER45,"&lt;"&amp;ER46)+COUNTIFS(EQ47:EQ$201,"&lt;"&amp;EQ46,ER47:ER$201,"&lt;"&amp;ER46)+COUNTIFS(EQ$2:EQ45,"&gt;"&amp;EQ46,ER$2:ER45,"&gt;"&amp;ER46)+COUNTIFS(EQ47:EQ$201,"&gt;"&amp;EQ46,ER47:ER$201,"&gt;"&amp;ER46),"")</f>
        <v/>
      </c>
      <c r="ET46" s="82" t="str">
        <f>IF(AND(Include_study?="Yes",Sufficient_data="Yes"),COUNTIFS(EQ$2:EQ45,"&lt;"&amp;EQ46,ER$2:ER45,"&gt;"&amp;ER46)+COUNTIFS(EQ47:EQ$201,"&lt;"&amp;EQ46,ER47:ER$201,"&gt;"&amp;ER46)+COUNTIFS(EQ$2:EQ45,"&gt;"&amp;EQ46,ER$2:ER45,"&lt;"&amp;ER46)+COUNTIFS(EQ47:EQ$201,"&gt;"&amp;EQ46,ER47:ER$201,"&lt;"&amp;ER46),"")</f>
        <v/>
      </c>
      <c r="EV46" s="136"/>
      <c r="FA46" s="136"/>
      <c r="FB46" s="41" t="e">
        <f t="shared" si="144"/>
        <v>#N/A</v>
      </c>
      <c r="FC46" s="41" t="e">
        <f t="shared" si="145"/>
        <v>#N/A</v>
      </c>
      <c r="FD46" s="41" t="str">
        <f t="shared" si="146"/>
        <v/>
      </c>
      <c r="FE46" s="51" t="str">
        <f>IF(AND(Include_study?="Yes",Sufficient_data="Yes"),Z_score-('Publication Bias Analysis'!AO$30+'Publication Bias Analysis'!AO$31*Inverse_standard_error),"")</f>
        <v/>
      </c>
      <c r="FK46" s="136"/>
      <c r="FL46" s="11" t="str">
        <f>IF(Z_score_individual_studies&lt;&gt;"",RANK('Publication Bias Analysis'!AW:AW,'Publication Bias Analysis'!AW:AW,1)+COUNTIF('Publication Bias Analysis'!AW$2:AW45,'Publication Bias Analysis'!AW46),"")</f>
        <v/>
      </c>
      <c r="FM46" s="41" t="str">
        <f t="shared" si="147"/>
        <v/>
      </c>
      <c r="FN46" s="41" t="e">
        <f>IF('Publication Bias Analysis'!AV46&lt;&gt;"",'Publication Bias Analysis'!AV46,NA())</f>
        <v>#N/A</v>
      </c>
      <c r="FO46" s="41" t="e">
        <f>IF('Publication Bias Analysis'!AW46&lt;&gt;"",'Publication Bias Analysis'!AW46,NA())</f>
        <v>#N/A</v>
      </c>
      <c r="FP46" s="41" t="str">
        <f>IF(AND(Include_study?="Yes",Sufficient_data="Yes"),'Publication Bias Analysis'!AV:AV-AVERAGE('Publication Bias Analysis'!AV:AV),"")</f>
        <v/>
      </c>
      <c r="FQ46" s="51" t="str">
        <f>IF(AND(Include_study?="Yes",Sufficient_data="Yes"),FO:FO-('Publication Bias Analysis'!AZ$30+'Publication Bias Analysis'!AZ$31*FN:FN),"")</f>
        <v/>
      </c>
      <c r="FW46" s="136"/>
      <c r="FX46" s="90" t="str">
        <f t="shared" si="148"/>
        <v/>
      </c>
      <c r="FY46" s="41" t="str">
        <f t="shared" si="149"/>
        <v/>
      </c>
      <c r="FZ46" s="51" t="str">
        <f t="shared" si="78"/>
        <v/>
      </c>
    </row>
    <row r="47" spans="1:182" x14ac:dyDescent="0.2">
      <c r="A47" s="131"/>
      <c r="B47" s="41" t="str">
        <f>IF(AND(Sufficient_data="Yes",Include_study?="Yes"),IF(AND(Sort_By=$E$1,Order="Ascending"),IF(Input!Study_name="",COUNTIFS(Input!Study_name,"&lt;&gt;"&amp;"",Include_study?,"Yes",Sufficient_data,"Yes")+1,IF(COUNT(E47)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47)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47" s="41" t="str">
        <f>IF(B47&lt;&gt;"",IF(B47=0,COUNTIF(B$2:B46,0)+1,COUNTIF(B$2:B46,B47)+COUNTIF(B:B,"&lt;"&amp;B47)+1),"")</f>
        <v/>
      </c>
      <c r="D47" s="41" t="str">
        <f t="shared" si="84"/>
        <v/>
      </c>
      <c r="E47" s="41" t="str">
        <f>IF(AND(Include_study?="Yes",Sufficient_data="Yes",Input!Study_name&lt;&gt;""),Input!Study_name,"")</f>
        <v/>
      </c>
      <c r="F47" s="41" t="str">
        <f>IF(AND(Include_study?="Yes",Sufficient_data="Yes"),IF(Input!M2_M1&lt;&gt;"",Input!M2_M1,IF(AND(M1_&lt;&gt;"",M2_&lt;&gt;""),M2_-M1_,"")),"")</f>
        <v/>
      </c>
      <c r="G47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47" s="41" t="str">
        <f>IF(AND(Include_study?="Yes",Sufficient_data="Yes"),IF(OR(t_value&lt;&gt;"",F_value&lt;&gt;"",Input!Cohens_d&lt;&gt;"",Input!Hedges_g&lt;&gt;""),"",Sdiff/SQRT(2*(1-(r_)))),"")</f>
        <v/>
      </c>
      <c r="I47" s="11" t="str">
        <f t="shared" si="85"/>
        <v/>
      </c>
      <c r="J47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47" s="41" t="str">
        <f t="shared" si="86"/>
        <v/>
      </c>
      <c r="L47" s="41" t="str">
        <f t="shared" si="87"/>
        <v/>
      </c>
      <c r="M47" s="41" t="str">
        <f t="shared" si="88"/>
        <v/>
      </c>
      <c r="N47" s="41" t="str">
        <f t="shared" si="89"/>
        <v/>
      </c>
      <c r="O47" s="41" t="str">
        <f t="shared" si="90"/>
        <v/>
      </c>
      <c r="P47" s="41" t="str">
        <f t="shared" si="91"/>
        <v/>
      </c>
      <c r="Q47" s="41" t="str">
        <f t="shared" si="71"/>
        <v/>
      </c>
      <c r="R47" s="41" t="str">
        <f t="shared" si="92"/>
        <v/>
      </c>
      <c r="S47" s="41" t="str">
        <f t="shared" si="93"/>
        <v/>
      </c>
      <c r="T47" s="105" t="str">
        <f t="shared" si="94"/>
        <v/>
      </c>
      <c r="U47" s="108" t="str">
        <f t="shared" si="95"/>
        <v/>
      </c>
      <c r="W47" s="71" t="e">
        <f t="shared" si="96"/>
        <v>#N/A</v>
      </c>
      <c r="X47" s="9" t="str">
        <f t="shared" si="97"/>
        <v/>
      </c>
      <c r="Y47" s="51" t="str">
        <f t="shared" si="98"/>
        <v/>
      </c>
      <c r="AD47" s="131"/>
      <c r="AE47" s="71" t="str">
        <f t="shared" si="99"/>
        <v/>
      </c>
      <c r="AF47" s="86" t="str">
        <f t="shared" si="100"/>
        <v/>
      </c>
      <c r="AG47" s="86" t="str">
        <f t="shared" si="101"/>
        <v/>
      </c>
      <c r="AH47" s="86" t="str">
        <f t="shared" si="102"/>
        <v/>
      </c>
      <c r="AI47" s="86" t="str">
        <f t="shared" si="103"/>
        <v/>
      </c>
      <c r="AJ47" s="86" t="str">
        <f t="shared" si="104"/>
        <v/>
      </c>
      <c r="AK47" s="86" t="str">
        <f t="shared" si="105"/>
        <v/>
      </c>
      <c r="AL47" s="86" t="str">
        <f>IF(AND(Include_study?="Yes",Sufficient_data="Yes",Subgroup&lt;&gt;""),AH47-ABS(TINV((1-Subgroup_confidence_level),Number_of_subjects-1))*Calculations!AI47,"")</f>
        <v/>
      </c>
      <c r="AM47" s="86" t="str">
        <f>IF(AND(Include_study?="Yes",Sufficient_data="Yes",Subgroup&lt;&gt;""),AH47+ABS(TINV((1-Subgroup_confidence_level),Number_of_subjects-1))*Calculations!AI47,"")</f>
        <v/>
      </c>
      <c r="AN47" s="110" t="str">
        <f t="shared" si="106"/>
        <v/>
      </c>
      <c r="AO47" s="108" t="str">
        <f t="shared" si="107"/>
        <v/>
      </c>
      <c r="AQ47" s="71" t="e">
        <f t="shared" si="108"/>
        <v>#N/A</v>
      </c>
      <c r="AR47" s="38" t="str">
        <f t="shared" si="109"/>
        <v/>
      </c>
      <c r="AS47" s="51" t="str">
        <f t="shared" si="110"/>
        <v/>
      </c>
      <c r="AU47" s="71" t="str">
        <f t="shared" si="111"/>
        <v/>
      </c>
      <c r="AV47" s="86" t="str">
        <f>IF(AND(Sufficient_data="Yes",Include_study?="Yes",Subgroup&lt;&gt;""),IF(COUNTIFS(Input!P$2:P46,"="&amp;"Yes",Input!C$2:C46,"="&amp;"Yes",Input!Q$2:Q46,"="&amp;Subgroup)&gt;0,"",Subgroup),"")</f>
        <v/>
      </c>
      <c r="AW47" s="86" t="str">
        <f t="shared" si="112"/>
        <v/>
      </c>
      <c r="AX47" s="86" t="str">
        <f t="shared" si="113"/>
        <v/>
      </c>
      <c r="AY47" s="86" t="str">
        <f t="shared" si="114"/>
        <v/>
      </c>
      <c r="AZ47" s="86" t="str">
        <f t="shared" si="115"/>
        <v/>
      </c>
      <c r="BA47" s="86" t="str">
        <f t="shared" si="116"/>
        <v/>
      </c>
      <c r="BB47" s="86" t="str">
        <f t="shared" si="117"/>
        <v/>
      </c>
      <c r="BC47" s="86" t="str">
        <f t="shared" si="118"/>
        <v/>
      </c>
      <c r="BD47" s="86" t="str">
        <f t="shared" si="119"/>
        <v/>
      </c>
      <c r="BE47" s="86" t="str">
        <f t="shared" si="120"/>
        <v/>
      </c>
      <c r="BF47" s="86" t="str">
        <f t="shared" si="121"/>
        <v/>
      </c>
      <c r="BG47" s="86" t="str">
        <f t="shared" si="122"/>
        <v/>
      </c>
      <c r="BH47" s="86" t="str">
        <f t="shared" si="123"/>
        <v/>
      </c>
      <c r="BI47" s="86" t="str">
        <f t="shared" si="124"/>
        <v/>
      </c>
      <c r="BJ47" s="86" t="str">
        <f t="shared" si="125"/>
        <v/>
      </c>
      <c r="BK47" s="86" t="str">
        <f t="shared" si="126"/>
        <v/>
      </c>
      <c r="BL47" s="86" t="str">
        <f t="shared" si="127"/>
        <v/>
      </c>
      <c r="BM47" s="86" t="str">
        <f t="shared" si="128"/>
        <v/>
      </c>
      <c r="BN47" s="86" t="str">
        <f t="shared" si="129"/>
        <v/>
      </c>
      <c r="BO47" s="86" t="e">
        <f t="shared" si="130"/>
        <v>#N/A</v>
      </c>
      <c r="BP47" s="105" t="str">
        <f t="shared" si="74"/>
        <v/>
      </c>
      <c r="BQ47" s="86" t="str">
        <f t="shared" si="131"/>
        <v/>
      </c>
      <c r="BR47" s="86" t="str">
        <f t="shared" si="132"/>
        <v/>
      </c>
      <c r="BS47" s="86" t="str">
        <f t="shared" si="133"/>
        <v/>
      </c>
      <c r="BT47" s="51" t="str">
        <f t="shared" si="76"/>
        <v/>
      </c>
      <c r="BY47" s="132"/>
      <c r="BZ47" s="41" t="e">
        <f>IF(AND(Sufficient_data="Yes",Include_study?="Yes",Moderator&lt;&gt;""),'Moderator Analysis'!E47,NA())</f>
        <v>#N/A</v>
      </c>
      <c r="CA47" s="41" t="e">
        <f>IF(AND(Include_study?="Yes",Sufficient_data="Yes",Moderator&lt;&gt;""),'Moderator Analysis'!F47,NA())</f>
        <v>#N/A</v>
      </c>
      <c r="CB47" s="41" t="str">
        <f t="shared" si="134"/>
        <v/>
      </c>
      <c r="CC47" s="41" t="str">
        <f t="shared" si="135"/>
        <v/>
      </c>
      <c r="CD47" s="41" t="str">
        <f>IF(AND(Sufficient_data="Yes",Include_study?="Yes",Moderator&lt;&gt;""),'Moderator Analysis'!F:F-CO$2,"")</f>
        <v/>
      </c>
      <c r="CE47" s="41" t="str">
        <f t="shared" si="136"/>
        <v/>
      </c>
      <c r="CF47" s="51" t="str">
        <f>IF(AND(Sufficient_data="Yes",Include_study?="Yes",Moderator&lt;&gt;""),CC:CC*('Moderator Analysis'!F:F-CO$5-CO$4*'Moderator Analysis'!E:E)^2,"")</f>
        <v/>
      </c>
      <c r="CH47" s="25"/>
      <c r="CI47" s="71" t="str">
        <f t="shared" si="137"/>
        <v/>
      </c>
      <c r="CJ47" s="41" t="str">
        <f>IF(AND(Sufficient_data="Yes",Include_study?="Yes",CI47&lt;&gt;""),'Moderator Analysis'!F:F-'Moderator Analysis'!$J$37,"")</f>
        <v/>
      </c>
      <c r="CK47" s="41" t="str">
        <f>IF(AND(Sufficient_data="Yes",Include_study?="Yes",CI47&lt;&gt;""),'Moderator Analysis'!E:E-SUMPRODUCT('Moderator Analysis'!E:E,CI:CI)/SUM(CI:CI),"")</f>
        <v/>
      </c>
      <c r="CL47" s="51" t="str">
        <f>IF(AND(Sufficient_data="Yes",Include_study?="Yes",CI47&lt;&gt;""),CI:CI*('Moderator Analysis'!F:F-'Moderator Analysis'!J$29-'Moderator Analysis'!J$30*'Moderator Analysis'!E:E)^2,"")</f>
        <v/>
      </c>
      <c r="CM47" s="25"/>
      <c r="CQ47" s="132"/>
      <c r="CR47" s="134"/>
      <c r="CS47" s="9" t="str">
        <f>IF(AND(Sufficient_data="Yes",Include_study?="Yes"),1/('Publication Bias Analysis'!F47^2),"")</f>
        <v/>
      </c>
      <c r="CT47" s="86" t="str">
        <f>IF(AND(Include_study?="Yes",Sufficient_data="Yes"),1/('Publication Bias Analysis'!F47^2+IF(Additional_model="Fixed effect",0,DG$21)),"")</f>
        <v/>
      </c>
      <c r="CU47" s="86" t="str">
        <f>IF(AND(Include_study?="Yes",Sufficient_data="Yes"),1/('Publication Bias Analysis'!F:F^2+IF(Additional_model="Fixed effect",0,'Publication Bias Analysis'!L$32)),"")</f>
        <v/>
      </c>
      <c r="CV47" s="86" t="str">
        <f>IF(AND(Include_study?="Yes",Sufficient_data="Yes"),'Publication Bias Analysis'!E:E-'Publication Bias Analysis'!I$37,"")</f>
        <v/>
      </c>
      <c r="CW47" s="86" t="str">
        <f>IF(AND(Include_study?="Yes",Sufficient_data="Yes"),IF(Additional_model="Fixed effect",1/'Publication Bias Analysis'!F:F,1/SQRT('Publication Bias Analysis'!F:F^2+Calculations!DG$21)),"")</f>
        <v/>
      </c>
      <c r="CX47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47" s="88" t="str">
        <f t="shared" si="138"/>
        <v/>
      </c>
      <c r="CZ47" s="88" t="str">
        <f>IF(AND(Include_study?="Yes",Sufficient_data="Yes"),CY:CY+IF(DK:DK&lt;0,-1,1)*COUNTIF(CY$2:CY46,CY:CY),"")</f>
        <v/>
      </c>
      <c r="DA47" s="88" t="str">
        <f>IF(AND(Include_study?="Yes",Sufficient_data="Yes"),RANK(DO:DO,DO:DO,1)*IF(DN:DN&gt;0,1,-1)+IF(DN:DN&lt;0,-1,1)*COUNTIF(CY$2:CY46,CY:CY),"")</f>
        <v/>
      </c>
      <c r="DB47" s="88" t="str">
        <f>IF(AND(Include_study?="Yes",Sufficient_data="Yes"),RANK(DR:DR,DR:DR,1)*IF(DQ:DQ&gt;0,1,-1)+IF(DQ:DQ&lt;0,-1,1)*COUNTIF(CY$2:CY46,CY:CY),"")</f>
        <v/>
      </c>
      <c r="DC47" s="41" t="e">
        <f>IF(AND(Include_study?="Yes",Sufficient_data="Yes"),'Publication Bias Analysis'!$E:$E,NA())</f>
        <v>#N/A</v>
      </c>
      <c r="DD47" s="51" t="e">
        <f>IF(AND(Include_study?="Yes",Sufficient_data="Yes"),'Publication Bias Analysis'!$F:$F,NA())</f>
        <v>#N/A</v>
      </c>
      <c r="DJ47" s="136"/>
      <c r="DK47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47" s="41" t="str">
        <f t="shared" si="139"/>
        <v/>
      </c>
      <c r="DM47" s="51" t="str">
        <f>IF(AND(Include_study?="Yes",Sufficient_data="Yes"),1/('Publication Bias Analysis'!F:F^2+IF(Additional_model="Fixed effect",0,$DV$6)),"")</f>
        <v/>
      </c>
      <c r="DN47" s="41" t="str">
        <f>IF(AND(Include_study?="Yes",Sufficient_data="Yes"),IF('Publication Bias Analysis'!L$38="Left",'Publication Bias Analysis'!E:E-DV$3,Calculations!DV$3-'Publication Bias Analysis'!E:E),"")</f>
        <v/>
      </c>
      <c r="DO47" s="41" t="str">
        <f t="shared" si="140"/>
        <v/>
      </c>
      <c r="DP47" s="51" t="str">
        <f>IF(AND(DN47&lt;&gt;"",CZ47&lt;=MAX(CZ:CZ)-DV$7),1/('Publication Bias Analysis'!F:F^2+IF(Additional_model="Fixed effect",0,$DV$13)),"")</f>
        <v/>
      </c>
      <c r="DQ47" s="71" t="str">
        <f>IF(AND(Include_study?="Yes",Sufficient_data="Yes"),IF('Publication Bias Analysis'!L$38="Left",'Publication Bias Analysis'!E:E-DV$10,DV$10-'Publication Bias Analysis'!E:E),"")</f>
        <v/>
      </c>
      <c r="DR47" s="41" t="str">
        <f t="shared" si="141"/>
        <v/>
      </c>
      <c r="DS47" s="51" t="str">
        <f>IF(AND(DQ47&lt;&gt;"",DA47&lt;=MAX(DA:DA)-DV$14),1/('Publication Bias Analysis'!F:F^2+IF(Additional_model="Fixed effect",0,$DV$20)),"")</f>
        <v/>
      </c>
      <c r="EJ47" s="136"/>
      <c r="EK47" s="41" t="str">
        <f t="shared" si="62"/>
        <v/>
      </c>
      <c r="EL47" s="51" t="str">
        <f>IF(AND(Include_study?="Yes",Sufficient_data="Yes"),Z_score-('Publication Bias Analysis'!P$3+'Publication Bias Analysis'!P$4*Inverse_standard_error),"")</f>
        <v/>
      </c>
      <c r="EN47" s="136"/>
      <c r="EO47" s="41" t="str">
        <f>IF(AND(Include_study?="Yes",Sufficient_data="Yes"),('Publication Bias Analysis'!E:E-(SUMPRODUCT(Calculations!CS:CS,'Publication Bias Analysis'!E:E)/SUM(Calculations!CS:CS)))/SQRT(Calculations!EP:EP),"")</f>
        <v/>
      </c>
      <c r="EP47" s="41" t="str">
        <f>IF(AND(Include_study?="Yes",Sufficient_data="Yes"),'Publication Bias Analysis'!F:F^2-1/SUM(Calculations!CS:CS),"")</f>
        <v/>
      </c>
      <c r="EQ47" s="11" t="str">
        <f t="shared" si="142"/>
        <v/>
      </c>
      <c r="ER47" s="11" t="str">
        <f t="shared" si="143"/>
        <v/>
      </c>
      <c r="ES47" s="11" t="str">
        <f>IF(AND(Include_study?="Yes",Sufficient_data="Yes"),COUNTIFS(EQ$2:EQ46,"&lt;"&amp;EQ47,ER$2:ER46,"&lt;"&amp;ER47)+COUNTIFS(EQ48:EQ$201,"&lt;"&amp;EQ47,ER48:ER$201,"&lt;"&amp;ER47)+COUNTIFS(EQ$2:EQ46,"&gt;"&amp;EQ47,ER$2:ER46,"&gt;"&amp;ER47)+COUNTIFS(EQ48:EQ$201,"&gt;"&amp;EQ47,ER48:ER$201,"&gt;"&amp;ER47),"")</f>
        <v/>
      </c>
      <c r="ET47" s="82" t="str">
        <f>IF(AND(Include_study?="Yes",Sufficient_data="Yes"),COUNTIFS(EQ$2:EQ46,"&lt;"&amp;EQ47,ER$2:ER46,"&gt;"&amp;ER47)+COUNTIFS(EQ48:EQ$201,"&lt;"&amp;EQ47,ER48:ER$201,"&gt;"&amp;ER47)+COUNTIFS(EQ$2:EQ46,"&gt;"&amp;EQ47,ER$2:ER46,"&lt;"&amp;ER47)+COUNTIFS(EQ48:EQ$201,"&gt;"&amp;EQ47,ER48:ER$201,"&lt;"&amp;ER47),"")</f>
        <v/>
      </c>
      <c r="EV47" s="136"/>
      <c r="FA47" s="136"/>
      <c r="FB47" s="41" t="e">
        <f t="shared" si="144"/>
        <v>#N/A</v>
      </c>
      <c r="FC47" s="41" t="e">
        <f t="shared" si="145"/>
        <v>#N/A</v>
      </c>
      <c r="FD47" s="41" t="str">
        <f t="shared" si="146"/>
        <v/>
      </c>
      <c r="FE47" s="51" t="str">
        <f>IF(AND(Include_study?="Yes",Sufficient_data="Yes"),Z_score-('Publication Bias Analysis'!AO$30+'Publication Bias Analysis'!AO$31*Inverse_standard_error),"")</f>
        <v/>
      </c>
      <c r="FK47" s="136"/>
      <c r="FL47" s="11" t="str">
        <f>IF(Z_score_individual_studies&lt;&gt;"",RANK('Publication Bias Analysis'!AW:AW,'Publication Bias Analysis'!AW:AW,1)+COUNTIF('Publication Bias Analysis'!AW$2:AW46,'Publication Bias Analysis'!AW47),"")</f>
        <v/>
      </c>
      <c r="FM47" s="41" t="str">
        <f t="shared" si="147"/>
        <v/>
      </c>
      <c r="FN47" s="41" t="e">
        <f>IF('Publication Bias Analysis'!AV47&lt;&gt;"",'Publication Bias Analysis'!AV47,NA())</f>
        <v>#N/A</v>
      </c>
      <c r="FO47" s="41" t="e">
        <f>IF('Publication Bias Analysis'!AW47&lt;&gt;"",'Publication Bias Analysis'!AW47,NA())</f>
        <v>#N/A</v>
      </c>
      <c r="FP47" s="41" t="str">
        <f>IF(AND(Include_study?="Yes",Sufficient_data="Yes"),'Publication Bias Analysis'!AV:AV-AVERAGE('Publication Bias Analysis'!AV:AV),"")</f>
        <v/>
      </c>
      <c r="FQ47" s="51" t="str">
        <f>IF(AND(Include_study?="Yes",Sufficient_data="Yes"),FO:FO-('Publication Bias Analysis'!AZ$30+'Publication Bias Analysis'!AZ$31*FN:FN),"")</f>
        <v/>
      </c>
      <c r="FW47" s="136"/>
      <c r="FX47" s="90" t="str">
        <f t="shared" si="148"/>
        <v/>
      </c>
      <c r="FY47" s="41" t="str">
        <f t="shared" si="149"/>
        <v/>
      </c>
      <c r="FZ47" s="51" t="str">
        <f t="shared" si="78"/>
        <v/>
      </c>
    </row>
    <row r="48" spans="1:182" x14ac:dyDescent="0.2">
      <c r="A48" s="131"/>
      <c r="B48" s="41" t="str">
        <f>IF(AND(Sufficient_data="Yes",Include_study?="Yes"),IF(AND(Sort_By=$E$1,Order="Ascending"),IF(Input!Study_name="",COUNTIFS(Input!Study_name,"&lt;&gt;"&amp;"",Include_study?,"Yes",Sufficient_data,"Yes")+1,IF(COUNT(E48)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48)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48" s="41" t="str">
        <f>IF(B48&lt;&gt;"",IF(B48=0,COUNTIF(B$2:B47,0)+1,COUNTIF(B$2:B47,B48)+COUNTIF(B:B,"&lt;"&amp;B48)+1),"")</f>
        <v/>
      </c>
      <c r="D48" s="41" t="str">
        <f t="shared" si="84"/>
        <v/>
      </c>
      <c r="E48" s="41" t="str">
        <f>IF(AND(Include_study?="Yes",Sufficient_data="Yes",Input!Study_name&lt;&gt;""),Input!Study_name,"")</f>
        <v/>
      </c>
      <c r="F48" s="41" t="str">
        <f>IF(AND(Include_study?="Yes",Sufficient_data="Yes"),IF(Input!M2_M1&lt;&gt;"",Input!M2_M1,IF(AND(M1_&lt;&gt;"",M2_&lt;&gt;""),M2_-M1_,"")),"")</f>
        <v/>
      </c>
      <c r="G48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48" s="41" t="str">
        <f>IF(AND(Include_study?="Yes",Sufficient_data="Yes"),IF(OR(t_value&lt;&gt;"",F_value&lt;&gt;"",Input!Cohens_d&lt;&gt;"",Input!Hedges_g&lt;&gt;""),"",Sdiff/SQRT(2*(1-(r_)))),"")</f>
        <v/>
      </c>
      <c r="I48" s="11" t="str">
        <f t="shared" si="85"/>
        <v/>
      </c>
      <c r="J48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48" s="41" t="str">
        <f t="shared" si="86"/>
        <v/>
      </c>
      <c r="L48" s="41" t="str">
        <f t="shared" si="87"/>
        <v/>
      </c>
      <c r="M48" s="41" t="str">
        <f t="shared" si="88"/>
        <v/>
      </c>
      <c r="N48" s="41" t="str">
        <f t="shared" si="89"/>
        <v/>
      </c>
      <c r="O48" s="41" t="str">
        <f t="shared" si="90"/>
        <v/>
      </c>
      <c r="P48" s="41" t="str">
        <f t="shared" si="91"/>
        <v/>
      </c>
      <c r="Q48" s="41" t="str">
        <f t="shared" si="71"/>
        <v/>
      </c>
      <c r="R48" s="41" t="str">
        <f t="shared" si="92"/>
        <v/>
      </c>
      <c r="S48" s="41" t="str">
        <f t="shared" si="93"/>
        <v/>
      </c>
      <c r="T48" s="105" t="str">
        <f t="shared" si="94"/>
        <v/>
      </c>
      <c r="U48" s="108" t="str">
        <f t="shared" si="95"/>
        <v/>
      </c>
      <c r="W48" s="71" t="e">
        <f t="shared" si="96"/>
        <v>#N/A</v>
      </c>
      <c r="X48" s="9" t="str">
        <f t="shared" si="97"/>
        <v/>
      </c>
      <c r="Y48" s="51" t="str">
        <f t="shared" si="98"/>
        <v/>
      </c>
      <c r="AD48" s="131"/>
      <c r="AE48" s="71" t="str">
        <f t="shared" si="99"/>
        <v/>
      </c>
      <c r="AF48" s="86" t="str">
        <f t="shared" si="100"/>
        <v/>
      </c>
      <c r="AG48" s="86" t="str">
        <f t="shared" si="101"/>
        <v/>
      </c>
      <c r="AH48" s="86" t="str">
        <f t="shared" si="102"/>
        <v/>
      </c>
      <c r="AI48" s="86" t="str">
        <f t="shared" si="103"/>
        <v/>
      </c>
      <c r="AJ48" s="86" t="str">
        <f t="shared" si="104"/>
        <v/>
      </c>
      <c r="AK48" s="86" t="str">
        <f t="shared" si="105"/>
        <v/>
      </c>
      <c r="AL48" s="86" t="str">
        <f>IF(AND(Include_study?="Yes",Sufficient_data="Yes",Subgroup&lt;&gt;""),AH48-ABS(TINV((1-Subgroup_confidence_level),Number_of_subjects-1))*Calculations!AI48,"")</f>
        <v/>
      </c>
      <c r="AM48" s="86" t="str">
        <f>IF(AND(Include_study?="Yes",Sufficient_data="Yes",Subgroup&lt;&gt;""),AH48+ABS(TINV((1-Subgroup_confidence_level),Number_of_subjects-1))*Calculations!AI48,"")</f>
        <v/>
      </c>
      <c r="AN48" s="110" t="str">
        <f t="shared" si="106"/>
        <v/>
      </c>
      <c r="AO48" s="108" t="str">
        <f t="shared" si="107"/>
        <v/>
      </c>
      <c r="AQ48" s="71" t="e">
        <f t="shared" si="108"/>
        <v>#N/A</v>
      </c>
      <c r="AR48" s="38" t="str">
        <f t="shared" si="109"/>
        <v/>
      </c>
      <c r="AS48" s="51" t="str">
        <f t="shared" si="110"/>
        <v/>
      </c>
      <c r="AU48" s="71" t="str">
        <f t="shared" si="111"/>
        <v/>
      </c>
      <c r="AV48" s="86" t="str">
        <f>IF(AND(Sufficient_data="Yes",Include_study?="Yes",Subgroup&lt;&gt;""),IF(COUNTIFS(Input!P$2:P47,"="&amp;"Yes",Input!C$2:C47,"="&amp;"Yes",Input!Q$2:Q47,"="&amp;Subgroup)&gt;0,"",Subgroup),"")</f>
        <v/>
      </c>
      <c r="AW48" s="86" t="str">
        <f t="shared" si="112"/>
        <v/>
      </c>
      <c r="AX48" s="86" t="str">
        <f t="shared" si="113"/>
        <v/>
      </c>
      <c r="AY48" s="86" t="str">
        <f t="shared" si="114"/>
        <v/>
      </c>
      <c r="AZ48" s="86" t="str">
        <f t="shared" si="115"/>
        <v/>
      </c>
      <c r="BA48" s="86" t="str">
        <f t="shared" si="116"/>
        <v/>
      </c>
      <c r="BB48" s="86" t="str">
        <f t="shared" si="117"/>
        <v/>
      </c>
      <c r="BC48" s="86" t="str">
        <f t="shared" si="118"/>
        <v/>
      </c>
      <c r="BD48" s="86" t="str">
        <f t="shared" si="119"/>
        <v/>
      </c>
      <c r="BE48" s="86" t="str">
        <f t="shared" si="120"/>
        <v/>
      </c>
      <c r="BF48" s="86" t="str">
        <f t="shared" si="121"/>
        <v/>
      </c>
      <c r="BG48" s="86" t="str">
        <f t="shared" si="122"/>
        <v/>
      </c>
      <c r="BH48" s="86" t="str">
        <f t="shared" si="123"/>
        <v/>
      </c>
      <c r="BI48" s="86" t="str">
        <f t="shared" si="124"/>
        <v/>
      </c>
      <c r="BJ48" s="86" t="str">
        <f t="shared" si="125"/>
        <v/>
      </c>
      <c r="BK48" s="86" t="str">
        <f t="shared" si="126"/>
        <v/>
      </c>
      <c r="BL48" s="86" t="str">
        <f t="shared" si="127"/>
        <v/>
      </c>
      <c r="BM48" s="86" t="str">
        <f t="shared" si="128"/>
        <v/>
      </c>
      <c r="BN48" s="86" t="str">
        <f t="shared" si="129"/>
        <v/>
      </c>
      <c r="BO48" s="86" t="e">
        <f t="shared" si="130"/>
        <v>#N/A</v>
      </c>
      <c r="BP48" s="105" t="str">
        <f t="shared" si="74"/>
        <v/>
      </c>
      <c r="BQ48" s="86" t="str">
        <f t="shared" si="131"/>
        <v/>
      </c>
      <c r="BR48" s="86" t="str">
        <f t="shared" si="132"/>
        <v/>
      </c>
      <c r="BS48" s="86" t="str">
        <f t="shared" si="133"/>
        <v/>
      </c>
      <c r="BT48" s="51" t="str">
        <f t="shared" si="76"/>
        <v/>
      </c>
      <c r="BY48" s="132"/>
      <c r="BZ48" s="41" t="e">
        <f>IF(AND(Sufficient_data="Yes",Include_study?="Yes",Moderator&lt;&gt;""),'Moderator Analysis'!E48,NA())</f>
        <v>#N/A</v>
      </c>
      <c r="CA48" s="41" t="e">
        <f>IF(AND(Include_study?="Yes",Sufficient_data="Yes",Moderator&lt;&gt;""),'Moderator Analysis'!F48,NA())</f>
        <v>#N/A</v>
      </c>
      <c r="CB48" s="41" t="str">
        <f t="shared" si="134"/>
        <v/>
      </c>
      <c r="CC48" s="41" t="str">
        <f t="shared" si="135"/>
        <v/>
      </c>
      <c r="CD48" s="41" t="str">
        <f>IF(AND(Sufficient_data="Yes",Include_study?="Yes",Moderator&lt;&gt;""),'Moderator Analysis'!F:F-CO$2,"")</f>
        <v/>
      </c>
      <c r="CE48" s="41" t="str">
        <f t="shared" si="136"/>
        <v/>
      </c>
      <c r="CF48" s="51" t="str">
        <f>IF(AND(Sufficient_data="Yes",Include_study?="Yes",Moderator&lt;&gt;""),CC:CC*('Moderator Analysis'!F:F-CO$5-CO$4*'Moderator Analysis'!E:E)^2,"")</f>
        <v/>
      </c>
      <c r="CH48" s="25"/>
      <c r="CI48" s="71" t="str">
        <f t="shared" si="137"/>
        <v/>
      </c>
      <c r="CJ48" s="41" t="str">
        <f>IF(AND(Sufficient_data="Yes",Include_study?="Yes",CI48&lt;&gt;""),'Moderator Analysis'!F:F-'Moderator Analysis'!$J$37,"")</f>
        <v/>
      </c>
      <c r="CK48" s="41" t="str">
        <f>IF(AND(Sufficient_data="Yes",Include_study?="Yes",CI48&lt;&gt;""),'Moderator Analysis'!E:E-SUMPRODUCT('Moderator Analysis'!E:E,CI:CI)/SUM(CI:CI),"")</f>
        <v/>
      </c>
      <c r="CL48" s="51" t="str">
        <f>IF(AND(Sufficient_data="Yes",Include_study?="Yes",CI48&lt;&gt;""),CI:CI*('Moderator Analysis'!F:F-'Moderator Analysis'!J$29-'Moderator Analysis'!J$30*'Moderator Analysis'!E:E)^2,"")</f>
        <v/>
      </c>
      <c r="CM48" s="25"/>
      <c r="CQ48" s="132"/>
      <c r="CR48" s="134"/>
      <c r="CS48" s="9" t="str">
        <f>IF(AND(Sufficient_data="Yes",Include_study?="Yes"),1/('Publication Bias Analysis'!F48^2),"")</f>
        <v/>
      </c>
      <c r="CT48" s="86" t="str">
        <f>IF(AND(Include_study?="Yes",Sufficient_data="Yes"),1/('Publication Bias Analysis'!F48^2+IF(Additional_model="Fixed effect",0,DG$21)),"")</f>
        <v/>
      </c>
      <c r="CU48" s="86" t="str">
        <f>IF(AND(Include_study?="Yes",Sufficient_data="Yes"),1/('Publication Bias Analysis'!F:F^2+IF(Additional_model="Fixed effect",0,'Publication Bias Analysis'!L$32)),"")</f>
        <v/>
      </c>
      <c r="CV48" s="86" t="str">
        <f>IF(AND(Include_study?="Yes",Sufficient_data="Yes"),'Publication Bias Analysis'!E:E-'Publication Bias Analysis'!I$37,"")</f>
        <v/>
      </c>
      <c r="CW48" s="86" t="str">
        <f>IF(AND(Include_study?="Yes",Sufficient_data="Yes"),IF(Additional_model="Fixed effect",1/'Publication Bias Analysis'!F:F,1/SQRT('Publication Bias Analysis'!F:F^2+Calculations!DG$21)),"")</f>
        <v/>
      </c>
      <c r="CX48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48" s="88" t="str">
        <f t="shared" si="138"/>
        <v/>
      </c>
      <c r="CZ48" s="88" t="str">
        <f>IF(AND(Include_study?="Yes",Sufficient_data="Yes"),CY:CY+IF(DK:DK&lt;0,-1,1)*COUNTIF(CY$2:CY47,CY:CY),"")</f>
        <v/>
      </c>
      <c r="DA48" s="88" t="str">
        <f>IF(AND(Include_study?="Yes",Sufficient_data="Yes"),RANK(DO:DO,DO:DO,1)*IF(DN:DN&gt;0,1,-1)+IF(DN:DN&lt;0,-1,1)*COUNTIF(CY$2:CY47,CY:CY),"")</f>
        <v/>
      </c>
      <c r="DB48" s="88" t="str">
        <f>IF(AND(Include_study?="Yes",Sufficient_data="Yes"),RANK(DR:DR,DR:DR,1)*IF(DQ:DQ&gt;0,1,-1)+IF(DQ:DQ&lt;0,-1,1)*COUNTIF(CY$2:CY47,CY:CY),"")</f>
        <v/>
      </c>
      <c r="DC48" s="41" t="e">
        <f>IF(AND(Include_study?="Yes",Sufficient_data="Yes"),'Publication Bias Analysis'!$E:$E,NA())</f>
        <v>#N/A</v>
      </c>
      <c r="DD48" s="51" t="e">
        <f>IF(AND(Include_study?="Yes",Sufficient_data="Yes"),'Publication Bias Analysis'!$F:$F,NA())</f>
        <v>#N/A</v>
      </c>
      <c r="DJ48" s="136"/>
      <c r="DK48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48" s="41" t="str">
        <f t="shared" si="139"/>
        <v/>
      </c>
      <c r="DM48" s="51" t="str">
        <f>IF(AND(Include_study?="Yes",Sufficient_data="Yes"),1/('Publication Bias Analysis'!F:F^2+IF(Additional_model="Fixed effect",0,$DV$6)),"")</f>
        <v/>
      </c>
      <c r="DN48" s="41" t="str">
        <f>IF(AND(Include_study?="Yes",Sufficient_data="Yes"),IF('Publication Bias Analysis'!L$38="Left",'Publication Bias Analysis'!E:E-DV$3,Calculations!DV$3-'Publication Bias Analysis'!E:E),"")</f>
        <v/>
      </c>
      <c r="DO48" s="41" t="str">
        <f t="shared" si="140"/>
        <v/>
      </c>
      <c r="DP48" s="51" t="str">
        <f>IF(AND(DN48&lt;&gt;"",CZ48&lt;=MAX(CZ:CZ)-DV$7),1/('Publication Bias Analysis'!F:F^2+IF(Additional_model="Fixed effect",0,$DV$13)),"")</f>
        <v/>
      </c>
      <c r="DQ48" s="71" t="str">
        <f>IF(AND(Include_study?="Yes",Sufficient_data="Yes"),IF('Publication Bias Analysis'!L$38="Left",'Publication Bias Analysis'!E:E-DV$10,DV$10-'Publication Bias Analysis'!E:E),"")</f>
        <v/>
      </c>
      <c r="DR48" s="41" t="str">
        <f t="shared" si="141"/>
        <v/>
      </c>
      <c r="DS48" s="51" t="str">
        <f>IF(AND(DQ48&lt;&gt;"",DA48&lt;=MAX(DA:DA)-DV$14),1/('Publication Bias Analysis'!F:F^2+IF(Additional_model="Fixed effect",0,$DV$20)),"")</f>
        <v/>
      </c>
      <c r="EJ48" s="136"/>
      <c r="EK48" s="41" t="str">
        <f t="shared" si="62"/>
        <v/>
      </c>
      <c r="EL48" s="51" t="str">
        <f>IF(AND(Include_study?="Yes",Sufficient_data="Yes"),Z_score-('Publication Bias Analysis'!P$3+'Publication Bias Analysis'!P$4*Inverse_standard_error),"")</f>
        <v/>
      </c>
      <c r="EN48" s="136"/>
      <c r="EO48" s="41" t="str">
        <f>IF(AND(Include_study?="Yes",Sufficient_data="Yes"),('Publication Bias Analysis'!E:E-(SUMPRODUCT(Calculations!CS:CS,'Publication Bias Analysis'!E:E)/SUM(Calculations!CS:CS)))/SQRT(Calculations!EP:EP),"")</f>
        <v/>
      </c>
      <c r="EP48" s="41" t="str">
        <f>IF(AND(Include_study?="Yes",Sufficient_data="Yes"),'Publication Bias Analysis'!F:F^2-1/SUM(Calculations!CS:CS),"")</f>
        <v/>
      </c>
      <c r="EQ48" s="11" t="str">
        <f t="shared" si="142"/>
        <v/>
      </c>
      <c r="ER48" s="11" t="str">
        <f t="shared" si="143"/>
        <v/>
      </c>
      <c r="ES48" s="11" t="str">
        <f>IF(AND(Include_study?="Yes",Sufficient_data="Yes"),COUNTIFS(EQ$2:EQ47,"&lt;"&amp;EQ48,ER$2:ER47,"&lt;"&amp;ER48)+COUNTIFS(EQ49:EQ$201,"&lt;"&amp;EQ48,ER49:ER$201,"&lt;"&amp;ER48)+COUNTIFS(EQ$2:EQ47,"&gt;"&amp;EQ48,ER$2:ER47,"&gt;"&amp;ER48)+COUNTIFS(EQ49:EQ$201,"&gt;"&amp;EQ48,ER49:ER$201,"&gt;"&amp;ER48),"")</f>
        <v/>
      </c>
      <c r="ET48" s="82" t="str">
        <f>IF(AND(Include_study?="Yes",Sufficient_data="Yes"),COUNTIFS(EQ$2:EQ47,"&lt;"&amp;EQ48,ER$2:ER47,"&gt;"&amp;ER48)+COUNTIFS(EQ49:EQ$201,"&lt;"&amp;EQ48,ER49:ER$201,"&gt;"&amp;ER48)+COUNTIFS(EQ$2:EQ47,"&gt;"&amp;EQ48,ER$2:ER47,"&lt;"&amp;ER48)+COUNTIFS(EQ49:EQ$201,"&gt;"&amp;EQ48,ER49:ER$201,"&lt;"&amp;ER48),"")</f>
        <v/>
      </c>
      <c r="EV48" s="136"/>
      <c r="FA48" s="136"/>
      <c r="FB48" s="41" t="e">
        <f t="shared" si="144"/>
        <v>#N/A</v>
      </c>
      <c r="FC48" s="41" t="e">
        <f t="shared" si="145"/>
        <v>#N/A</v>
      </c>
      <c r="FD48" s="41" t="str">
        <f t="shared" si="146"/>
        <v/>
      </c>
      <c r="FE48" s="51" t="str">
        <f>IF(AND(Include_study?="Yes",Sufficient_data="Yes"),Z_score-('Publication Bias Analysis'!AO$30+'Publication Bias Analysis'!AO$31*Inverse_standard_error),"")</f>
        <v/>
      </c>
      <c r="FK48" s="136"/>
      <c r="FL48" s="11" t="str">
        <f>IF(Z_score_individual_studies&lt;&gt;"",RANK('Publication Bias Analysis'!AW:AW,'Publication Bias Analysis'!AW:AW,1)+COUNTIF('Publication Bias Analysis'!AW$2:AW47,'Publication Bias Analysis'!AW48),"")</f>
        <v/>
      </c>
      <c r="FM48" s="41" t="str">
        <f t="shared" si="147"/>
        <v/>
      </c>
      <c r="FN48" s="41" t="e">
        <f>IF('Publication Bias Analysis'!AV48&lt;&gt;"",'Publication Bias Analysis'!AV48,NA())</f>
        <v>#N/A</v>
      </c>
      <c r="FO48" s="41" t="e">
        <f>IF('Publication Bias Analysis'!AW48&lt;&gt;"",'Publication Bias Analysis'!AW48,NA())</f>
        <v>#N/A</v>
      </c>
      <c r="FP48" s="41" t="str">
        <f>IF(AND(Include_study?="Yes",Sufficient_data="Yes"),'Publication Bias Analysis'!AV:AV-AVERAGE('Publication Bias Analysis'!AV:AV),"")</f>
        <v/>
      </c>
      <c r="FQ48" s="51" t="str">
        <f>IF(AND(Include_study?="Yes",Sufficient_data="Yes"),FO:FO-('Publication Bias Analysis'!AZ$30+'Publication Bias Analysis'!AZ$31*FN:FN),"")</f>
        <v/>
      </c>
      <c r="FW48" s="136"/>
      <c r="FX48" s="90" t="str">
        <f t="shared" si="148"/>
        <v/>
      </c>
      <c r="FY48" s="41" t="str">
        <f t="shared" si="149"/>
        <v/>
      </c>
      <c r="FZ48" s="51" t="str">
        <f t="shared" si="78"/>
        <v/>
      </c>
    </row>
    <row r="49" spans="1:182" x14ac:dyDescent="0.2">
      <c r="A49" s="131"/>
      <c r="B49" s="41" t="str">
        <f>IF(AND(Sufficient_data="Yes",Include_study?="Yes"),IF(AND(Sort_By=$E$1,Order="Ascending"),IF(Input!Study_name="",COUNTIFS(Input!Study_name,"&lt;&gt;"&amp;"",Include_study?,"Yes",Sufficient_data,"Yes")+1,IF(COUNT(E49)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49)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49" s="41" t="str">
        <f>IF(B49&lt;&gt;"",IF(B49=0,COUNTIF(B$2:B48,0)+1,COUNTIF(B$2:B48,B49)+COUNTIF(B:B,"&lt;"&amp;B49)+1),"")</f>
        <v/>
      </c>
      <c r="D49" s="41" t="str">
        <f t="shared" si="84"/>
        <v/>
      </c>
      <c r="E49" s="41" t="str">
        <f>IF(AND(Include_study?="Yes",Sufficient_data="Yes",Input!Study_name&lt;&gt;""),Input!Study_name,"")</f>
        <v/>
      </c>
      <c r="F49" s="41" t="str">
        <f>IF(AND(Include_study?="Yes",Sufficient_data="Yes"),IF(Input!M2_M1&lt;&gt;"",Input!M2_M1,IF(AND(M1_&lt;&gt;"",M2_&lt;&gt;""),M2_-M1_,"")),"")</f>
        <v/>
      </c>
      <c r="G49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49" s="41" t="str">
        <f>IF(AND(Include_study?="Yes",Sufficient_data="Yes"),IF(OR(t_value&lt;&gt;"",F_value&lt;&gt;"",Input!Cohens_d&lt;&gt;"",Input!Hedges_g&lt;&gt;""),"",Sdiff/SQRT(2*(1-(r_)))),"")</f>
        <v/>
      </c>
      <c r="I49" s="11" t="str">
        <f t="shared" si="85"/>
        <v/>
      </c>
      <c r="J49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49" s="41" t="str">
        <f t="shared" si="86"/>
        <v/>
      </c>
      <c r="L49" s="41" t="str">
        <f t="shared" si="87"/>
        <v/>
      </c>
      <c r="M49" s="41" t="str">
        <f t="shared" si="88"/>
        <v/>
      </c>
      <c r="N49" s="41" t="str">
        <f t="shared" si="89"/>
        <v/>
      </c>
      <c r="O49" s="41" t="str">
        <f t="shared" si="90"/>
        <v/>
      </c>
      <c r="P49" s="41" t="str">
        <f t="shared" si="91"/>
        <v/>
      </c>
      <c r="Q49" s="41" t="str">
        <f t="shared" si="71"/>
        <v/>
      </c>
      <c r="R49" s="41" t="str">
        <f t="shared" si="92"/>
        <v/>
      </c>
      <c r="S49" s="41" t="str">
        <f t="shared" si="93"/>
        <v/>
      </c>
      <c r="T49" s="105" t="str">
        <f t="shared" si="94"/>
        <v/>
      </c>
      <c r="U49" s="108" t="str">
        <f t="shared" si="95"/>
        <v/>
      </c>
      <c r="W49" s="71" t="e">
        <f t="shared" si="96"/>
        <v>#N/A</v>
      </c>
      <c r="X49" s="9" t="str">
        <f t="shared" si="97"/>
        <v/>
      </c>
      <c r="Y49" s="51" t="str">
        <f t="shared" si="98"/>
        <v/>
      </c>
      <c r="AD49" s="131"/>
      <c r="AE49" s="71" t="str">
        <f t="shared" si="99"/>
        <v/>
      </c>
      <c r="AF49" s="86" t="str">
        <f t="shared" si="100"/>
        <v/>
      </c>
      <c r="AG49" s="86" t="str">
        <f t="shared" si="101"/>
        <v/>
      </c>
      <c r="AH49" s="86" t="str">
        <f t="shared" si="102"/>
        <v/>
      </c>
      <c r="AI49" s="86" t="str">
        <f t="shared" si="103"/>
        <v/>
      </c>
      <c r="AJ49" s="86" t="str">
        <f t="shared" si="104"/>
        <v/>
      </c>
      <c r="AK49" s="86" t="str">
        <f t="shared" si="105"/>
        <v/>
      </c>
      <c r="AL49" s="86" t="str">
        <f>IF(AND(Include_study?="Yes",Sufficient_data="Yes",Subgroup&lt;&gt;""),AH49-ABS(TINV((1-Subgroup_confidence_level),Number_of_subjects-1))*Calculations!AI49,"")</f>
        <v/>
      </c>
      <c r="AM49" s="86" t="str">
        <f>IF(AND(Include_study?="Yes",Sufficient_data="Yes",Subgroup&lt;&gt;""),AH49+ABS(TINV((1-Subgroup_confidence_level),Number_of_subjects-1))*Calculations!AI49,"")</f>
        <v/>
      </c>
      <c r="AN49" s="110" t="str">
        <f t="shared" si="106"/>
        <v/>
      </c>
      <c r="AO49" s="108" t="str">
        <f t="shared" si="107"/>
        <v/>
      </c>
      <c r="AQ49" s="71" t="e">
        <f t="shared" si="108"/>
        <v>#N/A</v>
      </c>
      <c r="AR49" s="38" t="str">
        <f t="shared" si="109"/>
        <v/>
      </c>
      <c r="AS49" s="51" t="str">
        <f t="shared" si="110"/>
        <v/>
      </c>
      <c r="AU49" s="71" t="str">
        <f t="shared" si="111"/>
        <v/>
      </c>
      <c r="AV49" s="86" t="str">
        <f>IF(AND(Sufficient_data="Yes",Include_study?="Yes",Subgroup&lt;&gt;""),IF(COUNTIFS(Input!P$2:P48,"="&amp;"Yes",Input!C$2:C48,"="&amp;"Yes",Input!Q$2:Q48,"="&amp;Subgroup)&gt;0,"",Subgroup),"")</f>
        <v/>
      </c>
      <c r="AW49" s="86" t="str">
        <f t="shared" si="112"/>
        <v/>
      </c>
      <c r="AX49" s="86" t="str">
        <f t="shared" si="113"/>
        <v/>
      </c>
      <c r="AY49" s="86" t="str">
        <f t="shared" si="114"/>
        <v/>
      </c>
      <c r="AZ49" s="86" t="str">
        <f t="shared" si="115"/>
        <v/>
      </c>
      <c r="BA49" s="86" t="str">
        <f t="shared" si="116"/>
        <v/>
      </c>
      <c r="BB49" s="86" t="str">
        <f t="shared" si="117"/>
        <v/>
      </c>
      <c r="BC49" s="86" t="str">
        <f t="shared" si="118"/>
        <v/>
      </c>
      <c r="BD49" s="86" t="str">
        <f t="shared" si="119"/>
        <v/>
      </c>
      <c r="BE49" s="86" t="str">
        <f t="shared" si="120"/>
        <v/>
      </c>
      <c r="BF49" s="86" t="str">
        <f t="shared" si="121"/>
        <v/>
      </c>
      <c r="BG49" s="86" t="str">
        <f t="shared" si="122"/>
        <v/>
      </c>
      <c r="BH49" s="86" t="str">
        <f t="shared" si="123"/>
        <v/>
      </c>
      <c r="BI49" s="86" t="str">
        <f t="shared" si="124"/>
        <v/>
      </c>
      <c r="BJ49" s="86" t="str">
        <f t="shared" si="125"/>
        <v/>
      </c>
      <c r="BK49" s="86" t="str">
        <f t="shared" si="126"/>
        <v/>
      </c>
      <c r="BL49" s="86" t="str">
        <f t="shared" si="127"/>
        <v/>
      </c>
      <c r="BM49" s="86" t="str">
        <f t="shared" si="128"/>
        <v/>
      </c>
      <c r="BN49" s="86" t="str">
        <f t="shared" si="129"/>
        <v/>
      </c>
      <c r="BO49" s="86" t="e">
        <f t="shared" si="130"/>
        <v>#N/A</v>
      </c>
      <c r="BP49" s="105" t="str">
        <f t="shared" si="74"/>
        <v/>
      </c>
      <c r="BQ49" s="86" t="str">
        <f t="shared" si="131"/>
        <v/>
      </c>
      <c r="BR49" s="86" t="str">
        <f t="shared" si="132"/>
        <v/>
      </c>
      <c r="BS49" s="86" t="str">
        <f t="shared" si="133"/>
        <v/>
      </c>
      <c r="BT49" s="51" t="str">
        <f t="shared" si="76"/>
        <v/>
      </c>
      <c r="BY49" s="132"/>
      <c r="BZ49" s="41" t="e">
        <f>IF(AND(Sufficient_data="Yes",Include_study?="Yes",Moderator&lt;&gt;""),'Moderator Analysis'!E49,NA())</f>
        <v>#N/A</v>
      </c>
      <c r="CA49" s="41" t="e">
        <f>IF(AND(Include_study?="Yes",Sufficient_data="Yes",Moderator&lt;&gt;""),'Moderator Analysis'!F49,NA())</f>
        <v>#N/A</v>
      </c>
      <c r="CB49" s="41" t="str">
        <f t="shared" si="134"/>
        <v/>
      </c>
      <c r="CC49" s="41" t="str">
        <f t="shared" si="135"/>
        <v/>
      </c>
      <c r="CD49" s="41" t="str">
        <f>IF(AND(Sufficient_data="Yes",Include_study?="Yes",Moderator&lt;&gt;""),'Moderator Analysis'!F:F-CO$2,"")</f>
        <v/>
      </c>
      <c r="CE49" s="41" t="str">
        <f t="shared" si="136"/>
        <v/>
      </c>
      <c r="CF49" s="51" t="str">
        <f>IF(AND(Sufficient_data="Yes",Include_study?="Yes",Moderator&lt;&gt;""),CC:CC*('Moderator Analysis'!F:F-CO$5-CO$4*'Moderator Analysis'!E:E)^2,"")</f>
        <v/>
      </c>
      <c r="CH49" s="25"/>
      <c r="CI49" s="71" t="str">
        <f t="shared" si="137"/>
        <v/>
      </c>
      <c r="CJ49" s="41" t="str">
        <f>IF(AND(Sufficient_data="Yes",Include_study?="Yes",CI49&lt;&gt;""),'Moderator Analysis'!F:F-'Moderator Analysis'!$J$37,"")</f>
        <v/>
      </c>
      <c r="CK49" s="41" t="str">
        <f>IF(AND(Sufficient_data="Yes",Include_study?="Yes",CI49&lt;&gt;""),'Moderator Analysis'!E:E-SUMPRODUCT('Moderator Analysis'!E:E,CI:CI)/SUM(CI:CI),"")</f>
        <v/>
      </c>
      <c r="CL49" s="51" t="str">
        <f>IF(AND(Sufficient_data="Yes",Include_study?="Yes",CI49&lt;&gt;""),CI:CI*('Moderator Analysis'!F:F-'Moderator Analysis'!J$29-'Moderator Analysis'!J$30*'Moderator Analysis'!E:E)^2,"")</f>
        <v/>
      </c>
      <c r="CM49" s="25"/>
      <c r="CQ49" s="132"/>
      <c r="CR49" s="134"/>
      <c r="CS49" s="9" t="str">
        <f>IF(AND(Sufficient_data="Yes",Include_study?="Yes"),1/('Publication Bias Analysis'!F49^2),"")</f>
        <v/>
      </c>
      <c r="CT49" s="86" t="str">
        <f>IF(AND(Include_study?="Yes",Sufficient_data="Yes"),1/('Publication Bias Analysis'!F49^2+IF(Additional_model="Fixed effect",0,DG$21)),"")</f>
        <v/>
      </c>
      <c r="CU49" s="86" t="str">
        <f>IF(AND(Include_study?="Yes",Sufficient_data="Yes"),1/('Publication Bias Analysis'!F:F^2+IF(Additional_model="Fixed effect",0,'Publication Bias Analysis'!L$32)),"")</f>
        <v/>
      </c>
      <c r="CV49" s="86" t="str">
        <f>IF(AND(Include_study?="Yes",Sufficient_data="Yes"),'Publication Bias Analysis'!E:E-'Publication Bias Analysis'!I$37,"")</f>
        <v/>
      </c>
      <c r="CW49" s="86" t="str">
        <f>IF(AND(Include_study?="Yes",Sufficient_data="Yes"),IF(Additional_model="Fixed effect",1/'Publication Bias Analysis'!F:F,1/SQRT('Publication Bias Analysis'!F:F^2+Calculations!DG$21)),"")</f>
        <v/>
      </c>
      <c r="CX49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49" s="88" t="str">
        <f t="shared" si="138"/>
        <v/>
      </c>
      <c r="CZ49" s="88" t="str">
        <f>IF(AND(Include_study?="Yes",Sufficient_data="Yes"),CY:CY+IF(DK:DK&lt;0,-1,1)*COUNTIF(CY$2:CY48,CY:CY),"")</f>
        <v/>
      </c>
      <c r="DA49" s="88" t="str">
        <f>IF(AND(Include_study?="Yes",Sufficient_data="Yes"),RANK(DO:DO,DO:DO,1)*IF(DN:DN&gt;0,1,-1)+IF(DN:DN&lt;0,-1,1)*COUNTIF(CY$2:CY48,CY:CY),"")</f>
        <v/>
      </c>
      <c r="DB49" s="88" t="str">
        <f>IF(AND(Include_study?="Yes",Sufficient_data="Yes"),RANK(DR:DR,DR:DR,1)*IF(DQ:DQ&gt;0,1,-1)+IF(DQ:DQ&lt;0,-1,1)*COUNTIF(CY$2:CY48,CY:CY),"")</f>
        <v/>
      </c>
      <c r="DC49" s="41" t="e">
        <f>IF(AND(Include_study?="Yes",Sufficient_data="Yes"),'Publication Bias Analysis'!$E:$E,NA())</f>
        <v>#N/A</v>
      </c>
      <c r="DD49" s="51" t="e">
        <f>IF(AND(Include_study?="Yes",Sufficient_data="Yes"),'Publication Bias Analysis'!$F:$F,NA())</f>
        <v>#N/A</v>
      </c>
      <c r="DJ49" s="136"/>
      <c r="DK49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49" s="41" t="str">
        <f t="shared" si="139"/>
        <v/>
      </c>
      <c r="DM49" s="51" t="str">
        <f>IF(AND(Include_study?="Yes",Sufficient_data="Yes"),1/('Publication Bias Analysis'!F:F^2+IF(Additional_model="Fixed effect",0,$DV$6)),"")</f>
        <v/>
      </c>
      <c r="DN49" s="41" t="str">
        <f>IF(AND(Include_study?="Yes",Sufficient_data="Yes"),IF('Publication Bias Analysis'!L$38="Left",'Publication Bias Analysis'!E:E-DV$3,Calculations!DV$3-'Publication Bias Analysis'!E:E),"")</f>
        <v/>
      </c>
      <c r="DO49" s="41" t="str">
        <f t="shared" si="140"/>
        <v/>
      </c>
      <c r="DP49" s="51" t="str">
        <f>IF(AND(DN49&lt;&gt;"",CZ49&lt;=MAX(CZ:CZ)-DV$7),1/('Publication Bias Analysis'!F:F^2+IF(Additional_model="Fixed effect",0,$DV$13)),"")</f>
        <v/>
      </c>
      <c r="DQ49" s="71" t="str">
        <f>IF(AND(Include_study?="Yes",Sufficient_data="Yes"),IF('Publication Bias Analysis'!L$38="Left",'Publication Bias Analysis'!E:E-DV$10,DV$10-'Publication Bias Analysis'!E:E),"")</f>
        <v/>
      </c>
      <c r="DR49" s="41" t="str">
        <f t="shared" si="141"/>
        <v/>
      </c>
      <c r="DS49" s="51" t="str">
        <f>IF(AND(DQ49&lt;&gt;"",DA49&lt;=MAX(DA:DA)-DV$14),1/('Publication Bias Analysis'!F:F^2+IF(Additional_model="Fixed effect",0,$DV$20)),"")</f>
        <v/>
      </c>
      <c r="EJ49" s="136"/>
      <c r="EK49" s="41" t="str">
        <f t="shared" si="62"/>
        <v/>
      </c>
      <c r="EL49" s="51" t="str">
        <f>IF(AND(Include_study?="Yes",Sufficient_data="Yes"),Z_score-('Publication Bias Analysis'!P$3+'Publication Bias Analysis'!P$4*Inverse_standard_error),"")</f>
        <v/>
      </c>
      <c r="EN49" s="136"/>
      <c r="EO49" s="41" t="str">
        <f>IF(AND(Include_study?="Yes",Sufficient_data="Yes"),('Publication Bias Analysis'!E:E-(SUMPRODUCT(Calculations!CS:CS,'Publication Bias Analysis'!E:E)/SUM(Calculations!CS:CS)))/SQRT(Calculations!EP:EP),"")</f>
        <v/>
      </c>
      <c r="EP49" s="41" t="str">
        <f>IF(AND(Include_study?="Yes",Sufficient_data="Yes"),'Publication Bias Analysis'!F:F^2-1/SUM(Calculations!CS:CS),"")</f>
        <v/>
      </c>
      <c r="EQ49" s="11" t="str">
        <f t="shared" si="142"/>
        <v/>
      </c>
      <c r="ER49" s="11" t="str">
        <f t="shared" si="143"/>
        <v/>
      </c>
      <c r="ES49" s="11" t="str">
        <f>IF(AND(Include_study?="Yes",Sufficient_data="Yes"),COUNTIFS(EQ$2:EQ48,"&lt;"&amp;EQ49,ER$2:ER48,"&lt;"&amp;ER49)+COUNTIFS(EQ50:EQ$201,"&lt;"&amp;EQ49,ER50:ER$201,"&lt;"&amp;ER49)+COUNTIFS(EQ$2:EQ48,"&gt;"&amp;EQ49,ER$2:ER48,"&gt;"&amp;ER49)+COUNTIFS(EQ50:EQ$201,"&gt;"&amp;EQ49,ER50:ER$201,"&gt;"&amp;ER49),"")</f>
        <v/>
      </c>
      <c r="ET49" s="82" t="str">
        <f>IF(AND(Include_study?="Yes",Sufficient_data="Yes"),COUNTIFS(EQ$2:EQ48,"&lt;"&amp;EQ49,ER$2:ER48,"&gt;"&amp;ER49)+COUNTIFS(EQ50:EQ$201,"&lt;"&amp;EQ49,ER50:ER$201,"&gt;"&amp;ER49)+COUNTIFS(EQ$2:EQ48,"&gt;"&amp;EQ49,ER$2:ER48,"&lt;"&amp;ER49)+COUNTIFS(EQ50:EQ$201,"&gt;"&amp;EQ49,ER50:ER$201,"&lt;"&amp;ER49),"")</f>
        <v/>
      </c>
      <c r="EV49" s="136"/>
      <c r="FA49" s="136"/>
      <c r="FB49" s="41" t="e">
        <f t="shared" si="144"/>
        <v>#N/A</v>
      </c>
      <c r="FC49" s="41" t="e">
        <f t="shared" si="145"/>
        <v>#N/A</v>
      </c>
      <c r="FD49" s="41" t="str">
        <f t="shared" si="146"/>
        <v/>
      </c>
      <c r="FE49" s="51" t="str">
        <f>IF(AND(Include_study?="Yes",Sufficient_data="Yes"),Z_score-('Publication Bias Analysis'!AO$30+'Publication Bias Analysis'!AO$31*Inverse_standard_error),"")</f>
        <v/>
      </c>
      <c r="FK49" s="136"/>
      <c r="FL49" s="11" t="str">
        <f>IF(Z_score_individual_studies&lt;&gt;"",RANK('Publication Bias Analysis'!AW:AW,'Publication Bias Analysis'!AW:AW,1)+COUNTIF('Publication Bias Analysis'!AW$2:AW48,'Publication Bias Analysis'!AW49),"")</f>
        <v/>
      </c>
      <c r="FM49" s="41" t="str">
        <f t="shared" si="147"/>
        <v/>
      </c>
      <c r="FN49" s="41" t="e">
        <f>IF('Publication Bias Analysis'!AV49&lt;&gt;"",'Publication Bias Analysis'!AV49,NA())</f>
        <v>#N/A</v>
      </c>
      <c r="FO49" s="41" t="e">
        <f>IF('Publication Bias Analysis'!AW49&lt;&gt;"",'Publication Bias Analysis'!AW49,NA())</f>
        <v>#N/A</v>
      </c>
      <c r="FP49" s="41" t="str">
        <f>IF(AND(Include_study?="Yes",Sufficient_data="Yes"),'Publication Bias Analysis'!AV:AV-AVERAGE('Publication Bias Analysis'!AV:AV),"")</f>
        <v/>
      </c>
      <c r="FQ49" s="51" t="str">
        <f>IF(AND(Include_study?="Yes",Sufficient_data="Yes"),FO:FO-('Publication Bias Analysis'!AZ$30+'Publication Bias Analysis'!AZ$31*FN:FN),"")</f>
        <v/>
      </c>
      <c r="FW49" s="136"/>
      <c r="FX49" s="90" t="str">
        <f t="shared" si="148"/>
        <v/>
      </c>
      <c r="FY49" s="41" t="str">
        <f t="shared" si="149"/>
        <v/>
      </c>
      <c r="FZ49" s="51" t="str">
        <f t="shared" si="78"/>
        <v/>
      </c>
    </row>
    <row r="50" spans="1:182" x14ac:dyDescent="0.2">
      <c r="A50" s="131"/>
      <c r="B50" s="41" t="str">
        <f>IF(AND(Sufficient_data="Yes",Include_study?="Yes"),IF(AND(Sort_By=$E$1,Order="Ascending"),IF(Input!Study_name="",COUNTIFS(Input!Study_name,"&lt;&gt;"&amp;"",Include_study?,"Yes",Sufficient_data,"Yes")+1,IF(COUNT(E50)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50)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50" s="41" t="str">
        <f>IF(B50&lt;&gt;"",IF(B50=0,COUNTIF(B$2:B49,0)+1,COUNTIF(B$2:B49,B50)+COUNTIF(B:B,"&lt;"&amp;B50)+1),"")</f>
        <v/>
      </c>
      <c r="D50" s="41" t="str">
        <f t="shared" si="84"/>
        <v/>
      </c>
      <c r="E50" s="41" t="str">
        <f>IF(AND(Include_study?="Yes",Sufficient_data="Yes",Input!Study_name&lt;&gt;""),Input!Study_name,"")</f>
        <v/>
      </c>
      <c r="F50" s="41" t="str">
        <f>IF(AND(Include_study?="Yes",Sufficient_data="Yes"),IF(Input!M2_M1&lt;&gt;"",Input!M2_M1,IF(AND(M1_&lt;&gt;"",M2_&lt;&gt;""),M2_-M1_,"")),"")</f>
        <v/>
      </c>
      <c r="G50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50" s="41" t="str">
        <f>IF(AND(Include_study?="Yes",Sufficient_data="Yes"),IF(OR(t_value&lt;&gt;"",F_value&lt;&gt;"",Input!Cohens_d&lt;&gt;"",Input!Hedges_g&lt;&gt;""),"",Sdiff/SQRT(2*(1-(r_)))),"")</f>
        <v/>
      </c>
      <c r="I50" s="11" t="str">
        <f t="shared" si="85"/>
        <v/>
      </c>
      <c r="J50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50" s="41" t="str">
        <f t="shared" si="86"/>
        <v/>
      </c>
      <c r="L50" s="41" t="str">
        <f t="shared" si="87"/>
        <v/>
      </c>
      <c r="M50" s="41" t="str">
        <f t="shared" si="88"/>
        <v/>
      </c>
      <c r="N50" s="41" t="str">
        <f t="shared" si="89"/>
        <v/>
      </c>
      <c r="O50" s="41" t="str">
        <f t="shared" si="90"/>
        <v/>
      </c>
      <c r="P50" s="41" t="str">
        <f t="shared" si="91"/>
        <v/>
      </c>
      <c r="Q50" s="41" t="str">
        <f t="shared" si="71"/>
        <v/>
      </c>
      <c r="R50" s="41" t="str">
        <f t="shared" si="92"/>
        <v/>
      </c>
      <c r="S50" s="41" t="str">
        <f t="shared" si="93"/>
        <v/>
      </c>
      <c r="T50" s="105" t="str">
        <f t="shared" si="94"/>
        <v/>
      </c>
      <c r="U50" s="108" t="str">
        <f t="shared" si="95"/>
        <v/>
      </c>
      <c r="W50" s="71" t="e">
        <f t="shared" si="96"/>
        <v>#N/A</v>
      </c>
      <c r="X50" s="9" t="str">
        <f t="shared" si="97"/>
        <v/>
      </c>
      <c r="Y50" s="51" t="str">
        <f t="shared" si="98"/>
        <v/>
      </c>
      <c r="AD50" s="131"/>
      <c r="AE50" s="71" t="str">
        <f t="shared" si="99"/>
        <v/>
      </c>
      <c r="AF50" s="86" t="str">
        <f t="shared" si="100"/>
        <v/>
      </c>
      <c r="AG50" s="86" t="str">
        <f t="shared" si="101"/>
        <v/>
      </c>
      <c r="AH50" s="86" t="str">
        <f t="shared" si="102"/>
        <v/>
      </c>
      <c r="AI50" s="86" t="str">
        <f t="shared" si="103"/>
        <v/>
      </c>
      <c r="AJ50" s="86" t="str">
        <f t="shared" si="104"/>
        <v/>
      </c>
      <c r="AK50" s="86" t="str">
        <f t="shared" si="105"/>
        <v/>
      </c>
      <c r="AL50" s="86" t="str">
        <f>IF(AND(Include_study?="Yes",Sufficient_data="Yes",Subgroup&lt;&gt;""),AH50-ABS(TINV((1-Subgroup_confidence_level),Number_of_subjects-1))*Calculations!AI50,"")</f>
        <v/>
      </c>
      <c r="AM50" s="86" t="str">
        <f>IF(AND(Include_study?="Yes",Sufficient_data="Yes",Subgroup&lt;&gt;""),AH50+ABS(TINV((1-Subgroup_confidence_level),Number_of_subjects-1))*Calculations!AI50,"")</f>
        <v/>
      </c>
      <c r="AN50" s="110" t="str">
        <f t="shared" si="106"/>
        <v/>
      </c>
      <c r="AO50" s="108" t="str">
        <f t="shared" si="107"/>
        <v/>
      </c>
      <c r="AQ50" s="71" t="e">
        <f t="shared" si="108"/>
        <v>#N/A</v>
      </c>
      <c r="AR50" s="38" t="str">
        <f t="shared" si="109"/>
        <v/>
      </c>
      <c r="AS50" s="51" t="str">
        <f t="shared" si="110"/>
        <v/>
      </c>
      <c r="AU50" s="71" t="str">
        <f t="shared" si="111"/>
        <v/>
      </c>
      <c r="AV50" s="86" t="str">
        <f>IF(AND(Sufficient_data="Yes",Include_study?="Yes",Subgroup&lt;&gt;""),IF(COUNTIFS(Input!P$2:P49,"="&amp;"Yes",Input!C$2:C49,"="&amp;"Yes",Input!Q$2:Q49,"="&amp;Subgroup)&gt;0,"",Subgroup),"")</f>
        <v/>
      </c>
      <c r="AW50" s="86" t="str">
        <f t="shared" si="112"/>
        <v/>
      </c>
      <c r="AX50" s="86" t="str">
        <f t="shared" si="113"/>
        <v/>
      </c>
      <c r="AY50" s="86" t="str">
        <f t="shared" si="114"/>
        <v/>
      </c>
      <c r="AZ50" s="86" t="str">
        <f t="shared" si="115"/>
        <v/>
      </c>
      <c r="BA50" s="86" t="str">
        <f t="shared" si="116"/>
        <v/>
      </c>
      <c r="BB50" s="86" t="str">
        <f t="shared" si="117"/>
        <v/>
      </c>
      <c r="BC50" s="86" t="str">
        <f t="shared" si="118"/>
        <v/>
      </c>
      <c r="BD50" s="86" t="str">
        <f t="shared" si="119"/>
        <v/>
      </c>
      <c r="BE50" s="86" t="str">
        <f t="shared" si="120"/>
        <v/>
      </c>
      <c r="BF50" s="86" t="str">
        <f t="shared" si="121"/>
        <v/>
      </c>
      <c r="BG50" s="86" t="str">
        <f t="shared" si="122"/>
        <v/>
      </c>
      <c r="BH50" s="86" t="str">
        <f t="shared" si="123"/>
        <v/>
      </c>
      <c r="BI50" s="86" t="str">
        <f t="shared" si="124"/>
        <v/>
      </c>
      <c r="BJ50" s="86" t="str">
        <f t="shared" si="125"/>
        <v/>
      </c>
      <c r="BK50" s="86" t="str">
        <f t="shared" si="126"/>
        <v/>
      </c>
      <c r="BL50" s="86" t="str">
        <f t="shared" si="127"/>
        <v/>
      </c>
      <c r="BM50" s="86" t="str">
        <f t="shared" si="128"/>
        <v/>
      </c>
      <c r="BN50" s="86" t="str">
        <f t="shared" si="129"/>
        <v/>
      </c>
      <c r="BO50" s="86" t="e">
        <f t="shared" si="130"/>
        <v>#N/A</v>
      </c>
      <c r="BP50" s="105" t="str">
        <f t="shared" si="74"/>
        <v/>
      </c>
      <c r="BQ50" s="86" t="str">
        <f t="shared" si="131"/>
        <v/>
      </c>
      <c r="BR50" s="86" t="str">
        <f t="shared" si="132"/>
        <v/>
      </c>
      <c r="BS50" s="86" t="str">
        <f t="shared" si="133"/>
        <v/>
      </c>
      <c r="BT50" s="51" t="str">
        <f t="shared" si="76"/>
        <v/>
      </c>
      <c r="BY50" s="132"/>
      <c r="BZ50" s="41" t="e">
        <f>IF(AND(Sufficient_data="Yes",Include_study?="Yes",Moderator&lt;&gt;""),'Moderator Analysis'!E50,NA())</f>
        <v>#N/A</v>
      </c>
      <c r="CA50" s="41" t="e">
        <f>IF(AND(Include_study?="Yes",Sufficient_data="Yes",Moderator&lt;&gt;""),'Moderator Analysis'!F50,NA())</f>
        <v>#N/A</v>
      </c>
      <c r="CB50" s="41" t="str">
        <f t="shared" si="134"/>
        <v/>
      </c>
      <c r="CC50" s="41" t="str">
        <f t="shared" si="135"/>
        <v/>
      </c>
      <c r="CD50" s="41" t="str">
        <f>IF(AND(Sufficient_data="Yes",Include_study?="Yes",Moderator&lt;&gt;""),'Moderator Analysis'!F:F-CO$2,"")</f>
        <v/>
      </c>
      <c r="CE50" s="41" t="str">
        <f t="shared" si="136"/>
        <v/>
      </c>
      <c r="CF50" s="51" t="str">
        <f>IF(AND(Sufficient_data="Yes",Include_study?="Yes",Moderator&lt;&gt;""),CC:CC*('Moderator Analysis'!F:F-CO$5-CO$4*'Moderator Analysis'!E:E)^2,"")</f>
        <v/>
      </c>
      <c r="CH50" s="25"/>
      <c r="CI50" s="71" t="str">
        <f t="shared" si="137"/>
        <v/>
      </c>
      <c r="CJ50" s="41" t="str">
        <f>IF(AND(Sufficient_data="Yes",Include_study?="Yes",CI50&lt;&gt;""),'Moderator Analysis'!F:F-'Moderator Analysis'!$J$37,"")</f>
        <v/>
      </c>
      <c r="CK50" s="41" t="str">
        <f>IF(AND(Sufficient_data="Yes",Include_study?="Yes",CI50&lt;&gt;""),'Moderator Analysis'!E:E-SUMPRODUCT('Moderator Analysis'!E:E,CI:CI)/SUM(CI:CI),"")</f>
        <v/>
      </c>
      <c r="CL50" s="51" t="str">
        <f>IF(AND(Sufficient_data="Yes",Include_study?="Yes",CI50&lt;&gt;""),CI:CI*('Moderator Analysis'!F:F-'Moderator Analysis'!J$29-'Moderator Analysis'!J$30*'Moderator Analysis'!E:E)^2,"")</f>
        <v/>
      </c>
      <c r="CM50" s="25"/>
      <c r="CQ50" s="132"/>
      <c r="CR50" s="134"/>
      <c r="CS50" s="9" t="str">
        <f>IF(AND(Sufficient_data="Yes",Include_study?="Yes"),1/('Publication Bias Analysis'!F50^2),"")</f>
        <v/>
      </c>
      <c r="CT50" s="86" t="str">
        <f>IF(AND(Include_study?="Yes",Sufficient_data="Yes"),1/('Publication Bias Analysis'!F50^2+IF(Additional_model="Fixed effect",0,DG$21)),"")</f>
        <v/>
      </c>
      <c r="CU50" s="86" t="str">
        <f>IF(AND(Include_study?="Yes",Sufficient_data="Yes"),1/('Publication Bias Analysis'!F:F^2+IF(Additional_model="Fixed effect",0,'Publication Bias Analysis'!L$32)),"")</f>
        <v/>
      </c>
      <c r="CV50" s="86" t="str">
        <f>IF(AND(Include_study?="Yes",Sufficient_data="Yes"),'Publication Bias Analysis'!E:E-'Publication Bias Analysis'!I$37,"")</f>
        <v/>
      </c>
      <c r="CW50" s="86" t="str">
        <f>IF(AND(Include_study?="Yes",Sufficient_data="Yes"),IF(Additional_model="Fixed effect",1/'Publication Bias Analysis'!F:F,1/SQRT('Publication Bias Analysis'!F:F^2+Calculations!DG$21)),"")</f>
        <v/>
      </c>
      <c r="CX50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50" s="88" t="str">
        <f t="shared" si="138"/>
        <v/>
      </c>
      <c r="CZ50" s="88" t="str">
        <f>IF(AND(Include_study?="Yes",Sufficient_data="Yes"),CY:CY+IF(DK:DK&lt;0,-1,1)*COUNTIF(CY$2:CY49,CY:CY),"")</f>
        <v/>
      </c>
      <c r="DA50" s="88" t="str">
        <f>IF(AND(Include_study?="Yes",Sufficient_data="Yes"),RANK(DO:DO,DO:DO,1)*IF(DN:DN&gt;0,1,-1)+IF(DN:DN&lt;0,-1,1)*COUNTIF(CY$2:CY49,CY:CY),"")</f>
        <v/>
      </c>
      <c r="DB50" s="88" t="str">
        <f>IF(AND(Include_study?="Yes",Sufficient_data="Yes"),RANK(DR:DR,DR:DR,1)*IF(DQ:DQ&gt;0,1,-1)+IF(DQ:DQ&lt;0,-1,1)*COUNTIF(CY$2:CY49,CY:CY),"")</f>
        <v/>
      </c>
      <c r="DC50" s="41" t="e">
        <f>IF(AND(Include_study?="Yes",Sufficient_data="Yes"),'Publication Bias Analysis'!$E:$E,NA())</f>
        <v>#N/A</v>
      </c>
      <c r="DD50" s="51" t="e">
        <f>IF(AND(Include_study?="Yes",Sufficient_data="Yes"),'Publication Bias Analysis'!$F:$F,NA())</f>
        <v>#N/A</v>
      </c>
      <c r="DJ50" s="136"/>
      <c r="DK50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50" s="41" t="str">
        <f t="shared" si="139"/>
        <v/>
      </c>
      <c r="DM50" s="51" t="str">
        <f>IF(AND(Include_study?="Yes",Sufficient_data="Yes"),1/('Publication Bias Analysis'!F:F^2+IF(Additional_model="Fixed effect",0,$DV$6)),"")</f>
        <v/>
      </c>
      <c r="DN50" s="41" t="str">
        <f>IF(AND(Include_study?="Yes",Sufficient_data="Yes"),IF('Publication Bias Analysis'!L$38="Left",'Publication Bias Analysis'!E:E-DV$3,Calculations!DV$3-'Publication Bias Analysis'!E:E),"")</f>
        <v/>
      </c>
      <c r="DO50" s="41" t="str">
        <f t="shared" si="140"/>
        <v/>
      </c>
      <c r="DP50" s="51" t="str">
        <f>IF(AND(DN50&lt;&gt;"",CZ50&lt;=MAX(CZ:CZ)-DV$7),1/('Publication Bias Analysis'!F:F^2+IF(Additional_model="Fixed effect",0,$DV$13)),"")</f>
        <v/>
      </c>
      <c r="DQ50" s="71" t="str">
        <f>IF(AND(Include_study?="Yes",Sufficient_data="Yes"),IF('Publication Bias Analysis'!L$38="Left",'Publication Bias Analysis'!E:E-DV$10,DV$10-'Publication Bias Analysis'!E:E),"")</f>
        <v/>
      </c>
      <c r="DR50" s="41" t="str">
        <f t="shared" si="141"/>
        <v/>
      </c>
      <c r="DS50" s="51" t="str">
        <f>IF(AND(DQ50&lt;&gt;"",DA50&lt;=MAX(DA:DA)-DV$14),1/('Publication Bias Analysis'!F:F^2+IF(Additional_model="Fixed effect",0,$DV$20)),"")</f>
        <v/>
      </c>
      <c r="EJ50" s="136"/>
      <c r="EK50" s="41" t="str">
        <f t="shared" si="62"/>
        <v/>
      </c>
      <c r="EL50" s="51" t="str">
        <f>IF(AND(Include_study?="Yes",Sufficient_data="Yes"),Z_score-('Publication Bias Analysis'!P$3+'Publication Bias Analysis'!P$4*Inverse_standard_error),"")</f>
        <v/>
      </c>
      <c r="EN50" s="136"/>
      <c r="EO50" s="41" t="str">
        <f>IF(AND(Include_study?="Yes",Sufficient_data="Yes"),('Publication Bias Analysis'!E:E-(SUMPRODUCT(Calculations!CS:CS,'Publication Bias Analysis'!E:E)/SUM(Calculations!CS:CS)))/SQRT(Calculations!EP:EP),"")</f>
        <v/>
      </c>
      <c r="EP50" s="41" t="str">
        <f>IF(AND(Include_study?="Yes",Sufficient_data="Yes"),'Publication Bias Analysis'!F:F^2-1/SUM(Calculations!CS:CS),"")</f>
        <v/>
      </c>
      <c r="EQ50" s="11" t="str">
        <f t="shared" si="142"/>
        <v/>
      </c>
      <c r="ER50" s="11" t="str">
        <f t="shared" si="143"/>
        <v/>
      </c>
      <c r="ES50" s="11" t="str">
        <f>IF(AND(Include_study?="Yes",Sufficient_data="Yes"),COUNTIFS(EQ$2:EQ49,"&lt;"&amp;EQ50,ER$2:ER49,"&lt;"&amp;ER50)+COUNTIFS(EQ51:EQ$201,"&lt;"&amp;EQ50,ER51:ER$201,"&lt;"&amp;ER50)+COUNTIFS(EQ$2:EQ49,"&gt;"&amp;EQ50,ER$2:ER49,"&gt;"&amp;ER50)+COUNTIFS(EQ51:EQ$201,"&gt;"&amp;EQ50,ER51:ER$201,"&gt;"&amp;ER50),"")</f>
        <v/>
      </c>
      <c r="ET50" s="82" t="str">
        <f>IF(AND(Include_study?="Yes",Sufficient_data="Yes"),COUNTIFS(EQ$2:EQ49,"&lt;"&amp;EQ50,ER$2:ER49,"&gt;"&amp;ER50)+COUNTIFS(EQ51:EQ$201,"&lt;"&amp;EQ50,ER51:ER$201,"&gt;"&amp;ER50)+COUNTIFS(EQ$2:EQ49,"&gt;"&amp;EQ50,ER$2:ER49,"&lt;"&amp;ER50)+COUNTIFS(EQ51:EQ$201,"&gt;"&amp;EQ50,ER51:ER$201,"&lt;"&amp;ER50),"")</f>
        <v/>
      </c>
      <c r="EV50" s="136"/>
      <c r="FA50" s="136"/>
      <c r="FB50" s="41" t="e">
        <f t="shared" si="144"/>
        <v>#N/A</v>
      </c>
      <c r="FC50" s="41" t="e">
        <f t="shared" si="145"/>
        <v>#N/A</v>
      </c>
      <c r="FD50" s="41" t="str">
        <f t="shared" si="146"/>
        <v/>
      </c>
      <c r="FE50" s="51" t="str">
        <f>IF(AND(Include_study?="Yes",Sufficient_data="Yes"),Z_score-('Publication Bias Analysis'!AO$30+'Publication Bias Analysis'!AO$31*Inverse_standard_error),"")</f>
        <v/>
      </c>
      <c r="FK50" s="136"/>
      <c r="FL50" s="11" t="str">
        <f>IF(Z_score_individual_studies&lt;&gt;"",RANK('Publication Bias Analysis'!AW:AW,'Publication Bias Analysis'!AW:AW,1)+COUNTIF('Publication Bias Analysis'!AW$2:AW49,'Publication Bias Analysis'!AW50),"")</f>
        <v/>
      </c>
      <c r="FM50" s="41" t="str">
        <f t="shared" si="147"/>
        <v/>
      </c>
      <c r="FN50" s="41" t="e">
        <f>IF('Publication Bias Analysis'!AV50&lt;&gt;"",'Publication Bias Analysis'!AV50,NA())</f>
        <v>#N/A</v>
      </c>
      <c r="FO50" s="41" t="e">
        <f>IF('Publication Bias Analysis'!AW50&lt;&gt;"",'Publication Bias Analysis'!AW50,NA())</f>
        <v>#N/A</v>
      </c>
      <c r="FP50" s="41" t="str">
        <f>IF(AND(Include_study?="Yes",Sufficient_data="Yes"),'Publication Bias Analysis'!AV:AV-AVERAGE('Publication Bias Analysis'!AV:AV),"")</f>
        <v/>
      </c>
      <c r="FQ50" s="51" t="str">
        <f>IF(AND(Include_study?="Yes",Sufficient_data="Yes"),FO:FO-('Publication Bias Analysis'!AZ$30+'Publication Bias Analysis'!AZ$31*FN:FN),"")</f>
        <v/>
      </c>
      <c r="FW50" s="136"/>
      <c r="FX50" s="90" t="str">
        <f t="shared" si="148"/>
        <v/>
      </c>
      <c r="FY50" s="41" t="str">
        <f t="shared" si="149"/>
        <v/>
      </c>
      <c r="FZ50" s="51" t="str">
        <f t="shared" si="78"/>
        <v/>
      </c>
    </row>
    <row r="51" spans="1:182" x14ac:dyDescent="0.2">
      <c r="A51" s="131"/>
      <c r="B51" s="41" t="str">
        <f>IF(AND(Sufficient_data="Yes",Include_study?="Yes"),IF(AND(Sort_By=$E$1,Order="Ascending"),IF(Input!Study_name="",COUNTIFS(Input!Study_name,"&lt;&gt;"&amp;"",Include_study?,"Yes",Sufficient_data,"Yes")+1,IF(COUNT(E51)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51)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51" s="41" t="str">
        <f>IF(B51&lt;&gt;"",IF(B51=0,COUNTIF(B$2:B50,0)+1,COUNTIF(B$2:B50,B51)+COUNTIF(B:B,"&lt;"&amp;B51)+1),"")</f>
        <v/>
      </c>
      <c r="D51" s="41" t="str">
        <f t="shared" si="84"/>
        <v/>
      </c>
      <c r="E51" s="41" t="str">
        <f>IF(AND(Include_study?="Yes",Sufficient_data="Yes",Input!Study_name&lt;&gt;""),Input!Study_name,"")</f>
        <v/>
      </c>
      <c r="F51" s="41" t="str">
        <f>IF(AND(Include_study?="Yes",Sufficient_data="Yes"),IF(Input!M2_M1&lt;&gt;"",Input!M2_M1,IF(AND(M1_&lt;&gt;"",M2_&lt;&gt;""),M2_-M1_,"")),"")</f>
        <v/>
      </c>
      <c r="G51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51" s="41" t="str">
        <f>IF(AND(Include_study?="Yes",Sufficient_data="Yes"),IF(OR(t_value&lt;&gt;"",F_value&lt;&gt;"",Input!Cohens_d&lt;&gt;"",Input!Hedges_g&lt;&gt;""),"",Sdiff/SQRT(2*(1-(r_)))),"")</f>
        <v/>
      </c>
      <c r="I51" s="11" t="str">
        <f t="shared" si="85"/>
        <v/>
      </c>
      <c r="J51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51" s="41" t="str">
        <f t="shared" si="86"/>
        <v/>
      </c>
      <c r="L51" s="41" t="str">
        <f t="shared" si="87"/>
        <v/>
      </c>
      <c r="M51" s="41" t="str">
        <f t="shared" si="88"/>
        <v/>
      </c>
      <c r="N51" s="41" t="str">
        <f t="shared" si="89"/>
        <v/>
      </c>
      <c r="O51" s="41" t="str">
        <f t="shared" si="90"/>
        <v/>
      </c>
      <c r="P51" s="41" t="str">
        <f t="shared" si="91"/>
        <v/>
      </c>
      <c r="Q51" s="41" t="str">
        <f t="shared" si="71"/>
        <v/>
      </c>
      <c r="R51" s="41" t="str">
        <f t="shared" si="92"/>
        <v/>
      </c>
      <c r="S51" s="41" t="str">
        <f t="shared" si="93"/>
        <v/>
      </c>
      <c r="T51" s="105" t="str">
        <f t="shared" si="94"/>
        <v/>
      </c>
      <c r="U51" s="108" t="str">
        <f t="shared" si="95"/>
        <v/>
      </c>
      <c r="W51" s="71" t="e">
        <f t="shared" si="96"/>
        <v>#N/A</v>
      </c>
      <c r="X51" s="9" t="str">
        <f t="shared" si="97"/>
        <v/>
      </c>
      <c r="Y51" s="51" t="str">
        <f t="shared" si="98"/>
        <v/>
      </c>
      <c r="AD51" s="131"/>
      <c r="AE51" s="71" t="str">
        <f t="shared" si="99"/>
        <v/>
      </c>
      <c r="AF51" s="86" t="str">
        <f t="shared" si="100"/>
        <v/>
      </c>
      <c r="AG51" s="86" t="str">
        <f t="shared" si="101"/>
        <v/>
      </c>
      <c r="AH51" s="86" t="str">
        <f t="shared" si="102"/>
        <v/>
      </c>
      <c r="AI51" s="86" t="str">
        <f t="shared" si="103"/>
        <v/>
      </c>
      <c r="AJ51" s="86" t="str">
        <f t="shared" si="104"/>
        <v/>
      </c>
      <c r="AK51" s="86" t="str">
        <f t="shared" si="105"/>
        <v/>
      </c>
      <c r="AL51" s="86" t="str">
        <f>IF(AND(Include_study?="Yes",Sufficient_data="Yes",Subgroup&lt;&gt;""),AH51-ABS(TINV((1-Subgroup_confidence_level),Number_of_subjects-1))*Calculations!AI51,"")</f>
        <v/>
      </c>
      <c r="AM51" s="86" t="str">
        <f>IF(AND(Include_study?="Yes",Sufficient_data="Yes",Subgroup&lt;&gt;""),AH51+ABS(TINV((1-Subgroup_confidence_level),Number_of_subjects-1))*Calculations!AI51,"")</f>
        <v/>
      </c>
      <c r="AN51" s="110" t="str">
        <f t="shared" si="106"/>
        <v/>
      </c>
      <c r="AO51" s="108" t="str">
        <f t="shared" si="107"/>
        <v/>
      </c>
      <c r="AQ51" s="71" t="e">
        <f t="shared" si="108"/>
        <v>#N/A</v>
      </c>
      <c r="AR51" s="38" t="str">
        <f t="shared" si="109"/>
        <v/>
      </c>
      <c r="AS51" s="51" t="str">
        <f t="shared" si="110"/>
        <v/>
      </c>
      <c r="AU51" s="71" t="str">
        <f t="shared" si="111"/>
        <v/>
      </c>
      <c r="AV51" s="86" t="str">
        <f>IF(AND(Sufficient_data="Yes",Include_study?="Yes",Subgroup&lt;&gt;""),IF(COUNTIFS(Input!P$2:P50,"="&amp;"Yes",Input!C$2:C50,"="&amp;"Yes",Input!Q$2:Q50,"="&amp;Subgroup)&gt;0,"",Subgroup),"")</f>
        <v/>
      </c>
      <c r="AW51" s="86" t="str">
        <f t="shared" si="112"/>
        <v/>
      </c>
      <c r="AX51" s="86" t="str">
        <f t="shared" si="113"/>
        <v/>
      </c>
      <c r="AY51" s="86" t="str">
        <f t="shared" si="114"/>
        <v/>
      </c>
      <c r="AZ51" s="86" t="str">
        <f t="shared" si="115"/>
        <v/>
      </c>
      <c r="BA51" s="86" t="str">
        <f t="shared" si="116"/>
        <v/>
      </c>
      <c r="BB51" s="86" t="str">
        <f t="shared" si="117"/>
        <v/>
      </c>
      <c r="BC51" s="86" t="str">
        <f t="shared" si="118"/>
        <v/>
      </c>
      <c r="BD51" s="86" t="str">
        <f t="shared" si="119"/>
        <v/>
      </c>
      <c r="BE51" s="86" t="str">
        <f t="shared" si="120"/>
        <v/>
      </c>
      <c r="BF51" s="86" t="str">
        <f t="shared" si="121"/>
        <v/>
      </c>
      <c r="BG51" s="86" t="str">
        <f t="shared" si="122"/>
        <v/>
      </c>
      <c r="BH51" s="86" t="str">
        <f t="shared" si="123"/>
        <v/>
      </c>
      <c r="BI51" s="86" t="str">
        <f t="shared" si="124"/>
        <v/>
      </c>
      <c r="BJ51" s="86" t="str">
        <f t="shared" si="125"/>
        <v/>
      </c>
      <c r="BK51" s="86" t="str">
        <f t="shared" si="126"/>
        <v/>
      </c>
      <c r="BL51" s="86" t="str">
        <f t="shared" si="127"/>
        <v/>
      </c>
      <c r="BM51" s="86" t="str">
        <f t="shared" si="128"/>
        <v/>
      </c>
      <c r="BN51" s="86" t="str">
        <f t="shared" si="129"/>
        <v/>
      </c>
      <c r="BO51" s="86" t="e">
        <f t="shared" si="130"/>
        <v>#N/A</v>
      </c>
      <c r="BP51" s="105" t="str">
        <f t="shared" si="74"/>
        <v/>
      </c>
      <c r="BQ51" s="86" t="str">
        <f t="shared" si="131"/>
        <v/>
      </c>
      <c r="BR51" s="86" t="str">
        <f t="shared" si="132"/>
        <v/>
      </c>
      <c r="BS51" s="86" t="str">
        <f t="shared" si="133"/>
        <v/>
      </c>
      <c r="BT51" s="51" t="str">
        <f t="shared" si="76"/>
        <v/>
      </c>
      <c r="BY51" s="132"/>
      <c r="BZ51" s="41" t="e">
        <f>IF(AND(Sufficient_data="Yes",Include_study?="Yes",Moderator&lt;&gt;""),'Moderator Analysis'!E51,NA())</f>
        <v>#N/A</v>
      </c>
      <c r="CA51" s="41" t="e">
        <f>IF(AND(Include_study?="Yes",Sufficient_data="Yes",Moderator&lt;&gt;""),'Moderator Analysis'!F51,NA())</f>
        <v>#N/A</v>
      </c>
      <c r="CB51" s="41" t="str">
        <f t="shared" si="134"/>
        <v/>
      </c>
      <c r="CC51" s="41" t="str">
        <f t="shared" si="135"/>
        <v/>
      </c>
      <c r="CD51" s="41" t="str">
        <f>IF(AND(Sufficient_data="Yes",Include_study?="Yes",Moderator&lt;&gt;""),'Moderator Analysis'!F:F-CO$2,"")</f>
        <v/>
      </c>
      <c r="CE51" s="41" t="str">
        <f t="shared" si="136"/>
        <v/>
      </c>
      <c r="CF51" s="51" t="str">
        <f>IF(AND(Sufficient_data="Yes",Include_study?="Yes",Moderator&lt;&gt;""),CC:CC*('Moderator Analysis'!F:F-CO$5-CO$4*'Moderator Analysis'!E:E)^2,"")</f>
        <v/>
      </c>
      <c r="CH51" s="25"/>
      <c r="CI51" s="71" t="str">
        <f t="shared" si="137"/>
        <v/>
      </c>
      <c r="CJ51" s="41" t="str">
        <f>IF(AND(Sufficient_data="Yes",Include_study?="Yes",CI51&lt;&gt;""),'Moderator Analysis'!F:F-'Moderator Analysis'!$J$37,"")</f>
        <v/>
      </c>
      <c r="CK51" s="41" t="str">
        <f>IF(AND(Sufficient_data="Yes",Include_study?="Yes",CI51&lt;&gt;""),'Moderator Analysis'!E:E-SUMPRODUCT('Moderator Analysis'!E:E,CI:CI)/SUM(CI:CI),"")</f>
        <v/>
      </c>
      <c r="CL51" s="51" t="str">
        <f>IF(AND(Sufficient_data="Yes",Include_study?="Yes",CI51&lt;&gt;""),CI:CI*('Moderator Analysis'!F:F-'Moderator Analysis'!J$29-'Moderator Analysis'!J$30*'Moderator Analysis'!E:E)^2,"")</f>
        <v/>
      </c>
      <c r="CM51" s="25"/>
      <c r="CQ51" s="132"/>
      <c r="CR51" s="134"/>
      <c r="CS51" s="9" t="str">
        <f>IF(AND(Sufficient_data="Yes",Include_study?="Yes"),1/('Publication Bias Analysis'!F51^2),"")</f>
        <v/>
      </c>
      <c r="CT51" s="86" t="str">
        <f>IF(AND(Include_study?="Yes",Sufficient_data="Yes"),1/('Publication Bias Analysis'!F51^2+IF(Additional_model="Fixed effect",0,DG$21)),"")</f>
        <v/>
      </c>
      <c r="CU51" s="86" t="str">
        <f>IF(AND(Include_study?="Yes",Sufficient_data="Yes"),1/('Publication Bias Analysis'!F:F^2+IF(Additional_model="Fixed effect",0,'Publication Bias Analysis'!L$32)),"")</f>
        <v/>
      </c>
      <c r="CV51" s="86" t="str">
        <f>IF(AND(Include_study?="Yes",Sufficient_data="Yes"),'Publication Bias Analysis'!E:E-'Publication Bias Analysis'!I$37,"")</f>
        <v/>
      </c>
      <c r="CW51" s="86" t="str">
        <f>IF(AND(Include_study?="Yes",Sufficient_data="Yes"),IF(Additional_model="Fixed effect",1/'Publication Bias Analysis'!F:F,1/SQRT('Publication Bias Analysis'!F:F^2+Calculations!DG$21)),"")</f>
        <v/>
      </c>
      <c r="CX51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51" s="88" t="str">
        <f t="shared" si="138"/>
        <v/>
      </c>
      <c r="CZ51" s="88" t="str">
        <f>IF(AND(Include_study?="Yes",Sufficient_data="Yes"),CY:CY+IF(DK:DK&lt;0,-1,1)*COUNTIF(CY$2:CY50,CY:CY),"")</f>
        <v/>
      </c>
      <c r="DA51" s="88" t="str">
        <f>IF(AND(Include_study?="Yes",Sufficient_data="Yes"),RANK(DO:DO,DO:DO,1)*IF(DN:DN&gt;0,1,-1)+IF(DN:DN&lt;0,-1,1)*COUNTIF(CY$2:CY50,CY:CY),"")</f>
        <v/>
      </c>
      <c r="DB51" s="88" t="str">
        <f>IF(AND(Include_study?="Yes",Sufficient_data="Yes"),RANK(DR:DR,DR:DR,1)*IF(DQ:DQ&gt;0,1,-1)+IF(DQ:DQ&lt;0,-1,1)*COUNTIF(CY$2:CY50,CY:CY),"")</f>
        <v/>
      </c>
      <c r="DC51" s="41" t="e">
        <f>IF(AND(Include_study?="Yes",Sufficient_data="Yes"),'Publication Bias Analysis'!$E:$E,NA())</f>
        <v>#N/A</v>
      </c>
      <c r="DD51" s="51" t="e">
        <f>IF(AND(Include_study?="Yes",Sufficient_data="Yes"),'Publication Bias Analysis'!$F:$F,NA())</f>
        <v>#N/A</v>
      </c>
      <c r="DJ51" s="136"/>
      <c r="DK51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51" s="41" t="str">
        <f t="shared" si="139"/>
        <v/>
      </c>
      <c r="DM51" s="51" t="str">
        <f>IF(AND(Include_study?="Yes",Sufficient_data="Yes"),1/('Publication Bias Analysis'!F:F^2+IF(Additional_model="Fixed effect",0,$DV$6)),"")</f>
        <v/>
      </c>
      <c r="DN51" s="41" t="str">
        <f>IF(AND(Include_study?="Yes",Sufficient_data="Yes"),IF('Publication Bias Analysis'!L$38="Left",'Publication Bias Analysis'!E:E-DV$3,Calculations!DV$3-'Publication Bias Analysis'!E:E),"")</f>
        <v/>
      </c>
      <c r="DO51" s="41" t="str">
        <f t="shared" si="140"/>
        <v/>
      </c>
      <c r="DP51" s="51" t="str">
        <f>IF(AND(DN51&lt;&gt;"",CZ51&lt;=MAX(CZ:CZ)-DV$7),1/('Publication Bias Analysis'!F:F^2+IF(Additional_model="Fixed effect",0,$DV$13)),"")</f>
        <v/>
      </c>
      <c r="DQ51" s="71" t="str">
        <f>IF(AND(Include_study?="Yes",Sufficient_data="Yes"),IF('Publication Bias Analysis'!L$38="Left",'Publication Bias Analysis'!E:E-DV$10,DV$10-'Publication Bias Analysis'!E:E),"")</f>
        <v/>
      </c>
      <c r="DR51" s="41" t="str">
        <f t="shared" si="141"/>
        <v/>
      </c>
      <c r="DS51" s="51" t="str">
        <f>IF(AND(DQ51&lt;&gt;"",DA51&lt;=MAX(DA:DA)-DV$14),1/('Publication Bias Analysis'!F:F^2+IF(Additional_model="Fixed effect",0,$DV$20)),"")</f>
        <v/>
      </c>
      <c r="EJ51" s="136"/>
      <c r="EK51" s="41" t="str">
        <f t="shared" si="62"/>
        <v/>
      </c>
      <c r="EL51" s="51" t="str">
        <f>IF(AND(Include_study?="Yes",Sufficient_data="Yes"),Z_score-('Publication Bias Analysis'!P$3+'Publication Bias Analysis'!P$4*Inverse_standard_error),"")</f>
        <v/>
      </c>
      <c r="EN51" s="136"/>
      <c r="EO51" s="41" t="str">
        <f>IF(AND(Include_study?="Yes",Sufficient_data="Yes"),('Publication Bias Analysis'!E:E-(SUMPRODUCT(Calculations!CS:CS,'Publication Bias Analysis'!E:E)/SUM(Calculations!CS:CS)))/SQRT(Calculations!EP:EP),"")</f>
        <v/>
      </c>
      <c r="EP51" s="41" t="str">
        <f>IF(AND(Include_study?="Yes",Sufficient_data="Yes"),'Publication Bias Analysis'!F:F^2-1/SUM(Calculations!CS:CS),"")</f>
        <v/>
      </c>
      <c r="EQ51" s="11" t="str">
        <f t="shared" si="142"/>
        <v/>
      </c>
      <c r="ER51" s="11" t="str">
        <f t="shared" si="143"/>
        <v/>
      </c>
      <c r="ES51" s="11" t="str">
        <f>IF(AND(Include_study?="Yes",Sufficient_data="Yes"),COUNTIFS(EQ$2:EQ50,"&lt;"&amp;EQ51,ER$2:ER50,"&lt;"&amp;ER51)+COUNTIFS(EQ52:EQ$201,"&lt;"&amp;EQ51,ER52:ER$201,"&lt;"&amp;ER51)+COUNTIFS(EQ$2:EQ50,"&gt;"&amp;EQ51,ER$2:ER50,"&gt;"&amp;ER51)+COUNTIFS(EQ52:EQ$201,"&gt;"&amp;EQ51,ER52:ER$201,"&gt;"&amp;ER51),"")</f>
        <v/>
      </c>
      <c r="ET51" s="82" t="str">
        <f>IF(AND(Include_study?="Yes",Sufficient_data="Yes"),COUNTIFS(EQ$2:EQ50,"&lt;"&amp;EQ51,ER$2:ER50,"&gt;"&amp;ER51)+COUNTIFS(EQ52:EQ$201,"&lt;"&amp;EQ51,ER52:ER$201,"&gt;"&amp;ER51)+COUNTIFS(EQ$2:EQ50,"&gt;"&amp;EQ51,ER$2:ER50,"&lt;"&amp;ER51)+COUNTIFS(EQ52:EQ$201,"&gt;"&amp;EQ51,ER52:ER$201,"&lt;"&amp;ER51),"")</f>
        <v/>
      </c>
      <c r="EV51" s="136"/>
      <c r="FA51" s="136"/>
      <c r="FB51" s="41" t="e">
        <f t="shared" si="144"/>
        <v>#N/A</v>
      </c>
      <c r="FC51" s="41" t="e">
        <f t="shared" si="145"/>
        <v>#N/A</v>
      </c>
      <c r="FD51" s="41" t="str">
        <f t="shared" si="146"/>
        <v/>
      </c>
      <c r="FE51" s="51" t="str">
        <f>IF(AND(Include_study?="Yes",Sufficient_data="Yes"),Z_score-('Publication Bias Analysis'!AO$30+'Publication Bias Analysis'!AO$31*Inverse_standard_error),"")</f>
        <v/>
      </c>
      <c r="FK51" s="136"/>
      <c r="FL51" s="11" t="str">
        <f>IF(Z_score_individual_studies&lt;&gt;"",RANK('Publication Bias Analysis'!AW:AW,'Publication Bias Analysis'!AW:AW,1)+COUNTIF('Publication Bias Analysis'!AW$2:AW50,'Publication Bias Analysis'!AW51),"")</f>
        <v/>
      </c>
      <c r="FM51" s="41" t="str">
        <f t="shared" si="147"/>
        <v/>
      </c>
      <c r="FN51" s="41" t="e">
        <f>IF('Publication Bias Analysis'!AV51&lt;&gt;"",'Publication Bias Analysis'!AV51,NA())</f>
        <v>#N/A</v>
      </c>
      <c r="FO51" s="41" t="e">
        <f>IF('Publication Bias Analysis'!AW51&lt;&gt;"",'Publication Bias Analysis'!AW51,NA())</f>
        <v>#N/A</v>
      </c>
      <c r="FP51" s="41" t="str">
        <f>IF(AND(Include_study?="Yes",Sufficient_data="Yes"),'Publication Bias Analysis'!AV:AV-AVERAGE('Publication Bias Analysis'!AV:AV),"")</f>
        <v/>
      </c>
      <c r="FQ51" s="51" t="str">
        <f>IF(AND(Include_study?="Yes",Sufficient_data="Yes"),FO:FO-('Publication Bias Analysis'!AZ$30+'Publication Bias Analysis'!AZ$31*FN:FN),"")</f>
        <v/>
      </c>
      <c r="FW51" s="136"/>
      <c r="FX51" s="90" t="str">
        <f t="shared" si="148"/>
        <v/>
      </c>
      <c r="FY51" s="41" t="str">
        <f t="shared" si="149"/>
        <v/>
      </c>
      <c r="FZ51" s="51" t="str">
        <f t="shared" si="78"/>
        <v/>
      </c>
    </row>
    <row r="52" spans="1:182" x14ac:dyDescent="0.2">
      <c r="A52" s="131"/>
      <c r="B52" s="41" t="str">
        <f>IF(AND(Sufficient_data="Yes",Include_study?="Yes"),IF(AND(Sort_By=$E$1,Order="Ascending"),IF(Input!Study_name="",COUNTIFS(Input!Study_name,"&lt;&gt;"&amp;"",Include_study?,"Yes",Sufficient_data,"Yes")+1,IF(COUNT(E52)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52)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52" s="41" t="str">
        <f>IF(B52&lt;&gt;"",IF(B52=0,COUNTIF(B$2:B51,0)+1,COUNTIF(B$2:B51,B52)+COUNTIF(B:B,"&lt;"&amp;B52)+1),"")</f>
        <v/>
      </c>
      <c r="D52" s="41" t="str">
        <f t="shared" si="84"/>
        <v/>
      </c>
      <c r="E52" s="41" t="str">
        <f>IF(AND(Include_study?="Yes",Sufficient_data="Yes",Input!Study_name&lt;&gt;""),Input!Study_name,"")</f>
        <v/>
      </c>
      <c r="F52" s="41" t="str">
        <f>IF(AND(Include_study?="Yes",Sufficient_data="Yes"),IF(Input!M2_M1&lt;&gt;"",Input!M2_M1,IF(AND(M1_&lt;&gt;"",M2_&lt;&gt;""),M2_-M1_,"")),"")</f>
        <v/>
      </c>
      <c r="G52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52" s="41" t="str">
        <f>IF(AND(Include_study?="Yes",Sufficient_data="Yes"),IF(OR(t_value&lt;&gt;"",F_value&lt;&gt;"",Input!Cohens_d&lt;&gt;"",Input!Hedges_g&lt;&gt;""),"",Sdiff/SQRT(2*(1-(r_)))),"")</f>
        <v/>
      </c>
      <c r="I52" s="11" t="str">
        <f t="shared" si="85"/>
        <v/>
      </c>
      <c r="J52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52" s="41" t="str">
        <f t="shared" si="86"/>
        <v/>
      </c>
      <c r="L52" s="41" t="str">
        <f t="shared" si="87"/>
        <v/>
      </c>
      <c r="M52" s="41" t="str">
        <f t="shared" si="88"/>
        <v/>
      </c>
      <c r="N52" s="41" t="str">
        <f t="shared" si="89"/>
        <v/>
      </c>
      <c r="O52" s="41" t="str">
        <f t="shared" si="90"/>
        <v/>
      </c>
      <c r="P52" s="41" t="str">
        <f t="shared" si="91"/>
        <v/>
      </c>
      <c r="Q52" s="41" t="str">
        <f t="shared" si="71"/>
        <v/>
      </c>
      <c r="R52" s="41" t="str">
        <f t="shared" si="92"/>
        <v/>
      </c>
      <c r="S52" s="41" t="str">
        <f t="shared" si="93"/>
        <v/>
      </c>
      <c r="T52" s="105" t="str">
        <f t="shared" si="94"/>
        <v/>
      </c>
      <c r="U52" s="108" t="str">
        <f t="shared" si="95"/>
        <v/>
      </c>
      <c r="V52" s="42"/>
      <c r="W52" s="71" t="e">
        <f t="shared" ref="W52:W115" si="150">IF(AND(Include_study?="Yes",Sufficient_data="Yes"),IF(Effect_size_measure=L$1,Hedges_g,Cohens_d),NA())</f>
        <v>#N/A</v>
      </c>
      <c r="X52" s="41" t="str">
        <f t="shared" ref="X52:X115" si="151">IF(AND(Include_study?="Yes",Sufficient_data="Yes"),W52-R52,"")</f>
        <v/>
      </c>
      <c r="Y52" s="51" t="str">
        <f t="shared" ref="Y52:Y115" si="152">IF(AND(Include_study?="Yes",Sufficient_data="Yes"),S52-W52,"")</f>
        <v/>
      </c>
      <c r="AD52" s="131"/>
      <c r="AE52" s="71" t="str">
        <f t="shared" ref="AE52:AE115" si="153">IF(AND(Sufficient_data="Yes",Include_study?="Yes",Subgroup&lt;&gt;""),COUNTIFS(Include_study?,"Yes",Sufficient_data,"Yes",Subgroup,"&lt;&gt;"&amp;"",AF:AF,"&lt;"&amp;Subgroup)+COUNTIFS(Include_study?,"Yes",Entry_number,"&lt;"&amp;Entry_number,AF:AF,Subgroup)+COUNTIFS(AY:AY,"&gt;="&amp;0,AV:AV,"&lt;"&amp;Subgroup)+1,"")</f>
        <v/>
      </c>
      <c r="AF52" s="86" t="str">
        <f t="shared" si="100"/>
        <v/>
      </c>
      <c r="AG52" s="86" t="str">
        <f t="shared" si="101"/>
        <v/>
      </c>
      <c r="AH52" s="86" t="str">
        <f t="shared" ref="AH52:AH115" si="154">IF(AND(Include_study?="Yes",Sufficient_data="Yes",Subgroup&lt;&gt;""),IF(Subgroup_effect_size_measure=L$1,Hedges_g,Cohens_d),"")</f>
        <v/>
      </c>
      <c r="AI52" s="86" t="str">
        <f t="shared" ref="AI52:AI115" si="155">IF(AND(Include_study?="Yes",Sufficient_data="Yes",Subgroup&lt;&gt;""),IF(Subgroup_effect_size_measure=L$1,SQRT(Variance_g),SQRT(Variance_d)),"")</f>
        <v/>
      </c>
      <c r="AJ52" s="86" t="str">
        <f t="shared" ref="AJ52:AJ115" si="156">IF(AND(Sufficient_data="Yes",Include_study?="Yes",Subgroup&lt;&gt;""),1/AI:AI^2,"")</f>
        <v/>
      </c>
      <c r="AK52" s="86" t="str">
        <f t="shared" si="105"/>
        <v/>
      </c>
      <c r="AL52" s="86" t="str">
        <f>IF(AND(Include_study?="Yes",Sufficient_data="Yes",Subgroup&lt;&gt;""),AH52-ABS(TINV((1-Subgroup_confidence_level),Number_of_subjects-1))*Calculations!AI52,"")</f>
        <v/>
      </c>
      <c r="AM52" s="86" t="str">
        <f>IF(AND(Include_study?="Yes",Sufficient_data="Yes",Subgroup&lt;&gt;""),AH52+ABS(TINV((1-Subgroup_confidence_level),Number_of_subjects-1))*Calculations!AI52,"")</f>
        <v/>
      </c>
      <c r="AN52" s="110" t="str">
        <f t="shared" si="106"/>
        <v/>
      </c>
      <c r="AO52" s="108" t="str">
        <f t="shared" si="107"/>
        <v/>
      </c>
      <c r="AP52" s="42"/>
      <c r="AQ52" s="71" t="e">
        <f t="shared" ref="AQ52:AQ115" si="157">IF(AND(Include_study?="Yes",Sufficient_data="Yes",Subgroup&lt;&gt;""),AH52,NA())</f>
        <v>#N/A</v>
      </c>
      <c r="AR52" s="41" t="str">
        <f t="shared" ref="AR52:AR115" si="158">IF(AND(Include_study?="Yes",Sufficient_data="Yes",Subgroup&lt;&gt;""),AQ52-AL52,"")</f>
        <v/>
      </c>
      <c r="AS52" s="51" t="str">
        <f t="shared" ref="AS52:AS115" si="159">IF(AND(Include_study?="Yes",Sufficient_data="Yes",Subgroup&lt;&gt;""),AM52-AQ52,"")</f>
        <v/>
      </c>
      <c r="AT52" s="42"/>
      <c r="AU52" s="71" t="str">
        <f t="shared" ref="AU52:AU115" si="160">IF(AV52&lt;&gt;"",SUMIFS(AX:AX,AY:AY,"&gt;="&amp;0,AV:AV,"&lt;"&amp;AV52)+AX52+AW52,"")</f>
        <v/>
      </c>
      <c r="AV52" s="86" t="str">
        <f>IF(AND(Sufficient_data="Yes",Include_study?="Yes",Subgroup&lt;&gt;""),IF(COUNTIFS(Input!P$2:P51,"="&amp;"Yes",Input!C$2:C51,"="&amp;"Yes",Input!Q$2:Q51,"="&amp;Subgroup)&gt;0,"",Subgroup),"")</f>
        <v/>
      </c>
      <c r="AW52" s="86" t="str">
        <f t="shared" ref="AW52:AW115" si="161">IF(AV52&lt;&gt;"",(COUNTIFS(AY:AY,"&gt;"&amp;0,AV:AV,"&lt;"&amp;AV52)+1),"")</f>
        <v/>
      </c>
      <c r="AX52" s="86" t="str">
        <f t="shared" ref="AX52:AX115" si="162">IF(AV52&lt;&gt;"",COUNTIFS(Include_study?,"Yes",Sufficient_data,"Yes",Subgroup,AV52),"")</f>
        <v/>
      </c>
      <c r="AY52" s="86" t="str">
        <f t="shared" ref="AY52:AY115" si="163">IF(AND(AV52&lt;&gt;"",SUMIF(Subgroup,AV52,Subgroup_Weightf)&gt;0),MAX(0,SUMPRODUCT(--(Subgroup=AV52),Subgroup_Weightf,AH:AH,AH:AH)-(SUMPRODUCT(--(Subgroup=AV52),Subgroup_Weightf,AH:AH)^2/SUMIF(Subgroup,AV52,Subgroup_Weightf))),"")</f>
        <v/>
      </c>
      <c r="AZ52" s="86" t="str">
        <f t="shared" ref="AZ52:AZ115" si="164">IF(AY52&lt;&gt;"",CHIDIST(AY52,AX52-1),"")</f>
        <v/>
      </c>
      <c r="BA52" s="86" t="str">
        <f t="shared" ref="BA52:BA115" si="165">IF(AY52&lt;&gt;"",MAX(0,(AY52-(AX52-1))/AY52),"")</f>
        <v/>
      </c>
      <c r="BB52" s="86" t="str">
        <f t="shared" ref="BB52:BB115" si="166">IF(AY52&lt;&gt;"",SUMIF(Subgroup,AV52,Subgroup_Weightf)-SUMPRODUCT(--(Subgroup=AV52),Subgroup_Weightf,Subgroup_Weightf)/SUMIF(Subgroup,AV52,Subgroup_Weightf),"")</f>
        <v/>
      </c>
      <c r="BC52" s="86" t="str">
        <f t="shared" si="118"/>
        <v/>
      </c>
      <c r="BD52" s="86" t="str">
        <f t="shared" ref="BD52:BD115" si="167">IF(BC52&lt;&gt;"",SQRT(BC52),"")</f>
        <v/>
      </c>
      <c r="BE52" s="86" t="str">
        <f t="shared" si="120"/>
        <v/>
      </c>
      <c r="BF52" s="86" t="str">
        <f t="shared" si="121"/>
        <v/>
      </c>
      <c r="BG52" s="86" t="str">
        <f t="shared" ref="BG52:BG115" si="168">IF(AV52&lt;&gt;"",SUMIFS(N_,Subgroup,"="&amp;AV52,Include_study?,"="&amp;"Yes",Sufficient_data,"="&amp;"Yes"),"")</f>
        <v/>
      </c>
      <c r="BH52" s="86" t="str">
        <f t="shared" si="123"/>
        <v/>
      </c>
      <c r="BI52" s="86" t="str">
        <f t="shared" si="124"/>
        <v/>
      </c>
      <c r="BJ52" s="86" t="str">
        <f t="shared" ref="BJ52:BJ115" si="169">IF(AY52&lt;&gt;"",BE52-BH52,"")</f>
        <v/>
      </c>
      <c r="BK52" s="86" t="str">
        <f t="shared" si="126"/>
        <v/>
      </c>
      <c r="BL52" s="86" t="str">
        <f t="shared" si="127"/>
        <v/>
      </c>
      <c r="BM52" s="86" t="str">
        <f t="shared" ref="BM52:BM115" si="170">IF(AY52&lt;&gt;"",BE52-BK52,"")</f>
        <v/>
      </c>
      <c r="BN52" s="86" t="str">
        <f t="shared" ref="BN52:BN115" si="171">IF(AY52&lt;&gt;"",SUMPRODUCT(--(Subgroup=AV52),Subgroup_weightr,AH:AH,AH:AH)-(SUMPRODUCT(--(Subgroup=AV52),Subgroup_weightr,AH:AH)^2/SUMIF(Subgroup,AV52,Subgroup_weightr)),"")</f>
        <v/>
      </c>
      <c r="BO52" s="86" t="e">
        <f t="shared" ref="BO52:BO115" si="172">IF(BE52&lt;&gt;"",BE52,NA())</f>
        <v>#N/A</v>
      </c>
      <c r="BP52" s="105" t="str">
        <f t="shared" ref="BP52:BP115" si="173">IF(AY52&lt;&gt;"",BR52/SUM(BR:BR),"")</f>
        <v/>
      </c>
      <c r="BQ52" s="86" t="str">
        <f t="shared" ref="BQ52:BQ115" si="174">IF(AV52&lt;&gt;"",1/(BF52^2),"")</f>
        <v/>
      </c>
      <c r="BR52" s="86" t="str">
        <f t="shared" si="132"/>
        <v/>
      </c>
      <c r="BS52" s="86" t="str">
        <f t="shared" ref="BS52:BS115" si="175">IF(BQ52&lt;&gt;"",(BW$2-BE52)^2*BR52,"")</f>
        <v/>
      </c>
      <c r="BT52" s="51" t="str">
        <f t="shared" si="76"/>
        <v/>
      </c>
      <c r="BY52" s="132"/>
      <c r="BZ52" s="41" t="e">
        <f>IF(AND(Sufficient_data="Yes",Include_study?="Yes",Moderator&lt;&gt;""),'Moderator Analysis'!E52,NA())</f>
        <v>#N/A</v>
      </c>
      <c r="CA52" s="41" t="e">
        <f>IF(AND(Include_study?="Yes",Sufficient_data="Yes",Moderator&lt;&gt;""),'Moderator Analysis'!F52,NA())</f>
        <v>#N/A</v>
      </c>
      <c r="CB52" s="41" t="str">
        <f t="shared" si="134"/>
        <v/>
      </c>
      <c r="CC52" s="41" t="str">
        <f t="shared" ref="CC52:CC115" si="176">IF(AND(Include_study?="Yes",Sufficient_data="Yes",Moderator&lt;&gt;""),1/CB52^2,"")</f>
        <v/>
      </c>
      <c r="CD52" s="41" t="str">
        <f>IF(AND(Sufficient_data="Yes",Include_study?="Yes",Moderator&lt;&gt;""),'Moderator Analysis'!F:F-CO$2,"")</f>
        <v/>
      </c>
      <c r="CE52" s="41" t="str">
        <f t="shared" ref="CE52:CE115" si="177">IF(AND(Sufficient_data="Yes",Include_study?="Yes",Moderator&lt;&gt;""),Moderator-CO$3,"")</f>
        <v/>
      </c>
      <c r="CF52" s="51" t="str">
        <f>IF(AND(Sufficient_data="Yes",Include_study?="Yes",Moderator&lt;&gt;""),CC:CC*('Moderator Analysis'!F:F-CO$5-CO$4*'Moderator Analysis'!E:E)^2,"")</f>
        <v/>
      </c>
      <c r="CG52" s="42"/>
      <c r="CH52" s="25"/>
      <c r="CI52" s="71" t="str">
        <f t="shared" ref="CI52:CI115" si="178">IF(AND(Sufficient_data="Yes",Include_study?="Yes",Moderator&lt;&gt;""),1/(CB52^2+CO$7),"")</f>
        <v/>
      </c>
      <c r="CJ52" s="41" t="str">
        <f>IF(AND(Sufficient_data="Yes",Include_study?="Yes",CI52&lt;&gt;""),'Moderator Analysis'!F:F-'Moderator Analysis'!$J$37,"")</f>
        <v/>
      </c>
      <c r="CK52" s="41" t="str">
        <f>IF(AND(Sufficient_data="Yes",Include_study?="Yes",CI52&lt;&gt;""),'Moderator Analysis'!E:E-SUMPRODUCT('Moderator Analysis'!E:E,CI:CI)/SUM(CI:CI),"")</f>
        <v/>
      </c>
      <c r="CL52" s="51" t="str">
        <f>IF(AND(Sufficient_data="Yes",Include_study?="Yes",CI52&lt;&gt;""),CI:CI*('Moderator Analysis'!F:F-'Moderator Analysis'!J$29-'Moderator Analysis'!J$30*'Moderator Analysis'!E:E)^2,"")</f>
        <v/>
      </c>
      <c r="CQ52" s="132"/>
      <c r="CR52" s="134"/>
      <c r="CS52" s="41" t="str">
        <f>IF(AND(Sufficient_data="Yes",Include_study?="Yes"),1/('Publication Bias Analysis'!F52^2),"")</f>
        <v/>
      </c>
      <c r="CT52" s="86" t="str">
        <f>IF(AND(Include_study?="Yes",Sufficient_data="Yes"),1/('Publication Bias Analysis'!F52^2+IF(Additional_model="Fixed effect",0,DG$21)),"")</f>
        <v/>
      </c>
      <c r="CU52" s="86" t="str">
        <f>IF(AND(Include_study?="Yes",Sufficient_data="Yes"),1/('Publication Bias Analysis'!F:F^2+IF(Additional_model="Fixed effect",0,'Publication Bias Analysis'!L$32)),"")</f>
        <v/>
      </c>
      <c r="CV52" s="86" t="str">
        <f>IF(AND(Include_study?="Yes",Sufficient_data="Yes"),'Publication Bias Analysis'!E:E-'Publication Bias Analysis'!I$37,"")</f>
        <v/>
      </c>
      <c r="CW52" s="86" t="str">
        <f>IF(AND(Include_study?="Yes",Sufficient_data="Yes"),IF(Additional_model="Fixed effect",1/'Publication Bias Analysis'!F:F,1/SQRT('Publication Bias Analysis'!F:F^2+Calculations!DG$21)),"")</f>
        <v/>
      </c>
      <c r="CX52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52" s="88" t="str">
        <f t="shared" si="138"/>
        <v/>
      </c>
      <c r="CZ52" s="88" t="str">
        <f>IF(AND(Include_study?="Yes",Sufficient_data="Yes"),CY:CY+IF(DK:DK&lt;0,-1,1)*COUNTIF(CY$2:CY51,CY:CY),"")</f>
        <v/>
      </c>
      <c r="DA52" s="88" t="str">
        <f>IF(AND(Include_study?="Yes",Sufficient_data="Yes"),RANK(DO:DO,DO:DO,1)*IF(DN:DN&gt;0,1,-1)+IF(DN:DN&lt;0,-1,1)*COUNTIF(CY$2:CY51,CY:CY),"")</f>
        <v/>
      </c>
      <c r="DB52" s="88" t="str">
        <f>IF(AND(Include_study?="Yes",Sufficient_data="Yes"),RANK(DR:DR,DR:DR,1)*IF(DQ:DQ&gt;0,1,-1)+IF(DQ:DQ&lt;0,-1,1)*COUNTIF(CY$2:CY51,CY:CY),"")</f>
        <v/>
      </c>
      <c r="DC52" s="41" t="e">
        <f>IF(AND(Include_study?="Yes",Sufficient_data="Yes"),'Publication Bias Analysis'!$E:$E,NA())</f>
        <v>#N/A</v>
      </c>
      <c r="DD52" s="51" t="e">
        <f>IF(AND(Include_study?="Yes",Sufficient_data="Yes"),'Publication Bias Analysis'!$F:$F,NA())</f>
        <v>#N/A</v>
      </c>
      <c r="DJ52" s="136"/>
      <c r="DK52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52" s="41" t="str">
        <f t="shared" ref="DL52:DL115" si="179">IF(AND(Include_study?="Yes",Sufficient_data="Yes"),ABS(DK52),"")</f>
        <v/>
      </c>
      <c r="DM52" s="51" t="str">
        <f>IF(AND(Include_study?="Yes",Sufficient_data="Yes"),1/('Publication Bias Analysis'!F:F^2+IF(Additional_model="Fixed effect",0,$DV$6)),"")</f>
        <v/>
      </c>
      <c r="DN52" s="41" t="str">
        <f>IF(AND(Include_study?="Yes",Sufficient_data="Yes"),IF('Publication Bias Analysis'!L$38="Left",'Publication Bias Analysis'!E:E-DV$3,Calculations!DV$3-'Publication Bias Analysis'!E:E),"")</f>
        <v/>
      </c>
      <c r="DO52" s="41" t="str">
        <f t="shared" ref="DO52:DO115" si="180">IF(DN52&lt;&gt;"",ABS(DN52),"")</f>
        <v/>
      </c>
      <c r="DP52" s="51" t="str">
        <f>IF(AND(DN52&lt;&gt;"",CZ52&lt;=MAX(CZ:CZ)-DV$7),1/('Publication Bias Analysis'!F:F^2+IF(Additional_model="Fixed effect",0,$DV$13)),"")</f>
        <v/>
      </c>
      <c r="DQ52" s="71" t="str">
        <f>IF(AND(Include_study?="Yes",Sufficient_data="Yes"),IF('Publication Bias Analysis'!L$38="Left",'Publication Bias Analysis'!E:E-DV$10,DV$10-'Publication Bias Analysis'!E:E),"")</f>
        <v/>
      </c>
      <c r="DR52" s="41" t="str">
        <f t="shared" ref="DR52:DR115" si="181">IF(DQ52&lt;&gt;"",ABS(DQ52),"")</f>
        <v/>
      </c>
      <c r="DS52" s="51" t="str">
        <f>IF(AND(DQ52&lt;&gt;"",DA52&lt;=MAX(DA:DA)-DV$14),1/('Publication Bias Analysis'!F:F^2+IF(Additional_model="Fixed effect",0,$DV$20)),"")</f>
        <v/>
      </c>
      <c r="EJ52" s="136"/>
      <c r="EK52" s="41" t="str">
        <f t="shared" si="62"/>
        <v/>
      </c>
      <c r="EL52" s="51" t="str">
        <f>IF(AND(Include_study?="Yes",Sufficient_data="Yes"),Z_score-('Publication Bias Analysis'!P$3+'Publication Bias Analysis'!P$4*Inverse_standard_error),"")</f>
        <v/>
      </c>
      <c r="EN52" s="136"/>
      <c r="EO52" s="41" t="str">
        <f>IF(AND(Include_study?="Yes",Sufficient_data="Yes"),('Publication Bias Analysis'!E:E-(SUMPRODUCT(Calculations!CS:CS,'Publication Bias Analysis'!E:E)/SUM(Calculations!CS:CS)))/SQRT(Calculations!EP:EP),"")</f>
        <v/>
      </c>
      <c r="EP52" s="41" t="str">
        <f>IF(AND(Include_study?="Yes",Sufficient_data="Yes"),'Publication Bias Analysis'!F:F^2-1/SUM(Calculations!CS:CS),"")</f>
        <v/>
      </c>
      <c r="EQ52" s="11" t="str">
        <f t="shared" ref="EQ52:EQ115" si="182">IF(AND(Include_study?="Yes",Sufficient_data="Yes"),RANK(EO:EO,EO:EO,0),"")</f>
        <v/>
      </c>
      <c r="ER52" s="11" t="str">
        <f t="shared" ref="ER52:ER115" si="183">IF(AND(Include_study?="Yes",Sufficient_data="Yes"),RANK(EP:EP,EP:EP,0),"")</f>
        <v/>
      </c>
      <c r="ES52" s="11" t="str">
        <f>IF(AND(Include_study?="Yes",Sufficient_data="Yes"),COUNTIFS(EQ$2:EQ51,"&lt;"&amp;EQ52,ER$2:ER51,"&lt;"&amp;ER52)+COUNTIFS(EQ53:EQ$201,"&lt;"&amp;EQ52,ER53:ER$201,"&lt;"&amp;ER52)+COUNTIFS(EQ$2:EQ51,"&gt;"&amp;EQ52,ER$2:ER51,"&gt;"&amp;ER52)+COUNTIFS(EQ53:EQ$201,"&gt;"&amp;EQ52,ER53:ER$201,"&gt;"&amp;ER52),"")</f>
        <v/>
      </c>
      <c r="ET52" s="82" t="str">
        <f>IF(AND(Include_study?="Yes",Sufficient_data="Yes"),COUNTIFS(EQ$2:EQ51,"&lt;"&amp;EQ52,ER$2:ER51,"&gt;"&amp;ER52)+COUNTIFS(EQ53:EQ$201,"&lt;"&amp;EQ52,ER53:ER$201,"&gt;"&amp;ER52)+COUNTIFS(EQ$2:EQ51,"&gt;"&amp;EQ52,ER$2:ER51,"&lt;"&amp;ER52)+COUNTIFS(EQ53:EQ$201,"&gt;"&amp;EQ52,ER53:ER$201,"&lt;"&amp;ER52),"")</f>
        <v/>
      </c>
      <c r="EV52" s="136"/>
      <c r="FA52" s="136"/>
      <c r="FB52" s="41" t="e">
        <f t="shared" si="144"/>
        <v>#N/A</v>
      </c>
      <c r="FC52" s="41" t="e">
        <f t="shared" si="145"/>
        <v>#N/A</v>
      </c>
      <c r="FD52" s="41" t="str">
        <f t="shared" si="146"/>
        <v/>
      </c>
      <c r="FE52" s="51" t="str">
        <f>IF(AND(Include_study?="Yes",Sufficient_data="Yes"),Z_score-('Publication Bias Analysis'!AO$30+'Publication Bias Analysis'!AO$31*Inverse_standard_error),"")</f>
        <v/>
      </c>
      <c r="FK52" s="136"/>
      <c r="FL52" s="11" t="str">
        <f>IF(Z_score_individual_studies&lt;&gt;"",RANK('Publication Bias Analysis'!AW:AW,'Publication Bias Analysis'!AW:AW,1)+COUNTIF('Publication Bias Analysis'!AW$2:AW51,'Publication Bias Analysis'!AW52),"")</f>
        <v/>
      </c>
      <c r="FM52" s="41" t="str">
        <f t="shared" si="147"/>
        <v/>
      </c>
      <c r="FN52" s="41" t="e">
        <f>IF('Publication Bias Analysis'!AV52&lt;&gt;"",'Publication Bias Analysis'!AV52,NA())</f>
        <v>#N/A</v>
      </c>
      <c r="FO52" s="41" t="e">
        <f>IF('Publication Bias Analysis'!AW52&lt;&gt;"",'Publication Bias Analysis'!AW52,NA())</f>
        <v>#N/A</v>
      </c>
      <c r="FP52" s="41" t="str">
        <f>IF(AND(Include_study?="Yes",Sufficient_data="Yes"),'Publication Bias Analysis'!AV:AV-AVERAGE('Publication Bias Analysis'!AV:AV),"")</f>
        <v/>
      </c>
      <c r="FQ52" s="51" t="str">
        <f>IF(AND(Include_study?="Yes",Sufficient_data="Yes"),FO:FO-('Publication Bias Analysis'!AZ$30+'Publication Bias Analysis'!AZ$31*FN:FN),"")</f>
        <v/>
      </c>
      <c r="FW52" s="136"/>
      <c r="FX52" s="90" t="str">
        <f t="shared" si="148"/>
        <v/>
      </c>
      <c r="FY52" s="41" t="str">
        <f t="shared" ref="FY52:FY115" si="184">IF(FX52&lt;&gt;"",1-NORMSDIST(ABS(FX52)),"")</f>
        <v/>
      </c>
      <c r="FZ52" s="51" t="str">
        <f t="shared" si="78"/>
        <v/>
      </c>
    </row>
    <row r="53" spans="1:182" x14ac:dyDescent="0.2">
      <c r="A53" s="131"/>
      <c r="B53" s="41" t="str">
        <f>IF(AND(Sufficient_data="Yes",Include_study?="Yes"),IF(AND(Sort_By=$E$1,Order="Ascending"),IF(Input!Study_name="",COUNTIFS(Input!Study_name,"&lt;&gt;"&amp;"",Include_study?,"Yes",Sufficient_data,"Yes")+1,IF(COUNT(E53)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53)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53" s="41" t="str">
        <f>IF(B53&lt;&gt;"",IF(B53=0,COUNTIF(B$2:B52,0)+1,COUNTIF(B$2:B52,B53)+COUNTIF(B:B,"&lt;"&amp;B53)+1),"")</f>
        <v/>
      </c>
      <c r="D53" s="41" t="str">
        <f t="shared" si="84"/>
        <v/>
      </c>
      <c r="E53" s="41" t="str">
        <f>IF(AND(Include_study?="Yes",Sufficient_data="Yes",Input!Study_name&lt;&gt;""),Input!Study_name,"")</f>
        <v/>
      </c>
      <c r="F53" s="41" t="str">
        <f>IF(AND(Include_study?="Yes",Sufficient_data="Yes"),IF(Input!M2_M1&lt;&gt;"",Input!M2_M1,IF(AND(M1_&lt;&gt;"",M2_&lt;&gt;""),M2_-M1_,"")),"")</f>
        <v/>
      </c>
      <c r="G53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53" s="41" t="str">
        <f>IF(AND(Include_study?="Yes",Sufficient_data="Yes"),IF(OR(t_value&lt;&gt;"",F_value&lt;&gt;"",Input!Cohens_d&lt;&gt;"",Input!Hedges_g&lt;&gt;""),"",Sdiff/SQRT(2*(1-(r_)))),"")</f>
        <v/>
      </c>
      <c r="I53" s="11" t="str">
        <f t="shared" si="85"/>
        <v/>
      </c>
      <c r="J53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53" s="41" t="str">
        <f t="shared" si="86"/>
        <v/>
      </c>
      <c r="L53" s="41" t="str">
        <f t="shared" si="87"/>
        <v/>
      </c>
      <c r="M53" s="41" t="str">
        <f t="shared" si="88"/>
        <v/>
      </c>
      <c r="N53" s="41" t="str">
        <f t="shared" si="89"/>
        <v/>
      </c>
      <c r="O53" s="41" t="str">
        <f t="shared" si="90"/>
        <v/>
      </c>
      <c r="P53" s="41" t="str">
        <f t="shared" si="91"/>
        <v/>
      </c>
      <c r="Q53" s="41" t="str">
        <f t="shared" si="71"/>
        <v/>
      </c>
      <c r="R53" s="41" t="str">
        <f t="shared" si="92"/>
        <v/>
      </c>
      <c r="S53" s="41" t="str">
        <f t="shared" si="93"/>
        <v/>
      </c>
      <c r="T53" s="105" t="str">
        <f t="shared" si="94"/>
        <v/>
      </c>
      <c r="U53" s="108" t="str">
        <f t="shared" si="95"/>
        <v/>
      </c>
      <c r="V53" s="42"/>
      <c r="W53" s="71" t="e">
        <f t="shared" si="150"/>
        <v>#N/A</v>
      </c>
      <c r="X53" s="41" t="str">
        <f t="shared" si="151"/>
        <v/>
      </c>
      <c r="Y53" s="51" t="str">
        <f t="shared" si="152"/>
        <v/>
      </c>
      <c r="AD53" s="131"/>
      <c r="AE53" s="71" t="str">
        <f t="shared" si="153"/>
        <v/>
      </c>
      <c r="AF53" s="86" t="str">
        <f t="shared" si="100"/>
        <v/>
      </c>
      <c r="AG53" s="86" t="str">
        <f t="shared" si="101"/>
        <v/>
      </c>
      <c r="AH53" s="86" t="str">
        <f t="shared" si="154"/>
        <v/>
      </c>
      <c r="AI53" s="86" t="str">
        <f t="shared" si="155"/>
        <v/>
      </c>
      <c r="AJ53" s="86" t="str">
        <f t="shared" si="156"/>
        <v/>
      </c>
      <c r="AK53" s="86" t="str">
        <f t="shared" si="105"/>
        <v/>
      </c>
      <c r="AL53" s="86" t="str">
        <f>IF(AND(Include_study?="Yes",Sufficient_data="Yes",Subgroup&lt;&gt;""),AH53-ABS(TINV((1-Subgroup_confidence_level),Number_of_subjects-1))*Calculations!AI53,"")</f>
        <v/>
      </c>
      <c r="AM53" s="86" t="str">
        <f>IF(AND(Include_study?="Yes",Sufficient_data="Yes",Subgroup&lt;&gt;""),AH53+ABS(TINV((1-Subgroup_confidence_level),Number_of_subjects-1))*Calculations!AI53,"")</f>
        <v/>
      </c>
      <c r="AN53" s="110" t="str">
        <f t="shared" si="106"/>
        <v/>
      </c>
      <c r="AO53" s="108" t="str">
        <f t="shared" si="107"/>
        <v/>
      </c>
      <c r="AP53" s="42"/>
      <c r="AQ53" s="71" t="e">
        <f t="shared" si="157"/>
        <v>#N/A</v>
      </c>
      <c r="AR53" s="41" t="str">
        <f t="shared" si="158"/>
        <v/>
      </c>
      <c r="AS53" s="51" t="str">
        <f t="shared" si="159"/>
        <v/>
      </c>
      <c r="AT53" s="42"/>
      <c r="AU53" s="71" t="str">
        <f t="shared" si="160"/>
        <v/>
      </c>
      <c r="AV53" s="86" t="str">
        <f>IF(AND(Sufficient_data="Yes",Include_study?="Yes",Subgroup&lt;&gt;""),IF(COUNTIFS(Input!P$2:P52,"="&amp;"Yes",Input!C$2:C52,"="&amp;"Yes",Input!Q$2:Q52,"="&amp;Subgroup)&gt;0,"",Subgroup),"")</f>
        <v/>
      </c>
      <c r="AW53" s="86" t="str">
        <f t="shared" si="161"/>
        <v/>
      </c>
      <c r="AX53" s="86" t="str">
        <f t="shared" si="162"/>
        <v/>
      </c>
      <c r="AY53" s="86" t="str">
        <f t="shared" si="163"/>
        <v/>
      </c>
      <c r="AZ53" s="86" t="str">
        <f t="shared" si="164"/>
        <v/>
      </c>
      <c r="BA53" s="86" t="str">
        <f t="shared" si="165"/>
        <v/>
      </c>
      <c r="BB53" s="86" t="str">
        <f t="shared" si="166"/>
        <v/>
      </c>
      <c r="BC53" s="86" t="str">
        <f t="shared" si="118"/>
        <v/>
      </c>
      <c r="BD53" s="86" t="str">
        <f t="shared" si="167"/>
        <v/>
      </c>
      <c r="BE53" s="86" t="str">
        <f t="shared" si="120"/>
        <v/>
      </c>
      <c r="BF53" s="86" t="str">
        <f t="shared" si="121"/>
        <v/>
      </c>
      <c r="BG53" s="86" t="str">
        <f t="shared" si="168"/>
        <v/>
      </c>
      <c r="BH53" s="86" t="str">
        <f t="shared" si="123"/>
        <v/>
      </c>
      <c r="BI53" s="86" t="str">
        <f t="shared" si="124"/>
        <v/>
      </c>
      <c r="BJ53" s="86" t="str">
        <f t="shared" si="169"/>
        <v/>
      </c>
      <c r="BK53" s="86" t="str">
        <f t="shared" si="126"/>
        <v/>
      </c>
      <c r="BL53" s="86" t="str">
        <f t="shared" si="127"/>
        <v/>
      </c>
      <c r="BM53" s="86" t="str">
        <f t="shared" si="170"/>
        <v/>
      </c>
      <c r="BN53" s="86" t="str">
        <f t="shared" si="171"/>
        <v/>
      </c>
      <c r="BO53" s="86" t="e">
        <f t="shared" si="172"/>
        <v>#N/A</v>
      </c>
      <c r="BP53" s="105" t="str">
        <f t="shared" si="173"/>
        <v/>
      </c>
      <c r="BQ53" s="86" t="str">
        <f t="shared" si="174"/>
        <v/>
      </c>
      <c r="BR53" s="86" t="str">
        <f t="shared" si="132"/>
        <v/>
      </c>
      <c r="BS53" s="86" t="str">
        <f t="shared" si="175"/>
        <v/>
      </c>
      <c r="BT53" s="51" t="str">
        <f t="shared" si="76"/>
        <v/>
      </c>
      <c r="BY53" s="132"/>
      <c r="BZ53" s="41" t="e">
        <f>IF(AND(Sufficient_data="Yes",Include_study?="Yes",Moderator&lt;&gt;""),'Moderator Analysis'!E53,NA())</f>
        <v>#N/A</v>
      </c>
      <c r="CA53" s="41" t="e">
        <f>IF(AND(Include_study?="Yes",Sufficient_data="Yes",Moderator&lt;&gt;""),'Moderator Analysis'!F53,NA())</f>
        <v>#N/A</v>
      </c>
      <c r="CB53" s="41" t="str">
        <f t="shared" si="134"/>
        <v/>
      </c>
      <c r="CC53" s="41" t="str">
        <f t="shared" si="176"/>
        <v/>
      </c>
      <c r="CD53" s="41" t="str">
        <f>IF(AND(Sufficient_data="Yes",Include_study?="Yes",Moderator&lt;&gt;""),'Moderator Analysis'!F:F-CO$2,"")</f>
        <v/>
      </c>
      <c r="CE53" s="41" t="str">
        <f t="shared" si="177"/>
        <v/>
      </c>
      <c r="CF53" s="51" t="str">
        <f>IF(AND(Sufficient_data="Yes",Include_study?="Yes",Moderator&lt;&gt;""),CC:CC*('Moderator Analysis'!F:F-CO$5-CO$4*'Moderator Analysis'!E:E)^2,"")</f>
        <v/>
      </c>
      <c r="CG53" s="42"/>
      <c r="CH53" s="25"/>
      <c r="CI53" s="71" t="str">
        <f t="shared" si="178"/>
        <v/>
      </c>
      <c r="CJ53" s="41" t="str">
        <f>IF(AND(Sufficient_data="Yes",Include_study?="Yes",CI53&lt;&gt;""),'Moderator Analysis'!F:F-'Moderator Analysis'!$J$37,"")</f>
        <v/>
      </c>
      <c r="CK53" s="41" t="str">
        <f>IF(AND(Sufficient_data="Yes",Include_study?="Yes",CI53&lt;&gt;""),'Moderator Analysis'!E:E-SUMPRODUCT('Moderator Analysis'!E:E,CI:CI)/SUM(CI:CI),"")</f>
        <v/>
      </c>
      <c r="CL53" s="51" t="str">
        <f>IF(AND(Sufficient_data="Yes",Include_study?="Yes",CI53&lt;&gt;""),CI:CI*('Moderator Analysis'!F:F-'Moderator Analysis'!J$29-'Moderator Analysis'!J$30*'Moderator Analysis'!E:E)^2,"")</f>
        <v/>
      </c>
      <c r="CQ53" s="132"/>
      <c r="CR53" s="134"/>
      <c r="CS53" s="41" t="str">
        <f>IF(AND(Sufficient_data="Yes",Include_study?="Yes"),1/('Publication Bias Analysis'!F53^2),"")</f>
        <v/>
      </c>
      <c r="CT53" s="86" t="str">
        <f>IF(AND(Include_study?="Yes",Sufficient_data="Yes"),1/('Publication Bias Analysis'!F53^2+IF(Additional_model="Fixed effect",0,DG$21)),"")</f>
        <v/>
      </c>
      <c r="CU53" s="86" t="str">
        <f>IF(AND(Include_study?="Yes",Sufficient_data="Yes"),1/('Publication Bias Analysis'!F:F^2+IF(Additional_model="Fixed effect",0,'Publication Bias Analysis'!L$32)),"")</f>
        <v/>
      </c>
      <c r="CV53" s="86" t="str">
        <f>IF(AND(Include_study?="Yes",Sufficient_data="Yes"),'Publication Bias Analysis'!E:E-'Publication Bias Analysis'!I$37,"")</f>
        <v/>
      </c>
      <c r="CW53" s="86" t="str">
        <f>IF(AND(Include_study?="Yes",Sufficient_data="Yes"),IF(Additional_model="Fixed effect",1/'Publication Bias Analysis'!F:F,1/SQRT('Publication Bias Analysis'!F:F^2+Calculations!DG$21)),"")</f>
        <v/>
      </c>
      <c r="CX53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53" s="88" t="str">
        <f t="shared" si="138"/>
        <v/>
      </c>
      <c r="CZ53" s="88" t="str">
        <f>IF(AND(Include_study?="Yes",Sufficient_data="Yes"),CY:CY+IF(DK:DK&lt;0,-1,1)*COUNTIF(CY$2:CY52,CY:CY),"")</f>
        <v/>
      </c>
      <c r="DA53" s="88" t="str">
        <f>IF(AND(Include_study?="Yes",Sufficient_data="Yes"),RANK(DO:DO,DO:DO,1)*IF(DN:DN&gt;0,1,-1)+IF(DN:DN&lt;0,-1,1)*COUNTIF(CY$2:CY52,CY:CY),"")</f>
        <v/>
      </c>
      <c r="DB53" s="88" t="str">
        <f>IF(AND(Include_study?="Yes",Sufficient_data="Yes"),RANK(DR:DR,DR:DR,1)*IF(DQ:DQ&gt;0,1,-1)+IF(DQ:DQ&lt;0,-1,1)*COUNTIF(CY$2:CY52,CY:CY),"")</f>
        <v/>
      </c>
      <c r="DC53" s="41" t="e">
        <f>IF(AND(Include_study?="Yes",Sufficient_data="Yes"),'Publication Bias Analysis'!$E:$E,NA())</f>
        <v>#N/A</v>
      </c>
      <c r="DD53" s="51" t="e">
        <f>IF(AND(Include_study?="Yes",Sufficient_data="Yes"),'Publication Bias Analysis'!$F:$F,NA())</f>
        <v>#N/A</v>
      </c>
      <c r="DJ53" s="136"/>
      <c r="DK53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53" s="41" t="str">
        <f t="shared" si="179"/>
        <v/>
      </c>
      <c r="DM53" s="51" t="str">
        <f>IF(AND(Include_study?="Yes",Sufficient_data="Yes"),1/('Publication Bias Analysis'!F:F^2+IF(Additional_model="Fixed effect",0,$DV$6)),"")</f>
        <v/>
      </c>
      <c r="DN53" s="41" t="str">
        <f>IF(AND(Include_study?="Yes",Sufficient_data="Yes"),IF('Publication Bias Analysis'!L$38="Left",'Publication Bias Analysis'!E:E-DV$3,Calculations!DV$3-'Publication Bias Analysis'!E:E),"")</f>
        <v/>
      </c>
      <c r="DO53" s="41" t="str">
        <f t="shared" si="180"/>
        <v/>
      </c>
      <c r="DP53" s="51" t="str">
        <f>IF(AND(DN53&lt;&gt;"",CZ53&lt;=MAX(CZ:CZ)-DV$7),1/('Publication Bias Analysis'!F:F^2+IF(Additional_model="Fixed effect",0,$DV$13)),"")</f>
        <v/>
      </c>
      <c r="DQ53" s="71" t="str">
        <f>IF(AND(Include_study?="Yes",Sufficient_data="Yes"),IF('Publication Bias Analysis'!L$38="Left",'Publication Bias Analysis'!E:E-DV$10,DV$10-'Publication Bias Analysis'!E:E),"")</f>
        <v/>
      </c>
      <c r="DR53" s="41" t="str">
        <f t="shared" si="181"/>
        <v/>
      </c>
      <c r="DS53" s="51" t="str">
        <f>IF(AND(DQ53&lt;&gt;"",DA53&lt;=MAX(DA:DA)-DV$14),1/('Publication Bias Analysis'!F:F^2+IF(Additional_model="Fixed effect",0,$DV$20)),"")</f>
        <v/>
      </c>
      <c r="EJ53" s="136"/>
      <c r="EK53" s="41" t="str">
        <f t="shared" si="62"/>
        <v/>
      </c>
      <c r="EL53" s="51" t="str">
        <f>IF(AND(Include_study?="Yes",Sufficient_data="Yes"),Z_score-('Publication Bias Analysis'!P$3+'Publication Bias Analysis'!P$4*Inverse_standard_error),"")</f>
        <v/>
      </c>
      <c r="EN53" s="136"/>
      <c r="EO53" s="41" t="str">
        <f>IF(AND(Include_study?="Yes",Sufficient_data="Yes"),('Publication Bias Analysis'!E:E-(SUMPRODUCT(Calculations!CS:CS,'Publication Bias Analysis'!E:E)/SUM(Calculations!CS:CS)))/SQRT(Calculations!EP:EP),"")</f>
        <v/>
      </c>
      <c r="EP53" s="41" t="str">
        <f>IF(AND(Include_study?="Yes",Sufficient_data="Yes"),'Publication Bias Analysis'!F:F^2-1/SUM(Calculations!CS:CS),"")</f>
        <v/>
      </c>
      <c r="EQ53" s="11" t="str">
        <f t="shared" si="182"/>
        <v/>
      </c>
      <c r="ER53" s="11" t="str">
        <f t="shared" si="183"/>
        <v/>
      </c>
      <c r="ES53" s="11" t="str">
        <f>IF(AND(Include_study?="Yes",Sufficient_data="Yes"),COUNTIFS(EQ$2:EQ52,"&lt;"&amp;EQ53,ER$2:ER52,"&lt;"&amp;ER53)+COUNTIFS(EQ54:EQ$201,"&lt;"&amp;EQ53,ER54:ER$201,"&lt;"&amp;ER53)+COUNTIFS(EQ$2:EQ52,"&gt;"&amp;EQ53,ER$2:ER52,"&gt;"&amp;ER53)+COUNTIFS(EQ54:EQ$201,"&gt;"&amp;EQ53,ER54:ER$201,"&gt;"&amp;ER53),"")</f>
        <v/>
      </c>
      <c r="ET53" s="82" t="str">
        <f>IF(AND(Include_study?="Yes",Sufficient_data="Yes"),COUNTIFS(EQ$2:EQ52,"&lt;"&amp;EQ53,ER$2:ER52,"&gt;"&amp;ER53)+COUNTIFS(EQ54:EQ$201,"&lt;"&amp;EQ53,ER54:ER$201,"&gt;"&amp;ER53)+COUNTIFS(EQ$2:EQ52,"&gt;"&amp;EQ53,ER$2:ER52,"&lt;"&amp;ER53)+COUNTIFS(EQ54:EQ$201,"&gt;"&amp;EQ53,ER54:ER$201,"&lt;"&amp;ER53),"")</f>
        <v/>
      </c>
      <c r="EV53" s="136"/>
      <c r="FA53" s="136"/>
      <c r="FB53" s="41" t="e">
        <f t="shared" si="144"/>
        <v>#N/A</v>
      </c>
      <c r="FC53" s="41" t="e">
        <f t="shared" si="145"/>
        <v>#N/A</v>
      </c>
      <c r="FD53" s="41" t="str">
        <f t="shared" si="146"/>
        <v/>
      </c>
      <c r="FE53" s="51" t="str">
        <f>IF(AND(Include_study?="Yes",Sufficient_data="Yes"),Z_score-('Publication Bias Analysis'!AO$30+'Publication Bias Analysis'!AO$31*Inverse_standard_error),"")</f>
        <v/>
      </c>
      <c r="FK53" s="136"/>
      <c r="FL53" s="11" t="str">
        <f>IF(Z_score_individual_studies&lt;&gt;"",RANK('Publication Bias Analysis'!AW:AW,'Publication Bias Analysis'!AW:AW,1)+COUNTIF('Publication Bias Analysis'!AW$2:AW52,'Publication Bias Analysis'!AW53),"")</f>
        <v/>
      </c>
      <c r="FM53" s="41" t="str">
        <f t="shared" si="147"/>
        <v/>
      </c>
      <c r="FN53" s="41" t="e">
        <f>IF('Publication Bias Analysis'!AV53&lt;&gt;"",'Publication Bias Analysis'!AV53,NA())</f>
        <v>#N/A</v>
      </c>
      <c r="FO53" s="41" t="e">
        <f>IF('Publication Bias Analysis'!AW53&lt;&gt;"",'Publication Bias Analysis'!AW53,NA())</f>
        <v>#N/A</v>
      </c>
      <c r="FP53" s="41" t="str">
        <f>IF(AND(Include_study?="Yes",Sufficient_data="Yes"),'Publication Bias Analysis'!AV:AV-AVERAGE('Publication Bias Analysis'!AV:AV),"")</f>
        <v/>
      </c>
      <c r="FQ53" s="51" t="str">
        <f>IF(AND(Include_study?="Yes",Sufficient_data="Yes"),FO:FO-('Publication Bias Analysis'!AZ$30+'Publication Bias Analysis'!AZ$31*FN:FN),"")</f>
        <v/>
      </c>
      <c r="FW53" s="136"/>
      <c r="FX53" s="90" t="str">
        <f t="shared" si="148"/>
        <v/>
      </c>
      <c r="FY53" s="41" t="str">
        <f t="shared" si="184"/>
        <v/>
      </c>
      <c r="FZ53" s="51" t="str">
        <f t="shared" si="78"/>
        <v/>
      </c>
    </row>
    <row r="54" spans="1:182" x14ac:dyDescent="0.2">
      <c r="A54" s="131"/>
      <c r="B54" s="41" t="str">
        <f>IF(AND(Sufficient_data="Yes",Include_study?="Yes"),IF(AND(Sort_By=$E$1,Order="Ascending"),IF(Input!Study_name="",COUNTIFS(Input!Study_name,"&lt;&gt;"&amp;"",Include_study?,"Yes",Sufficient_data,"Yes")+1,IF(COUNT(E54)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54)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54" s="41" t="str">
        <f>IF(B54&lt;&gt;"",IF(B54=0,COUNTIF(B$2:B53,0)+1,COUNTIF(B$2:B53,B54)+COUNTIF(B:B,"&lt;"&amp;B54)+1),"")</f>
        <v/>
      </c>
      <c r="D54" s="41" t="str">
        <f t="shared" si="84"/>
        <v/>
      </c>
      <c r="E54" s="41" t="str">
        <f>IF(AND(Include_study?="Yes",Sufficient_data="Yes",Input!Study_name&lt;&gt;""),Input!Study_name,"")</f>
        <v/>
      </c>
      <c r="F54" s="41" t="str">
        <f>IF(AND(Include_study?="Yes",Sufficient_data="Yes"),IF(Input!M2_M1&lt;&gt;"",Input!M2_M1,IF(AND(M1_&lt;&gt;"",M2_&lt;&gt;""),M2_-M1_,"")),"")</f>
        <v/>
      </c>
      <c r="G54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54" s="41" t="str">
        <f>IF(AND(Include_study?="Yes",Sufficient_data="Yes"),IF(OR(t_value&lt;&gt;"",F_value&lt;&gt;"",Input!Cohens_d&lt;&gt;"",Input!Hedges_g&lt;&gt;""),"",Sdiff/SQRT(2*(1-(r_)))),"")</f>
        <v/>
      </c>
      <c r="I54" s="11" t="str">
        <f t="shared" si="85"/>
        <v/>
      </c>
      <c r="J54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54" s="41" t="str">
        <f t="shared" si="86"/>
        <v/>
      </c>
      <c r="L54" s="41" t="str">
        <f t="shared" si="87"/>
        <v/>
      </c>
      <c r="M54" s="41" t="str">
        <f t="shared" si="88"/>
        <v/>
      </c>
      <c r="N54" s="41" t="str">
        <f t="shared" si="89"/>
        <v/>
      </c>
      <c r="O54" s="41" t="str">
        <f t="shared" si="90"/>
        <v/>
      </c>
      <c r="P54" s="41" t="str">
        <f t="shared" si="91"/>
        <v/>
      </c>
      <c r="Q54" s="41" t="str">
        <f t="shared" si="71"/>
        <v/>
      </c>
      <c r="R54" s="41" t="str">
        <f t="shared" si="92"/>
        <v/>
      </c>
      <c r="S54" s="41" t="str">
        <f t="shared" si="93"/>
        <v/>
      </c>
      <c r="T54" s="105" t="str">
        <f t="shared" si="94"/>
        <v/>
      </c>
      <c r="U54" s="108" t="str">
        <f t="shared" si="95"/>
        <v/>
      </c>
      <c r="V54" s="42"/>
      <c r="W54" s="71" t="e">
        <f t="shared" si="150"/>
        <v>#N/A</v>
      </c>
      <c r="X54" s="41" t="str">
        <f t="shared" si="151"/>
        <v/>
      </c>
      <c r="Y54" s="51" t="str">
        <f t="shared" si="152"/>
        <v/>
      </c>
      <c r="AD54" s="131"/>
      <c r="AE54" s="71" t="str">
        <f t="shared" si="153"/>
        <v/>
      </c>
      <c r="AF54" s="86" t="str">
        <f t="shared" si="100"/>
        <v/>
      </c>
      <c r="AG54" s="86" t="str">
        <f t="shared" si="101"/>
        <v/>
      </c>
      <c r="AH54" s="86" t="str">
        <f t="shared" si="154"/>
        <v/>
      </c>
      <c r="AI54" s="86" t="str">
        <f t="shared" si="155"/>
        <v/>
      </c>
      <c r="AJ54" s="86" t="str">
        <f t="shared" si="156"/>
        <v/>
      </c>
      <c r="AK54" s="86" t="str">
        <f t="shared" si="105"/>
        <v/>
      </c>
      <c r="AL54" s="86" t="str">
        <f>IF(AND(Include_study?="Yes",Sufficient_data="Yes",Subgroup&lt;&gt;""),AH54-ABS(TINV((1-Subgroup_confidence_level),Number_of_subjects-1))*Calculations!AI54,"")</f>
        <v/>
      </c>
      <c r="AM54" s="86" t="str">
        <f>IF(AND(Include_study?="Yes",Sufficient_data="Yes",Subgroup&lt;&gt;""),AH54+ABS(TINV((1-Subgroup_confidence_level),Number_of_subjects-1))*Calculations!AI54,"")</f>
        <v/>
      </c>
      <c r="AN54" s="110" t="str">
        <f t="shared" si="106"/>
        <v/>
      </c>
      <c r="AO54" s="108" t="str">
        <f t="shared" si="107"/>
        <v/>
      </c>
      <c r="AP54" s="42"/>
      <c r="AQ54" s="71" t="e">
        <f t="shared" si="157"/>
        <v>#N/A</v>
      </c>
      <c r="AR54" s="41" t="str">
        <f t="shared" si="158"/>
        <v/>
      </c>
      <c r="AS54" s="51" t="str">
        <f t="shared" si="159"/>
        <v/>
      </c>
      <c r="AT54" s="42"/>
      <c r="AU54" s="71" t="str">
        <f t="shared" si="160"/>
        <v/>
      </c>
      <c r="AV54" s="86" t="str">
        <f>IF(AND(Sufficient_data="Yes",Include_study?="Yes",Subgroup&lt;&gt;""),IF(COUNTIFS(Input!P$2:P53,"="&amp;"Yes",Input!C$2:C53,"="&amp;"Yes",Input!Q$2:Q53,"="&amp;Subgroup)&gt;0,"",Subgroup),"")</f>
        <v/>
      </c>
      <c r="AW54" s="86" t="str">
        <f t="shared" si="161"/>
        <v/>
      </c>
      <c r="AX54" s="86" t="str">
        <f t="shared" si="162"/>
        <v/>
      </c>
      <c r="AY54" s="86" t="str">
        <f t="shared" si="163"/>
        <v/>
      </c>
      <c r="AZ54" s="86" t="str">
        <f t="shared" si="164"/>
        <v/>
      </c>
      <c r="BA54" s="86" t="str">
        <f t="shared" si="165"/>
        <v/>
      </c>
      <c r="BB54" s="86" t="str">
        <f t="shared" si="166"/>
        <v/>
      </c>
      <c r="BC54" s="86" t="str">
        <f t="shared" si="118"/>
        <v/>
      </c>
      <c r="BD54" s="86" t="str">
        <f t="shared" si="167"/>
        <v/>
      </c>
      <c r="BE54" s="86" t="str">
        <f t="shared" si="120"/>
        <v/>
      </c>
      <c r="BF54" s="86" t="str">
        <f t="shared" si="121"/>
        <v/>
      </c>
      <c r="BG54" s="86" t="str">
        <f t="shared" si="168"/>
        <v/>
      </c>
      <c r="BH54" s="86" t="str">
        <f t="shared" si="123"/>
        <v/>
      </c>
      <c r="BI54" s="86" t="str">
        <f t="shared" si="124"/>
        <v/>
      </c>
      <c r="BJ54" s="86" t="str">
        <f t="shared" si="169"/>
        <v/>
      </c>
      <c r="BK54" s="86" t="str">
        <f t="shared" si="126"/>
        <v/>
      </c>
      <c r="BL54" s="86" t="str">
        <f t="shared" si="127"/>
        <v/>
      </c>
      <c r="BM54" s="86" t="str">
        <f t="shared" si="170"/>
        <v/>
      </c>
      <c r="BN54" s="86" t="str">
        <f t="shared" si="171"/>
        <v/>
      </c>
      <c r="BO54" s="86" t="e">
        <f t="shared" si="172"/>
        <v>#N/A</v>
      </c>
      <c r="BP54" s="105" t="str">
        <f t="shared" si="173"/>
        <v/>
      </c>
      <c r="BQ54" s="86" t="str">
        <f t="shared" si="174"/>
        <v/>
      </c>
      <c r="BR54" s="86" t="str">
        <f t="shared" si="132"/>
        <v/>
      </c>
      <c r="BS54" s="86" t="str">
        <f t="shared" si="175"/>
        <v/>
      </c>
      <c r="BT54" s="51" t="str">
        <f t="shared" si="76"/>
        <v/>
      </c>
      <c r="BY54" s="132"/>
      <c r="BZ54" s="41" t="e">
        <f>IF(AND(Sufficient_data="Yes",Include_study?="Yes",Moderator&lt;&gt;""),'Moderator Analysis'!E54,NA())</f>
        <v>#N/A</v>
      </c>
      <c r="CA54" s="41" t="e">
        <f>IF(AND(Include_study?="Yes",Sufficient_data="Yes",Moderator&lt;&gt;""),'Moderator Analysis'!F54,NA())</f>
        <v>#N/A</v>
      </c>
      <c r="CB54" s="41" t="str">
        <f t="shared" si="134"/>
        <v/>
      </c>
      <c r="CC54" s="41" t="str">
        <f t="shared" si="176"/>
        <v/>
      </c>
      <c r="CD54" s="41" t="str">
        <f>IF(AND(Sufficient_data="Yes",Include_study?="Yes",Moderator&lt;&gt;""),'Moderator Analysis'!F:F-CO$2,"")</f>
        <v/>
      </c>
      <c r="CE54" s="41" t="str">
        <f t="shared" si="177"/>
        <v/>
      </c>
      <c r="CF54" s="51" t="str">
        <f>IF(AND(Sufficient_data="Yes",Include_study?="Yes",Moderator&lt;&gt;""),CC:CC*('Moderator Analysis'!F:F-CO$5-CO$4*'Moderator Analysis'!E:E)^2,"")</f>
        <v/>
      </c>
      <c r="CG54" s="42"/>
      <c r="CH54" s="25"/>
      <c r="CI54" s="71" t="str">
        <f t="shared" si="178"/>
        <v/>
      </c>
      <c r="CJ54" s="41" t="str">
        <f>IF(AND(Sufficient_data="Yes",Include_study?="Yes",CI54&lt;&gt;""),'Moderator Analysis'!F:F-'Moderator Analysis'!$J$37,"")</f>
        <v/>
      </c>
      <c r="CK54" s="41" t="str">
        <f>IF(AND(Sufficient_data="Yes",Include_study?="Yes",CI54&lt;&gt;""),'Moderator Analysis'!E:E-SUMPRODUCT('Moderator Analysis'!E:E,CI:CI)/SUM(CI:CI),"")</f>
        <v/>
      </c>
      <c r="CL54" s="51" t="str">
        <f>IF(AND(Sufficient_data="Yes",Include_study?="Yes",CI54&lt;&gt;""),CI:CI*('Moderator Analysis'!F:F-'Moderator Analysis'!J$29-'Moderator Analysis'!J$30*'Moderator Analysis'!E:E)^2,"")</f>
        <v/>
      </c>
      <c r="CQ54" s="132"/>
      <c r="CR54" s="134"/>
      <c r="CS54" s="41" t="str">
        <f>IF(AND(Sufficient_data="Yes",Include_study?="Yes"),1/('Publication Bias Analysis'!F54^2),"")</f>
        <v/>
      </c>
      <c r="CT54" s="86" t="str">
        <f>IF(AND(Include_study?="Yes",Sufficient_data="Yes"),1/('Publication Bias Analysis'!F54^2+IF(Additional_model="Fixed effect",0,DG$21)),"")</f>
        <v/>
      </c>
      <c r="CU54" s="86" t="str">
        <f>IF(AND(Include_study?="Yes",Sufficient_data="Yes"),1/('Publication Bias Analysis'!F:F^2+IF(Additional_model="Fixed effect",0,'Publication Bias Analysis'!L$32)),"")</f>
        <v/>
      </c>
      <c r="CV54" s="86" t="str">
        <f>IF(AND(Include_study?="Yes",Sufficient_data="Yes"),'Publication Bias Analysis'!E:E-'Publication Bias Analysis'!I$37,"")</f>
        <v/>
      </c>
      <c r="CW54" s="86" t="str">
        <f>IF(AND(Include_study?="Yes",Sufficient_data="Yes"),IF(Additional_model="Fixed effect",1/'Publication Bias Analysis'!F:F,1/SQRT('Publication Bias Analysis'!F:F^2+Calculations!DG$21)),"")</f>
        <v/>
      </c>
      <c r="CX54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54" s="88" t="str">
        <f t="shared" si="138"/>
        <v/>
      </c>
      <c r="CZ54" s="88" t="str">
        <f>IF(AND(Include_study?="Yes",Sufficient_data="Yes"),CY:CY+IF(DK:DK&lt;0,-1,1)*COUNTIF(CY$2:CY53,CY:CY),"")</f>
        <v/>
      </c>
      <c r="DA54" s="88" t="str">
        <f>IF(AND(Include_study?="Yes",Sufficient_data="Yes"),RANK(DO:DO,DO:DO,1)*IF(DN:DN&gt;0,1,-1)+IF(DN:DN&lt;0,-1,1)*COUNTIF(CY$2:CY53,CY:CY),"")</f>
        <v/>
      </c>
      <c r="DB54" s="88" t="str">
        <f>IF(AND(Include_study?="Yes",Sufficient_data="Yes"),RANK(DR:DR,DR:DR,1)*IF(DQ:DQ&gt;0,1,-1)+IF(DQ:DQ&lt;0,-1,1)*COUNTIF(CY$2:CY53,CY:CY),"")</f>
        <v/>
      </c>
      <c r="DC54" s="41" t="e">
        <f>IF(AND(Include_study?="Yes",Sufficient_data="Yes"),'Publication Bias Analysis'!$E:$E,NA())</f>
        <v>#N/A</v>
      </c>
      <c r="DD54" s="51" t="e">
        <f>IF(AND(Include_study?="Yes",Sufficient_data="Yes"),'Publication Bias Analysis'!$F:$F,NA())</f>
        <v>#N/A</v>
      </c>
      <c r="DJ54" s="136"/>
      <c r="DK54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54" s="41" t="str">
        <f t="shared" si="179"/>
        <v/>
      </c>
      <c r="DM54" s="51" t="str">
        <f>IF(AND(Include_study?="Yes",Sufficient_data="Yes"),1/('Publication Bias Analysis'!F:F^2+IF(Additional_model="Fixed effect",0,$DV$6)),"")</f>
        <v/>
      </c>
      <c r="DN54" s="41" t="str">
        <f>IF(AND(Include_study?="Yes",Sufficient_data="Yes"),IF('Publication Bias Analysis'!L$38="Left",'Publication Bias Analysis'!E:E-DV$3,Calculations!DV$3-'Publication Bias Analysis'!E:E),"")</f>
        <v/>
      </c>
      <c r="DO54" s="41" t="str">
        <f t="shared" si="180"/>
        <v/>
      </c>
      <c r="DP54" s="51" t="str">
        <f>IF(AND(DN54&lt;&gt;"",CZ54&lt;=MAX(CZ:CZ)-DV$7),1/('Publication Bias Analysis'!F:F^2+IF(Additional_model="Fixed effect",0,$DV$13)),"")</f>
        <v/>
      </c>
      <c r="DQ54" s="71" t="str">
        <f>IF(AND(Include_study?="Yes",Sufficient_data="Yes"),IF('Publication Bias Analysis'!L$38="Left",'Publication Bias Analysis'!E:E-DV$10,DV$10-'Publication Bias Analysis'!E:E),"")</f>
        <v/>
      </c>
      <c r="DR54" s="41" t="str">
        <f t="shared" si="181"/>
        <v/>
      </c>
      <c r="DS54" s="51" t="str">
        <f>IF(AND(DQ54&lt;&gt;"",DA54&lt;=MAX(DA:DA)-DV$14),1/('Publication Bias Analysis'!F:F^2+IF(Additional_model="Fixed effect",0,$DV$20)),"")</f>
        <v/>
      </c>
      <c r="EJ54" s="136"/>
      <c r="EK54" s="41" t="str">
        <f t="shared" si="62"/>
        <v/>
      </c>
      <c r="EL54" s="51" t="str">
        <f>IF(AND(Include_study?="Yes",Sufficient_data="Yes"),Z_score-('Publication Bias Analysis'!P$3+'Publication Bias Analysis'!P$4*Inverse_standard_error),"")</f>
        <v/>
      </c>
      <c r="EN54" s="136"/>
      <c r="EO54" s="41" t="str">
        <f>IF(AND(Include_study?="Yes",Sufficient_data="Yes"),('Publication Bias Analysis'!E:E-(SUMPRODUCT(Calculations!CS:CS,'Publication Bias Analysis'!E:E)/SUM(Calculations!CS:CS)))/SQRT(Calculations!EP:EP),"")</f>
        <v/>
      </c>
      <c r="EP54" s="41" t="str">
        <f>IF(AND(Include_study?="Yes",Sufficient_data="Yes"),'Publication Bias Analysis'!F:F^2-1/SUM(Calculations!CS:CS),"")</f>
        <v/>
      </c>
      <c r="EQ54" s="11" t="str">
        <f t="shared" si="182"/>
        <v/>
      </c>
      <c r="ER54" s="11" t="str">
        <f t="shared" si="183"/>
        <v/>
      </c>
      <c r="ES54" s="11" t="str">
        <f>IF(AND(Include_study?="Yes",Sufficient_data="Yes"),COUNTIFS(EQ$2:EQ53,"&lt;"&amp;EQ54,ER$2:ER53,"&lt;"&amp;ER54)+COUNTIFS(EQ55:EQ$201,"&lt;"&amp;EQ54,ER55:ER$201,"&lt;"&amp;ER54)+COUNTIFS(EQ$2:EQ53,"&gt;"&amp;EQ54,ER$2:ER53,"&gt;"&amp;ER54)+COUNTIFS(EQ55:EQ$201,"&gt;"&amp;EQ54,ER55:ER$201,"&gt;"&amp;ER54),"")</f>
        <v/>
      </c>
      <c r="ET54" s="82" t="str">
        <f>IF(AND(Include_study?="Yes",Sufficient_data="Yes"),COUNTIFS(EQ$2:EQ53,"&lt;"&amp;EQ54,ER$2:ER53,"&gt;"&amp;ER54)+COUNTIFS(EQ55:EQ$201,"&lt;"&amp;EQ54,ER55:ER$201,"&gt;"&amp;ER54)+COUNTIFS(EQ$2:EQ53,"&gt;"&amp;EQ54,ER$2:ER53,"&lt;"&amp;ER54)+COUNTIFS(EQ55:EQ$201,"&gt;"&amp;EQ54,ER55:ER$201,"&lt;"&amp;ER54),"")</f>
        <v/>
      </c>
      <c r="EV54" s="136"/>
      <c r="FA54" s="136"/>
      <c r="FB54" s="41" t="e">
        <f t="shared" si="144"/>
        <v>#N/A</v>
      </c>
      <c r="FC54" s="41" t="e">
        <f t="shared" si="145"/>
        <v>#N/A</v>
      </c>
      <c r="FD54" s="41" t="str">
        <f t="shared" si="146"/>
        <v/>
      </c>
      <c r="FE54" s="51" t="str">
        <f>IF(AND(Include_study?="Yes",Sufficient_data="Yes"),Z_score-('Publication Bias Analysis'!AO$30+'Publication Bias Analysis'!AO$31*Inverse_standard_error),"")</f>
        <v/>
      </c>
      <c r="FK54" s="136"/>
      <c r="FL54" s="11" t="str">
        <f>IF(Z_score_individual_studies&lt;&gt;"",RANK('Publication Bias Analysis'!AW:AW,'Publication Bias Analysis'!AW:AW,1)+COUNTIF('Publication Bias Analysis'!AW$2:AW53,'Publication Bias Analysis'!AW54),"")</f>
        <v/>
      </c>
      <c r="FM54" s="41" t="str">
        <f t="shared" si="147"/>
        <v/>
      </c>
      <c r="FN54" s="41" t="e">
        <f>IF('Publication Bias Analysis'!AV54&lt;&gt;"",'Publication Bias Analysis'!AV54,NA())</f>
        <v>#N/A</v>
      </c>
      <c r="FO54" s="41" t="e">
        <f>IF('Publication Bias Analysis'!AW54&lt;&gt;"",'Publication Bias Analysis'!AW54,NA())</f>
        <v>#N/A</v>
      </c>
      <c r="FP54" s="41" t="str">
        <f>IF(AND(Include_study?="Yes",Sufficient_data="Yes"),'Publication Bias Analysis'!AV:AV-AVERAGE('Publication Bias Analysis'!AV:AV),"")</f>
        <v/>
      </c>
      <c r="FQ54" s="51" t="str">
        <f>IF(AND(Include_study?="Yes",Sufficient_data="Yes"),FO:FO-('Publication Bias Analysis'!AZ$30+'Publication Bias Analysis'!AZ$31*FN:FN),"")</f>
        <v/>
      </c>
      <c r="FW54" s="136"/>
      <c r="FX54" s="90" t="str">
        <f t="shared" si="148"/>
        <v/>
      </c>
      <c r="FY54" s="41" t="str">
        <f t="shared" si="184"/>
        <v/>
      </c>
      <c r="FZ54" s="51" t="str">
        <f t="shared" si="78"/>
        <v/>
      </c>
    </row>
    <row r="55" spans="1:182" x14ac:dyDescent="0.2">
      <c r="A55" s="131"/>
      <c r="B55" s="41" t="str">
        <f>IF(AND(Sufficient_data="Yes",Include_study?="Yes"),IF(AND(Sort_By=$E$1,Order="Ascending"),IF(Input!Study_name="",COUNTIFS(Input!Study_name,"&lt;&gt;"&amp;"",Include_study?,"Yes",Sufficient_data,"Yes")+1,IF(COUNT(E55)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55)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55" s="41" t="str">
        <f>IF(B55&lt;&gt;"",IF(B55=0,COUNTIF(B$2:B54,0)+1,COUNTIF(B$2:B54,B55)+COUNTIF(B:B,"&lt;"&amp;B55)+1),"")</f>
        <v/>
      </c>
      <c r="D55" s="41" t="str">
        <f t="shared" si="84"/>
        <v/>
      </c>
      <c r="E55" s="41" t="str">
        <f>IF(AND(Include_study?="Yes",Sufficient_data="Yes",Input!Study_name&lt;&gt;""),Input!Study_name,"")</f>
        <v/>
      </c>
      <c r="F55" s="41" t="str">
        <f>IF(AND(Include_study?="Yes",Sufficient_data="Yes"),IF(Input!M2_M1&lt;&gt;"",Input!M2_M1,IF(AND(M1_&lt;&gt;"",M2_&lt;&gt;""),M2_-M1_,"")),"")</f>
        <v/>
      </c>
      <c r="G55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55" s="41" t="str">
        <f>IF(AND(Include_study?="Yes",Sufficient_data="Yes"),IF(OR(t_value&lt;&gt;"",F_value&lt;&gt;"",Input!Cohens_d&lt;&gt;"",Input!Hedges_g&lt;&gt;""),"",Sdiff/SQRT(2*(1-(r_)))),"")</f>
        <v/>
      </c>
      <c r="I55" s="11" t="str">
        <f t="shared" si="85"/>
        <v/>
      </c>
      <c r="J55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55" s="41" t="str">
        <f t="shared" si="86"/>
        <v/>
      </c>
      <c r="L55" s="41" t="str">
        <f t="shared" si="87"/>
        <v/>
      </c>
      <c r="M55" s="41" t="str">
        <f t="shared" si="88"/>
        <v/>
      </c>
      <c r="N55" s="41" t="str">
        <f t="shared" si="89"/>
        <v/>
      </c>
      <c r="O55" s="41" t="str">
        <f t="shared" si="90"/>
        <v/>
      </c>
      <c r="P55" s="41" t="str">
        <f t="shared" si="91"/>
        <v/>
      </c>
      <c r="Q55" s="41" t="str">
        <f t="shared" si="71"/>
        <v/>
      </c>
      <c r="R55" s="41" t="str">
        <f t="shared" si="92"/>
        <v/>
      </c>
      <c r="S55" s="41" t="str">
        <f t="shared" si="93"/>
        <v/>
      </c>
      <c r="T55" s="105" t="str">
        <f t="shared" si="94"/>
        <v/>
      </c>
      <c r="U55" s="108" t="str">
        <f t="shared" si="95"/>
        <v/>
      </c>
      <c r="V55" s="42"/>
      <c r="W55" s="71" t="e">
        <f t="shared" si="150"/>
        <v>#N/A</v>
      </c>
      <c r="X55" s="41" t="str">
        <f t="shared" si="151"/>
        <v/>
      </c>
      <c r="Y55" s="51" t="str">
        <f t="shared" si="152"/>
        <v/>
      </c>
      <c r="AD55" s="131"/>
      <c r="AE55" s="71" t="str">
        <f t="shared" si="153"/>
        <v/>
      </c>
      <c r="AF55" s="86" t="str">
        <f t="shared" si="100"/>
        <v/>
      </c>
      <c r="AG55" s="86" t="str">
        <f t="shared" si="101"/>
        <v/>
      </c>
      <c r="AH55" s="86" t="str">
        <f t="shared" si="154"/>
        <v/>
      </c>
      <c r="AI55" s="86" t="str">
        <f t="shared" si="155"/>
        <v/>
      </c>
      <c r="AJ55" s="86" t="str">
        <f t="shared" si="156"/>
        <v/>
      </c>
      <c r="AK55" s="86" t="str">
        <f t="shared" si="105"/>
        <v/>
      </c>
      <c r="AL55" s="86" t="str">
        <f>IF(AND(Include_study?="Yes",Sufficient_data="Yes",Subgroup&lt;&gt;""),AH55-ABS(TINV((1-Subgroup_confidence_level),Number_of_subjects-1))*Calculations!AI55,"")</f>
        <v/>
      </c>
      <c r="AM55" s="86" t="str">
        <f>IF(AND(Include_study?="Yes",Sufficient_data="Yes",Subgroup&lt;&gt;""),AH55+ABS(TINV((1-Subgroup_confidence_level),Number_of_subjects-1))*Calculations!AI55,"")</f>
        <v/>
      </c>
      <c r="AN55" s="110" t="str">
        <f t="shared" si="106"/>
        <v/>
      </c>
      <c r="AO55" s="108" t="str">
        <f t="shared" si="107"/>
        <v/>
      </c>
      <c r="AP55" s="42"/>
      <c r="AQ55" s="71" t="e">
        <f t="shared" si="157"/>
        <v>#N/A</v>
      </c>
      <c r="AR55" s="41" t="str">
        <f t="shared" si="158"/>
        <v/>
      </c>
      <c r="AS55" s="51" t="str">
        <f t="shared" si="159"/>
        <v/>
      </c>
      <c r="AT55" s="42"/>
      <c r="AU55" s="71" t="str">
        <f t="shared" si="160"/>
        <v/>
      </c>
      <c r="AV55" s="86" t="str">
        <f>IF(AND(Sufficient_data="Yes",Include_study?="Yes",Subgroup&lt;&gt;""),IF(COUNTIFS(Input!P$2:P54,"="&amp;"Yes",Input!C$2:C54,"="&amp;"Yes",Input!Q$2:Q54,"="&amp;Subgroup)&gt;0,"",Subgroup),"")</f>
        <v/>
      </c>
      <c r="AW55" s="86" t="str">
        <f t="shared" si="161"/>
        <v/>
      </c>
      <c r="AX55" s="86" t="str">
        <f t="shared" si="162"/>
        <v/>
      </c>
      <c r="AY55" s="86" t="str">
        <f t="shared" si="163"/>
        <v/>
      </c>
      <c r="AZ55" s="86" t="str">
        <f t="shared" si="164"/>
        <v/>
      </c>
      <c r="BA55" s="86" t="str">
        <f t="shared" si="165"/>
        <v/>
      </c>
      <c r="BB55" s="86" t="str">
        <f t="shared" si="166"/>
        <v/>
      </c>
      <c r="BC55" s="86" t="str">
        <f t="shared" si="118"/>
        <v/>
      </c>
      <c r="BD55" s="86" t="str">
        <f t="shared" si="167"/>
        <v/>
      </c>
      <c r="BE55" s="86" t="str">
        <f t="shared" si="120"/>
        <v/>
      </c>
      <c r="BF55" s="86" t="str">
        <f t="shared" si="121"/>
        <v/>
      </c>
      <c r="BG55" s="86" t="str">
        <f t="shared" si="168"/>
        <v/>
      </c>
      <c r="BH55" s="86" t="str">
        <f t="shared" si="123"/>
        <v/>
      </c>
      <c r="BI55" s="86" t="str">
        <f t="shared" si="124"/>
        <v/>
      </c>
      <c r="BJ55" s="86" t="str">
        <f t="shared" si="169"/>
        <v/>
      </c>
      <c r="BK55" s="86" t="str">
        <f t="shared" si="126"/>
        <v/>
      </c>
      <c r="BL55" s="86" t="str">
        <f t="shared" si="127"/>
        <v/>
      </c>
      <c r="BM55" s="86" t="str">
        <f t="shared" si="170"/>
        <v/>
      </c>
      <c r="BN55" s="86" t="str">
        <f t="shared" si="171"/>
        <v/>
      </c>
      <c r="BO55" s="86" t="e">
        <f t="shared" si="172"/>
        <v>#N/A</v>
      </c>
      <c r="BP55" s="105" t="str">
        <f t="shared" si="173"/>
        <v/>
      </c>
      <c r="BQ55" s="86" t="str">
        <f t="shared" si="174"/>
        <v/>
      </c>
      <c r="BR55" s="86" t="str">
        <f t="shared" si="132"/>
        <v/>
      </c>
      <c r="BS55" s="86" t="str">
        <f t="shared" si="175"/>
        <v/>
      </c>
      <c r="BT55" s="51" t="str">
        <f t="shared" si="76"/>
        <v/>
      </c>
      <c r="BY55" s="132"/>
      <c r="BZ55" s="41" t="e">
        <f>IF(AND(Sufficient_data="Yes",Include_study?="Yes",Moderator&lt;&gt;""),'Moderator Analysis'!E55,NA())</f>
        <v>#N/A</v>
      </c>
      <c r="CA55" s="41" t="e">
        <f>IF(AND(Include_study?="Yes",Sufficient_data="Yes",Moderator&lt;&gt;""),'Moderator Analysis'!F55,NA())</f>
        <v>#N/A</v>
      </c>
      <c r="CB55" s="41" t="str">
        <f t="shared" si="134"/>
        <v/>
      </c>
      <c r="CC55" s="41" t="str">
        <f t="shared" si="176"/>
        <v/>
      </c>
      <c r="CD55" s="41" t="str">
        <f>IF(AND(Sufficient_data="Yes",Include_study?="Yes",Moderator&lt;&gt;""),'Moderator Analysis'!F:F-CO$2,"")</f>
        <v/>
      </c>
      <c r="CE55" s="41" t="str">
        <f t="shared" si="177"/>
        <v/>
      </c>
      <c r="CF55" s="51" t="str">
        <f>IF(AND(Sufficient_data="Yes",Include_study?="Yes",Moderator&lt;&gt;""),CC:CC*('Moderator Analysis'!F:F-CO$5-CO$4*'Moderator Analysis'!E:E)^2,"")</f>
        <v/>
      </c>
      <c r="CG55" s="42"/>
      <c r="CH55" s="25"/>
      <c r="CI55" s="71" t="str">
        <f t="shared" si="178"/>
        <v/>
      </c>
      <c r="CJ55" s="41" t="str">
        <f>IF(AND(Sufficient_data="Yes",Include_study?="Yes",CI55&lt;&gt;""),'Moderator Analysis'!F:F-'Moderator Analysis'!$J$37,"")</f>
        <v/>
      </c>
      <c r="CK55" s="41" t="str">
        <f>IF(AND(Sufficient_data="Yes",Include_study?="Yes",CI55&lt;&gt;""),'Moderator Analysis'!E:E-SUMPRODUCT('Moderator Analysis'!E:E,CI:CI)/SUM(CI:CI),"")</f>
        <v/>
      </c>
      <c r="CL55" s="51" t="str">
        <f>IF(AND(Sufficient_data="Yes",Include_study?="Yes",CI55&lt;&gt;""),CI:CI*('Moderator Analysis'!F:F-'Moderator Analysis'!J$29-'Moderator Analysis'!J$30*'Moderator Analysis'!E:E)^2,"")</f>
        <v/>
      </c>
      <c r="CQ55" s="132"/>
      <c r="CR55" s="134"/>
      <c r="CS55" s="41" t="str">
        <f>IF(AND(Sufficient_data="Yes",Include_study?="Yes"),1/('Publication Bias Analysis'!F55^2),"")</f>
        <v/>
      </c>
      <c r="CT55" s="86" t="str">
        <f>IF(AND(Include_study?="Yes",Sufficient_data="Yes"),1/('Publication Bias Analysis'!F55^2+IF(Additional_model="Fixed effect",0,DG$21)),"")</f>
        <v/>
      </c>
      <c r="CU55" s="86" t="str">
        <f>IF(AND(Include_study?="Yes",Sufficient_data="Yes"),1/('Publication Bias Analysis'!F:F^2+IF(Additional_model="Fixed effect",0,'Publication Bias Analysis'!L$32)),"")</f>
        <v/>
      </c>
      <c r="CV55" s="86" t="str">
        <f>IF(AND(Include_study?="Yes",Sufficient_data="Yes"),'Publication Bias Analysis'!E:E-'Publication Bias Analysis'!I$37,"")</f>
        <v/>
      </c>
      <c r="CW55" s="86" t="str">
        <f>IF(AND(Include_study?="Yes",Sufficient_data="Yes"),IF(Additional_model="Fixed effect",1/'Publication Bias Analysis'!F:F,1/SQRT('Publication Bias Analysis'!F:F^2+Calculations!DG$21)),"")</f>
        <v/>
      </c>
      <c r="CX55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55" s="88" t="str">
        <f t="shared" si="138"/>
        <v/>
      </c>
      <c r="CZ55" s="88" t="str">
        <f>IF(AND(Include_study?="Yes",Sufficient_data="Yes"),CY:CY+IF(DK:DK&lt;0,-1,1)*COUNTIF(CY$2:CY54,CY:CY),"")</f>
        <v/>
      </c>
      <c r="DA55" s="88" t="str">
        <f>IF(AND(Include_study?="Yes",Sufficient_data="Yes"),RANK(DO:DO,DO:DO,1)*IF(DN:DN&gt;0,1,-1)+IF(DN:DN&lt;0,-1,1)*COUNTIF(CY$2:CY54,CY:CY),"")</f>
        <v/>
      </c>
      <c r="DB55" s="88" t="str">
        <f>IF(AND(Include_study?="Yes",Sufficient_data="Yes"),RANK(DR:DR,DR:DR,1)*IF(DQ:DQ&gt;0,1,-1)+IF(DQ:DQ&lt;0,-1,1)*COUNTIF(CY$2:CY54,CY:CY),"")</f>
        <v/>
      </c>
      <c r="DC55" s="41" t="e">
        <f>IF(AND(Include_study?="Yes",Sufficient_data="Yes"),'Publication Bias Analysis'!$E:$E,NA())</f>
        <v>#N/A</v>
      </c>
      <c r="DD55" s="51" t="e">
        <f>IF(AND(Include_study?="Yes",Sufficient_data="Yes"),'Publication Bias Analysis'!$F:$F,NA())</f>
        <v>#N/A</v>
      </c>
      <c r="DJ55" s="136"/>
      <c r="DK55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55" s="41" t="str">
        <f t="shared" si="179"/>
        <v/>
      </c>
      <c r="DM55" s="51" t="str">
        <f>IF(AND(Include_study?="Yes",Sufficient_data="Yes"),1/('Publication Bias Analysis'!F:F^2+IF(Additional_model="Fixed effect",0,$DV$6)),"")</f>
        <v/>
      </c>
      <c r="DN55" s="41" t="str">
        <f>IF(AND(Include_study?="Yes",Sufficient_data="Yes"),IF('Publication Bias Analysis'!L$38="Left",'Publication Bias Analysis'!E:E-DV$3,Calculations!DV$3-'Publication Bias Analysis'!E:E),"")</f>
        <v/>
      </c>
      <c r="DO55" s="41" t="str">
        <f t="shared" si="180"/>
        <v/>
      </c>
      <c r="DP55" s="51" t="str">
        <f>IF(AND(DN55&lt;&gt;"",CZ55&lt;=MAX(CZ:CZ)-DV$7),1/('Publication Bias Analysis'!F:F^2+IF(Additional_model="Fixed effect",0,$DV$13)),"")</f>
        <v/>
      </c>
      <c r="DQ55" s="71" t="str">
        <f>IF(AND(Include_study?="Yes",Sufficient_data="Yes"),IF('Publication Bias Analysis'!L$38="Left",'Publication Bias Analysis'!E:E-DV$10,DV$10-'Publication Bias Analysis'!E:E),"")</f>
        <v/>
      </c>
      <c r="DR55" s="41" t="str">
        <f t="shared" si="181"/>
        <v/>
      </c>
      <c r="DS55" s="51" t="str">
        <f>IF(AND(DQ55&lt;&gt;"",DA55&lt;=MAX(DA:DA)-DV$14),1/('Publication Bias Analysis'!F:F^2+IF(Additional_model="Fixed effect",0,$DV$20)),"")</f>
        <v/>
      </c>
      <c r="EJ55" s="136"/>
      <c r="EK55" s="41" t="str">
        <f t="shared" si="62"/>
        <v/>
      </c>
      <c r="EL55" s="51" t="str">
        <f>IF(AND(Include_study?="Yes",Sufficient_data="Yes"),Z_score-('Publication Bias Analysis'!P$3+'Publication Bias Analysis'!P$4*Inverse_standard_error),"")</f>
        <v/>
      </c>
      <c r="EN55" s="136"/>
      <c r="EO55" s="41" t="str">
        <f>IF(AND(Include_study?="Yes",Sufficient_data="Yes"),('Publication Bias Analysis'!E:E-(SUMPRODUCT(Calculations!CS:CS,'Publication Bias Analysis'!E:E)/SUM(Calculations!CS:CS)))/SQRT(Calculations!EP:EP),"")</f>
        <v/>
      </c>
      <c r="EP55" s="41" t="str">
        <f>IF(AND(Include_study?="Yes",Sufficient_data="Yes"),'Publication Bias Analysis'!F:F^2-1/SUM(Calculations!CS:CS),"")</f>
        <v/>
      </c>
      <c r="EQ55" s="11" t="str">
        <f t="shared" si="182"/>
        <v/>
      </c>
      <c r="ER55" s="11" t="str">
        <f t="shared" si="183"/>
        <v/>
      </c>
      <c r="ES55" s="11" t="str">
        <f>IF(AND(Include_study?="Yes",Sufficient_data="Yes"),COUNTIFS(EQ$2:EQ54,"&lt;"&amp;EQ55,ER$2:ER54,"&lt;"&amp;ER55)+COUNTIFS(EQ56:EQ$201,"&lt;"&amp;EQ55,ER56:ER$201,"&lt;"&amp;ER55)+COUNTIFS(EQ$2:EQ54,"&gt;"&amp;EQ55,ER$2:ER54,"&gt;"&amp;ER55)+COUNTIFS(EQ56:EQ$201,"&gt;"&amp;EQ55,ER56:ER$201,"&gt;"&amp;ER55),"")</f>
        <v/>
      </c>
      <c r="ET55" s="82" t="str">
        <f>IF(AND(Include_study?="Yes",Sufficient_data="Yes"),COUNTIFS(EQ$2:EQ54,"&lt;"&amp;EQ55,ER$2:ER54,"&gt;"&amp;ER55)+COUNTIFS(EQ56:EQ$201,"&lt;"&amp;EQ55,ER56:ER$201,"&gt;"&amp;ER55)+COUNTIFS(EQ$2:EQ54,"&gt;"&amp;EQ55,ER$2:ER54,"&lt;"&amp;ER55)+COUNTIFS(EQ56:EQ$201,"&gt;"&amp;EQ55,ER56:ER$201,"&lt;"&amp;ER55),"")</f>
        <v/>
      </c>
      <c r="EV55" s="136"/>
      <c r="FA55" s="136"/>
      <c r="FB55" s="41" t="e">
        <f t="shared" si="144"/>
        <v>#N/A</v>
      </c>
      <c r="FC55" s="41" t="e">
        <f t="shared" si="145"/>
        <v>#N/A</v>
      </c>
      <c r="FD55" s="41" t="str">
        <f t="shared" si="146"/>
        <v/>
      </c>
      <c r="FE55" s="51" t="str">
        <f>IF(AND(Include_study?="Yes",Sufficient_data="Yes"),Z_score-('Publication Bias Analysis'!AO$30+'Publication Bias Analysis'!AO$31*Inverse_standard_error),"")</f>
        <v/>
      </c>
      <c r="FK55" s="136"/>
      <c r="FL55" s="11" t="str">
        <f>IF(Z_score_individual_studies&lt;&gt;"",RANK('Publication Bias Analysis'!AW:AW,'Publication Bias Analysis'!AW:AW,1)+COUNTIF('Publication Bias Analysis'!AW$2:AW54,'Publication Bias Analysis'!AW55),"")</f>
        <v/>
      </c>
      <c r="FM55" s="41" t="str">
        <f t="shared" si="147"/>
        <v/>
      </c>
      <c r="FN55" s="41" t="e">
        <f>IF('Publication Bias Analysis'!AV55&lt;&gt;"",'Publication Bias Analysis'!AV55,NA())</f>
        <v>#N/A</v>
      </c>
      <c r="FO55" s="41" t="e">
        <f>IF('Publication Bias Analysis'!AW55&lt;&gt;"",'Publication Bias Analysis'!AW55,NA())</f>
        <v>#N/A</v>
      </c>
      <c r="FP55" s="41" t="str">
        <f>IF(AND(Include_study?="Yes",Sufficient_data="Yes"),'Publication Bias Analysis'!AV:AV-AVERAGE('Publication Bias Analysis'!AV:AV),"")</f>
        <v/>
      </c>
      <c r="FQ55" s="51" t="str">
        <f>IF(AND(Include_study?="Yes",Sufficient_data="Yes"),FO:FO-('Publication Bias Analysis'!AZ$30+'Publication Bias Analysis'!AZ$31*FN:FN),"")</f>
        <v/>
      </c>
      <c r="FW55" s="136"/>
      <c r="FX55" s="90" t="str">
        <f t="shared" si="148"/>
        <v/>
      </c>
      <c r="FY55" s="41" t="str">
        <f t="shared" si="184"/>
        <v/>
      </c>
      <c r="FZ55" s="51" t="str">
        <f t="shared" si="78"/>
        <v/>
      </c>
    </row>
    <row r="56" spans="1:182" x14ac:dyDescent="0.2">
      <c r="A56" s="131"/>
      <c r="B56" s="41" t="str">
        <f>IF(AND(Sufficient_data="Yes",Include_study?="Yes"),IF(AND(Sort_By=$E$1,Order="Ascending"),IF(Input!Study_name="",COUNTIFS(Input!Study_name,"&lt;&gt;"&amp;"",Include_study?,"Yes",Sufficient_data,"Yes")+1,IF(COUNT(E56)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56)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56" s="41" t="str">
        <f>IF(B56&lt;&gt;"",IF(B56=0,COUNTIF(B$2:B55,0)+1,COUNTIF(B$2:B55,B56)+COUNTIF(B:B,"&lt;"&amp;B56)+1),"")</f>
        <v/>
      </c>
      <c r="D56" s="41" t="str">
        <f t="shared" si="84"/>
        <v/>
      </c>
      <c r="E56" s="41" t="str">
        <f>IF(AND(Include_study?="Yes",Sufficient_data="Yes",Input!Study_name&lt;&gt;""),Input!Study_name,"")</f>
        <v/>
      </c>
      <c r="F56" s="41" t="str">
        <f>IF(AND(Include_study?="Yes",Sufficient_data="Yes"),IF(Input!M2_M1&lt;&gt;"",Input!M2_M1,IF(AND(M1_&lt;&gt;"",M2_&lt;&gt;""),M2_-M1_,"")),"")</f>
        <v/>
      </c>
      <c r="G56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56" s="41" t="str">
        <f>IF(AND(Include_study?="Yes",Sufficient_data="Yes"),IF(OR(t_value&lt;&gt;"",F_value&lt;&gt;"",Input!Cohens_d&lt;&gt;"",Input!Hedges_g&lt;&gt;""),"",Sdiff/SQRT(2*(1-(r_)))),"")</f>
        <v/>
      </c>
      <c r="I56" s="11" t="str">
        <f t="shared" si="85"/>
        <v/>
      </c>
      <c r="J56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56" s="41" t="str">
        <f t="shared" si="86"/>
        <v/>
      </c>
      <c r="L56" s="41" t="str">
        <f t="shared" si="87"/>
        <v/>
      </c>
      <c r="M56" s="41" t="str">
        <f t="shared" si="88"/>
        <v/>
      </c>
      <c r="N56" s="41" t="str">
        <f t="shared" si="89"/>
        <v/>
      </c>
      <c r="O56" s="41" t="str">
        <f t="shared" si="90"/>
        <v/>
      </c>
      <c r="P56" s="41" t="str">
        <f t="shared" si="91"/>
        <v/>
      </c>
      <c r="Q56" s="41" t="str">
        <f t="shared" si="71"/>
        <v/>
      </c>
      <c r="R56" s="41" t="str">
        <f t="shared" si="92"/>
        <v/>
      </c>
      <c r="S56" s="41" t="str">
        <f t="shared" si="93"/>
        <v/>
      </c>
      <c r="T56" s="105" t="str">
        <f t="shared" si="94"/>
        <v/>
      </c>
      <c r="U56" s="108" t="str">
        <f t="shared" si="95"/>
        <v/>
      </c>
      <c r="V56" s="42"/>
      <c r="W56" s="71" t="e">
        <f t="shared" si="150"/>
        <v>#N/A</v>
      </c>
      <c r="X56" s="41" t="str">
        <f t="shared" si="151"/>
        <v/>
      </c>
      <c r="Y56" s="51" t="str">
        <f t="shared" si="152"/>
        <v/>
      </c>
      <c r="AD56" s="131"/>
      <c r="AE56" s="71" t="str">
        <f t="shared" si="153"/>
        <v/>
      </c>
      <c r="AF56" s="86" t="str">
        <f t="shared" si="100"/>
        <v/>
      </c>
      <c r="AG56" s="86" t="str">
        <f t="shared" si="101"/>
        <v/>
      </c>
      <c r="AH56" s="86" t="str">
        <f t="shared" si="154"/>
        <v/>
      </c>
      <c r="AI56" s="86" t="str">
        <f t="shared" si="155"/>
        <v/>
      </c>
      <c r="AJ56" s="86" t="str">
        <f t="shared" si="156"/>
        <v/>
      </c>
      <c r="AK56" s="86" t="str">
        <f t="shared" si="105"/>
        <v/>
      </c>
      <c r="AL56" s="86" t="str">
        <f>IF(AND(Include_study?="Yes",Sufficient_data="Yes",Subgroup&lt;&gt;""),AH56-ABS(TINV((1-Subgroup_confidence_level),Number_of_subjects-1))*Calculations!AI56,"")</f>
        <v/>
      </c>
      <c r="AM56" s="86" t="str">
        <f>IF(AND(Include_study?="Yes",Sufficient_data="Yes",Subgroup&lt;&gt;""),AH56+ABS(TINV((1-Subgroup_confidence_level),Number_of_subjects-1))*Calculations!AI56,"")</f>
        <v/>
      </c>
      <c r="AN56" s="110" t="str">
        <f t="shared" si="106"/>
        <v/>
      </c>
      <c r="AO56" s="108" t="str">
        <f t="shared" si="107"/>
        <v/>
      </c>
      <c r="AP56" s="42"/>
      <c r="AQ56" s="71" t="e">
        <f t="shared" si="157"/>
        <v>#N/A</v>
      </c>
      <c r="AR56" s="41" t="str">
        <f t="shared" si="158"/>
        <v/>
      </c>
      <c r="AS56" s="51" t="str">
        <f t="shared" si="159"/>
        <v/>
      </c>
      <c r="AT56" s="42"/>
      <c r="AU56" s="71" t="str">
        <f t="shared" si="160"/>
        <v/>
      </c>
      <c r="AV56" s="86" t="str">
        <f>IF(AND(Sufficient_data="Yes",Include_study?="Yes",Subgroup&lt;&gt;""),IF(COUNTIFS(Input!P$2:P55,"="&amp;"Yes",Input!C$2:C55,"="&amp;"Yes",Input!Q$2:Q55,"="&amp;Subgroup)&gt;0,"",Subgroup),"")</f>
        <v/>
      </c>
      <c r="AW56" s="86" t="str">
        <f t="shared" si="161"/>
        <v/>
      </c>
      <c r="AX56" s="86" t="str">
        <f t="shared" si="162"/>
        <v/>
      </c>
      <c r="AY56" s="86" t="str">
        <f t="shared" si="163"/>
        <v/>
      </c>
      <c r="AZ56" s="86" t="str">
        <f t="shared" si="164"/>
        <v/>
      </c>
      <c r="BA56" s="86" t="str">
        <f t="shared" si="165"/>
        <v/>
      </c>
      <c r="BB56" s="86" t="str">
        <f t="shared" si="166"/>
        <v/>
      </c>
      <c r="BC56" s="86" t="str">
        <f t="shared" si="118"/>
        <v/>
      </c>
      <c r="BD56" s="86" t="str">
        <f t="shared" si="167"/>
        <v/>
      </c>
      <c r="BE56" s="86" t="str">
        <f t="shared" si="120"/>
        <v/>
      </c>
      <c r="BF56" s="86" t="str">
        <f t="shared" si="121"/>
        <v/>
      </c>
      <c r="BG56" s="86" t="str">
        <f t="shared" si="168"/>
        <v/>
      </c>
      <c r="BH56" s="86" t="str">
        <f t="shared" si="123"/>
        <v/>
      </c>
      <c r="BI56" s="86" t="str">
        <f t="shared" si="124"/>
        <v/>
      </c>
      <c r="BJ56" s="86" t="str">
        <f t="shared" si="169"/>
        <v/>
      </c>
      <c r="BK56" s="86" t="str">
        <f t="shared" si="126"/>
        <v/>
      </c>
      <c r="BL56" s="86" t="str">
        <f t="shared" si="127"/>
        <v/>
      </c>
      <c r="BM56" s="86" t="str">
        <f t="shared" si="170"/>
        <v/>
      </c>
      <c r="BN56" s="86" t="str">
        <f t="shared" si="171"/>
        <v/>
      </c>
      <c r="BO56" s="86" t="e">
        <f t="shared" si="172"/>
        <v>#N/A</v>
      </c>
      <c r="BP56" s="105" t="str">
        <f t="shared" si="173"/>
        <v/>
      </c>
      <c r="BQ56" s="86" t="str">
        <f t="shared" si="174"/>
        <v/>
      </c>
      <c r="BR56" s="86" t="str">
        <f t="shared" si="132"/>
        <v/>
      </c>
      <c r="BS56" s="86" t="str">
        <f t="shared" si="175"/>
        <v/>
      </c>
      <c r="BT56" s="51" t="str">
        <f t="shared" si="76"/>
        <v/>
      </c>
      <c r="BY56" s="132"/>
      <c r="BZ56" s="41" t="e">
        <f>IF(AND(Sufficient_data="Yes",Include_study?="Yes",Moderator&lt;&gt;""),'Moderator Analysis'!E56,NA())</f>
        <v>#N/A</v>
      </c>
      <c r="CA56" s="41" t="e">
        <f>IF(AND(Include_study?="Yes",Sufficient_data="Yes",Moderator&lt;&gt;""),'Moderator Analysis'!F56,NA())</f>
        <v>#N/A</v>
      </c>
      <c r="CB56" s="41" t="str">
        <f t="shared" si="134"/>
        <v/>
      </c>
      <c r="CC56" s="41" t="str">
        <f t="shared" si="176"/>
        <v/>
      </c>
      <c r="CD56" s="41" t="str">
        <f>IF(AND(Sufficient_data="Yes",Include_study?="Yes",Moderator&lt;&gt;""),'Moderator Analysis'!F:F-CO$2,"")</f>
        <v/>
      </c>
      <c r="CE56" s="41" t="str">
        <f t="shared" si="177"/>
        <v/>
      </c>
      <c r="CF56" s="51" t="str">
        <f>IF(AND(Sufficient_data="Yes",Include_study?="Yes",Moderator&lt;&gt;""),CC:CC*('Moderator Analysis'!F:F-CO$5-CO$4*'Moderator Analysis'!E:E)^2,"")</f>
        <v/>
      </c>
      <c r="CG56" s="42"/>
      <c r="CH56" s="25"/>
      <c r="CI56" s="71" t="str">
        <f t="shared" si="178"/>
        <v/>
      </c>
      <c r="CJ56" s="41" t="str">
        <f>IF(AND(Sufficient_data="Yes",Include_study?="Yes",CI56&lt;&gt;""),'Moderator Analysis'!F:F-'Moderator Analysis'!$J$37,"")</f>
        <v/>
      </c>
      <c r="CK56" s="41" t="str">
        <f>IF(AND(Sufficient_data="Yes",Include_study?="Yes",CI56&lt;&gt;""),'Moderator Analysis'!E:E-SUMPRODUCT('Moderator Analysis'!E:E,CI:CI)/SUM(CI:CI),"")</f>
        <v/>
      </c>
      <c r="CL56" s="51" t="str">
        <f>IF(AND(Sufficient_data="Yes",Include_study?="Yes",CI56&lt;&gt;""),CI:CI*('Moderator Analysis'!F:F-'Moderator Analysis'!J$29-'Moderator Analysis'!J$30*'Moderator Analysis'!E:E)^2,"")</f>
        <v/>
      </c>
      <c r="CQ56" s="132"/>
      <c r="CR56" s="134"/>
      <c r="CS56" s="41" t="str">
        <f>IF(AND(Sufficient_data="Yes",Include_study?="Yes"),1/('Publication Bias Analysis'!F56^2),"")</f>
        <v/>
      </c>
      <c r="CT56" s="86" t="str">
        <f>IF(AND(Include_study?="Yes",Sufficient_data="Yes"),1/('Publication Bias Analysis'!F56^2+IF(Additional_model="Fixed effect",0,DG$21)),"")</f>
        <v/>
      </c>
      <c r="CU56" s="86" t="str">
        <f>IF(AND(Include_study?="Yes",Sufficient_data="Yes"),1/('Publication Bias Analysis'!F:F^2+IF(Additional_model="Fixed effect",0,'Publication Bias Analysis'!L$32)),"")</f>
        <v/>
      </c>
      <c r="CV56" s="86" t="str">
        <f>IF(AND(Include_study?="Yes",Sufficient_data="Yes"),'Publication Bias Analysis'!E:E-'Publication Bias Analysis'!I$37,"")</f>
        <v/>
      </c>
      <c r="CW56" s="86" t="str">
        <f>IF(AND(Include_study?="Yes",Sufficient_data="Yes"),IF(Additional_model="Fixed effect",1/'Publication Bias Analysis'!F:F,1/SQRT('Publication Bias Analysis'!F:F^2+Calculations!DG$21)),"")</f>
        <v/>
      </c>
      <c r="CX56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56" s="88" t="str">
        <f t="shared" si="138"/>
        <v/>
      </c>
      <c r="CZ56" s="88" t="str">
        <f>IF(AND(Include_study?="Yes",Sufficient_data="Yes"),CY:CY+IF(DK:DK&lt;0,-1,1)*COUNTIF(CY$2:CY55,CY:CY),"")</f>
        <v/>
      </c>
      <c r="DA56" s="88" t="str">
        <f>IF(AND(Include_study?="Yes",Sufficient_data="Yes"),RANK(DO:DO,DO:DO,1)*IF(DN:DN&gt;0,1,-1)+IF(DN:DN&lt;0,-1,1)*COUNTIF(CY$2:CY55,CY:CY),"")</f>
        <v/>
      </c>
      <c r="DB56" s="88" t="str">
        <f>IF(AND(Include_study?="Yes",Sufficient_data="Yes"),RANK(DR:DR,DR:DR,1)*IF(DQ:DQ&gt;0,1,-1)+IF(DQ:DQ&lt;0,-1,1)*COUNTIF(CY$2:CY55,CY:CY),"")</f>
        <v/>
      </c>
      <c r="DC56" s="41" t="e">
        <f>IF(AND(Include_study?="Yes",Sufficient_data="Yes"),'Publication Bias Analysis'!$E:$E,NA())</f>
        <v>#N/A</v>
      </c>
      <c r="DD56" s="51" t="e">
        <f>IF(AND(Include_study?="Yes",Sufficient_data="Yes"),'Publication Bias Analysis'!$F:$F,NA())</f>
        <v>#N/A</v>
      </c>
      <c r="DJ56" s="136"/>
      <c r="DK56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56" s="41" t="str">
        <f t="shared" si="179"/>
        <v/>
      </c>
      <c r="DM56" s="51" t="str">
        <f>IF(AND(Include_study?="Yes",Sufficient_data="Yes"),1/('Publication Bias Analysis'!F:F^2+IF(Additional_model="Fixed effect",0,$DV$6)),"")</f>
        <v/>
      </c>
      <c r="DN56" s="41" t="str">
        <f>IF(AND(Include_study?="Yes",Sufficient_data="Yes"),IF('Publication Bias Analysis'!L$38="Left",'Publication Bias Analysis'!E:E-DV$3,Calculations!DV$3-'Publication Bias Analysis'!E:E),"")</f>
        <v/>
      </c>
      <c r="DO56" s="41" t="str">
        <f t="shared" si="180"/>
        <v/>
      </c>
      <c r="DP56" s="51" t="str">
        <f>IF(AND(DN56&lt;&gt;"",CZ56&lt;=MAX(CZ:CZ)-DV$7),1/('Publication Bias Analysis'!F:F^2+IF(Additional_model="Fixed effect",0,$DV$13)),"")</f>
        <v/>
      </c>
      <c r="DQ56" s="71" t="str">
        <f>IF(AND(Include_study?="Yes",Sufficient_data="Yes"),IF('Publication Bias Analysis'!L$38="Left",'Publication Bias Analysis'!E:E-DV$10,DV$10-'Publication Bias Analysis'!E:E),"")</f>
        <v/>
      </c>
      <c r="DR56" s="41" t="str">
        <f t="shared" si="181"/>
        <v/>
      </c>
      <c r="DS56" s="51" t="str">
        <f>IF(AND(DQ56&lt;&gt;"",DA56&lt;=MAX(DA:DA)-DV$14),1/('Publication Bias Analysis'!F:F^2+IF(Additional_model="Fixed effect",0,$DV$20)),"")</f>
        <v/>
      </c>
      <c r="EJ56" s="136"/>
      <c r="EK56" s="41" t="str">
        <f t="shared" si="62"/>
        <v/>
      </c>
      <c r="EL56" s="51" t="str">
        <f>IF(AND(Include_study?="Yes",Sufficient_data="Yes"),Z_score-('Publication Bias Analysis'!P$3+'Publication Bias Analysis'!P$4*Inverse_standard_error),"")</f>
        <v/>
      </c>
      <c r="EN56" s="136"/>
      <c r="EO56" s="41" t="str">
        <f>IF(AND(Include_study?="Yes",Sufficient_data="Yes"),('Publication Bias Analysis'!E:E-(SUMPRODUCT(Calculations!CS:CS,'Publication Bias Analysis'!E:E)/SUM(Calculations!CS:CS)))/SQRT(Calculations!EP:EP),"")</f>
        <v/>
      </c>
      <c r="EP56" s="41" t="str">
        <f>IF(AND(Include_study?="Yes",Sufficient_data="Yes"),'Publication Bias Analysis'!F:F^2-1/SUM(Calculations!CS:CS),"")</f>
        <v/>
      </c>
      <c r="EQ56" s="11" t="str">
        <f t="shared" si="182"/>
        <v/>
      </c>
      <c r="ER56" s="11" t="str">
        <f t="shared" si="183"/>
        <v/>
      </c>
      <c r="ES56" s="11" t="str">
        <f>IF(AND(Include_study?="Yes",Sufficient_data="Yes"),COUNTIFS(EQ$2:EQ55,"&lt;"&amp;EQ56,ER$2:ER55,"&lt;"&amp;ER56)+COUNTIFS(EQ57:EQ$201,"&lt;"&amp;EQ56,ER57:ER$201,"&lt;"&amp;ER56)+COUNTIFS(EQ$2:EQ55,"&gt;"&amp;EQ56,ER$2:ER55,"&gt;"&amp;ER56)+COUNTIFS(EQ57:EQ$201,"&gt;"&amp;EQ56,ER57:ER$201,"&gt;"&amp;ER56),"")</f>
        <v/>
      </c>
      <c r="ET56" s="82" t="str">
        <f>IF(AND(Include_study?="Yes",Sufficient_data="Yes"),COUNTIFS(EQ$2:EQ55,"&lt;"&amp;EQ56,ER$2:ER55,"&gt;"&amp;ER56)+COUNTIFS(EQ57:EQ$201,"&lt;"&amp;EQ56,ER57:ER$201,"&gt;"&amp;ER56)+COUNTIFS(EQ$2:EQ55,"&gt;"&amp;EQ56,ER$2:ER55,"&lt;"&amp;ER56)+COUNTIFS(EQ57:EQ$201,"&gt;"&amp;EQ56,ER57:ER$201,"&lt;"&amp;ER56),"")</f>
        <v/>
      </c>
      <c r="EV56" s="136"/>
      <c r="FA56" s="136"/>
      <c r="FB56" s="41" t="e">
        <f t="shared" si="144"/>
        <v>#N/A</v>
      </c>
      <c r="FC56" s="41" t="e">
        <f t="shared" si="145"/>
        <v>#N/A</v>
      </c>
      <c r="FD56" s="41" t="str">
        <f t="shared" si="146"/>
        <v/>
      </c>
      <c r="FE56" s="51" t="str">
        <f>IF(AND(Include_study?="Yes",Sufficient_data="Yes"),Z_score-('Publication Bias Analysis'!AO$30+'Publication Bias Analysis'!AO$31*Inverse_standard_error),"")</f>
        <v/>
      </c>
      <c r="FK56" s="136"/>
      <c r="FL56" s="11" t="str">
        <f>IF(Z_score_individual_studies&lt;&gt;"",RANK('Publication Bias Analysis'!AW:AW,'Publication Bias Analysis'!AW:AW,1)+COUNTIF('Publication Bias Analysis'!AW$2:AW55,'Publication Bias Analysis'!AW56),"")</f>
        <v/>
      </c>
      <c r="FM56" s="41" t="str">
        <f t="shared" si="147"/>
        <v/>
      </c>
      <c r="FN56" s="41" t="e">
        <f>IF('Publication Bias Analysis'!AV56&lt;&gt;"",'Publication Bias Analysis'!AV56,NA())</f>
        <v>#N/A</v>
      </c>
      <c r="FO56" s="41" t="e">
        <f>IF('Publication Bias Analysis'!AW56&lt;&gt;"",'Publication Bias Analysis'!AW56,NA())</f>
        <v>#N/A</v>
      </c>
      <c r="FP56" s="41" t="str">
        <f>IF(AND(Include_study?="Yes",Sufficient_data="Yes"),'Publication Bias Analysis'!AV:AV-AVERAGE('Publication Bias Analysis'!AV:AV),"")</f>
        <v/>
      </c>
      <c r="FQ56" s="51" t="str">
        <f>IF(AND(Include_study?="Yes",Sufficient_data="Yes"),FO:FO-('Publication Bias Analysis'!AZ$30+'Publication Bias Analysis'!AZ$31*FN:FN),"")</f>
        <v/>
      </c>
      <c r="FW56" s="136"/>
      <c r="FX56" s="90" t="str">
        <f t="shared" si="148"/>
        <v/>
      </c>
      <c r="FY56" s="41" t="str">
        <f t="shared" si="184"/>
        <v/>
      </c>
      <c r="FZ56" s="51" t="str">
        <f t="shared" si="78"/>
        <v/>
      </c>
    </row>
    <row r="57" spans="1:182" x14ac:dyDescent="0.2">
      <c r="A57" s="131"/>
      <c r="B57" s="41" t="str">
        <f>IF(AND(Sufficient_data="Yes",Include_study?="Yes"),IF(AND(Sort_By=$E$1,Order="Ascending"),IF(Input!Study_name="",COUNTIFS(Input!Study_name,"&lt;&gt;"&amp;"",Include_study?,"Yes",Sufficient_data,"Yes")+1,IF(COUNT(E57)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57)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57" s="41" t="str">
        <f>IF(B57&lt;&gt;"",IF(B57=0,COUNTIF(B$2:B56,0)+1,COUNTIF(B$2:B56,B57)+COUNTIF(B:B,"&lt;"&amp;B57)+1),"")</f>
        <v/>
      </c>
      <c r="D57" s="41" t="str">
        <f t="shared" si="84"/>
        <v/>
      </c>
      <c r="E57" s="41" t="str">
        <f>IF(AND(Include_study?="Yes",Sufficient_data="Yes",Input!Study_name&lt;&gt;""),Input!Study_name,"")</f>
        <v/>
      </c>
      <c r="F57" s="41" t="str">
        <f>IF(AND(Include_study?="Yes",Sufficient_data="Yes"),IF(Input!M2_M1&lt;&gt;"",Input!M2_M1,IF(AND(M1_&lt;&gt;"",M2_&lt;&gt;""),M2_-M1_,"")),"")</f>
        <v/>
      </c>
      <c r="G57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57" s="41" t="str">
        <f>IF(AND(Include_study?="Yes",Sufficient_data="Yes"),IF(OR(t_value&lt;&gt;"",F_value&lt;&gt;"",Input!Cohens_d&lt;&gt;"",Input!Hedges_g&lt;&gt;""),"",Sdiff/SQRT(2*(1-(r_)))),"")</f>
        <v/>
      </c>
      <c r="I57" s="11" t="str">
        <f t="shared" si="85"/>
        <v/>
      </c>
      <c r="J57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57" s="41" t="str">
        <f t="shared" si="86"/>
        <v/>
      </c>
      <c r="L57" s="41" t="str">
        <f t="shared" si="87"/>
        <v/>
      </c>
      <c r="M57" s="41" t="str">
        <f t="shared" si="88"/>
        <v/>
      </c>
      <c r="N57" s="41" t="str">
        <f t="shared" si="89"/>
        <v/>
      </c>
      <c r="O57" s="41" t="str">
        <f t="shared" si="90"/>
        <v/>
      </c>
      <c r="P57" s="41" t="str">
        <f t="shared" si="91"/>
        <v/>
      </c>
      <c r="Q57" s="41" t="str">
        <f t="shared" si="71"/>
        <v/>
      </c>
      <c r="R57" s="41" t="str">
        <f t="shared" si="92"/>
        <v/>
      </c>
      <c r="S57" s="41" t="str">
        <f t="shared" si="93"/>
        <v/>
      </c>
      <c r="T57" s="105" t="str">
        <f t="shared" si="94"/>
        <v/>
      </c>
      <c r="U57" s="108" t="str">
        <f t="shared" si="95"/>
        <v/>
      </c>
      <c r="V57" s="42"/>
      <c r="W57" s="71" t="e">
        <f t="shared" si="150"/>
        <v>#N/A</v>
      </c>
      <c r="X57" s="41" t="str">
        <f t="shared" si="151"/>
        <v/>
      </c>
      <c r="Y57" s="51" t="str">
        <f t="shared" si="152"/>
        <v/>
      </c>
      <c r="AD57" s="131"/>
      <c r="AE57" s="71" t="str">
        <f t="shared" si="153"/>
        <v/>
      </c>
      <c r="AF57" s="86" t="str">
        <f t="shared" si="100"/>
        <v/>
      </c>
      <c r="AG57" s="86" t="str">
        <f t="shared" si="101"/>
        <v/>
      </c>
      <c r="AH57" s="86" t="str">
        <f t="shared" si="154"/>
        <v/>
      </c>
      <c r="AI57" s="86" t="str">
        <f t="shared" si="155"/>
        <v/>
      </c>
      <c r="AJ57" s="86" t="str">
        <f t="shared" si="156"/>
        <v/>
      </c>
      <c r="AK57" s="86" t="str">
        <f t="shared" si="105"/>
        <v/>
      </c>
      <c r="AL57" s="86" t="str">
        <f>IF(AND(Include_study?="Yes",Sufficient_data="Yes",Subgroup&lt;&gt;""),AH57-ABS(TINV((1-Subgroup_confidence_level),Number_of_subjects-1))*Calculations!AI57,"")</f>
        <v/>
      </c>
      <c r="AM57" s="86" t="str">
        <f>IF(AND(Include_study?="Yes",Sufficient_data="Yes",Subgroup&lt;&gt;""),AH57+ABS(TINV((1-Subgroup_confidence_level),Number_of_subjects-1))*Calculations!AI57,"")</f>
        <v/>
      </c>
      <c r="AN57" s="110" t="str">
        <f t="shared" si="106"/>
        <v/>
      </c>
      <c r="AO57" s="108" t="str">
        <f t="shared" si="107"/>
        <v/>
      </c>
      <c r="AP57" s="42"/>
      <c r="AQ57" s="71" t="e">
        <f t="shared" si="157"/>
        <v>#N/A</v>
      </c>
      <c r="AR57" s="41" t="str">
        <f t="shared" si="158"/>
        <v/>
      </c>
      <c r="AS57" s="51" t="str">
        <f t="shared" si="159"/>
        <v/>
      </c>
      <c r="AT57" s="42"/>
      <c r="AU57" s="71" t="str">
        <f t="shared" si="160"/>
        <v/>
      </c>
      <c r="AV57" s="86" t="str">
        <f>IF(AND(Sufficient_data="Yes",Include_study?="Yes",Subgroup&lt;&gt;""),IF(COUNTIFS(Input!P$2:P56,"="&amp;"Yes",Input!C$2:C56,"="&amp;"Yes",Input!Q$2:Q56,"="&amp;Subgroup)&gt;0,"",Subgroup),"")</f>
        <v/>
      </c>
      <c r="AW57" s="86" t="str">
        <f t="shared" si="161"/>
        <v/>
      </c>
      <c r="AX57" s="86" t="str">
        <f t="shared" si="162"/>
        <v/>
      </c>
      <c r="AY57" s="86" t="str">
        <f t="shared" si="163"/>
        <v/>
      </c>
      <c r="AZ57" s="86" t="str">
        <f t="shared" si="164"/>
        <v/>
      </c>
      <c r="BA57" s="86" t="str">
        <f t="shared" si="165"/>
        <v/>
      </c>
      <c r="BB57" s="86" t="str">
        <f t="shared" si="166"/>
        <v/>
      </c>
      <c r="BC57" s="86" t="str">
        <f t="shared" si="118"/>
        <v/>
      </c>
      <c r="BD57" s="86" t="str">
        <f t="shared" si="167"/>
        <v/>
      </c>
      <c r="BE57" s="86" t="str">
        <f t="shared" si="120"/>
        <v/>
      </c>
      <c r="BF57" s="86" t="str">
        <f t="shared" si="121"/>
        <v/>
      </c>
      <c r="BG57" s="86" t="str">
        <f t="shared" si="168"/>
        <v/>
      </c>
      <c r="BH57" s="86" t="str">
        <f t="shared" si="123"/>
        <v/>
      </c>
      <c r="BI57" s="86" t="str">
        <f t="shared" si="124"/>
        <v/>
      </c>
      <c r="BJ57" s="86" t="str">
        <f t="shared" si="169"/>
        <v/>
      </c>
      <c r="BK57" s="86" t="str">
        <f t="shared" si="126"/>
        <v/>
      </c>
      <c r="BL57" s="86" t="str">
        <f t="shared" si="127"/>
        <v/>
      </c>
      <c r="BM57" s="86" t="str">
        <f t="shared" si="170"/>
        <v/>
      </c>
      <c r="BN57" s="86" t="str">
        <f t="shared" si="171"/>
        <v/>
      </c>
      <c r="BO57" s="86" t="e">
        <f t="shared" si="172"/>
        <v>#N/A</v>
      </c>
      <c r="BP57" s="105" t="str">
        <f t="shared" si="173"/>
        <v/>
      </c>
      <c r="BQ57" s="86" t="str">
        <f t="shared" si="174"/>
        <v/>
      </c>
      <c r="BR57" s="86" t="str">
        <f t="shared" si="132"/>
        <v/>
      </c>
      <c r="BS57" s="86" t="str">
        <f t="shared" si="175"/>
        <v/>
      </c>
      <c r="BT57" s="51" t="str">
        <f t="shared" si="76"/>
        <v/>
      </c>
      <c r="BY57" s="132"/>
      <c r="BZ57" s="41" t="e">
        <f>IF(AND(Sufficient_data="Yes",Include_study?="Yes",Moderator&lt;&gt;""),'Moderator Analysis'!E57,NA())</f>
        <v>#N/A</v>
      </c>
      <c r="CA57" s="41" t="e">
        <f>IF(AND(Include_study?="Yes",Sufficient_data="Yes",Moderator&lt;&gt;""),'Moderator Analysis'!F57,NA())</f>
        <v>#N/A</v>
      </c>
      <c r="CB57" s="41" t="str">
        <f t="shared" si="134"/>
        <v/>
      </c>
      <c r="CC57" s="41" t="str">
        <f t="shared" si="176"/>
        <v/>
      </c>
      <c r="CD57" s="41" t="str">
        <f>IF(AND(Sufficient_data="Yes",Include_study?="Yes",Moderator&lt;&gt;""),'Moderator Analysis'!F:F-CO$2,"")</f>
        <v/>
      </c>
      <c r="CE57" s="41" t="str">
        <f t="shared" si="177"/>
        <v/>
      </c>
      <c r="CF57" s="51" t="str">
        <f>IF(AND(Sufficient_data="Yes",Include_study?="Yes",Moderator&lt;&gt;""),CC:CC*('Moderator Analysis'!F:F-CO$5-CO$4*'Moderator Analysis'!E:E)^2,"")</f>
        <v/>
      </c>
      <c r="CG57" s="42"/>
      <c r="CH57" s="25"/>
      <c r="CI57" s="71" t="str">
        <f t="shared" si="178"/>
        <v/>
      </c>
      <c r="CJ57" s="41" t="str">
        <f>IF(AND(Sufficient_data="Yes",Include_study?="Yes",CI57&lt;&gt;""),'Moderator Analysis'!F:F-'Moderator Analysis'!$J$37,"")</f>
        <v/>
      </c>
      <c r="CK57" s="41" t="str">
        <f>IF(AND(Sufficient_data="Yes",Include_study?="Yes",CI57&lt;&gt;""),'Moderator Analysis'!E:E-SUMPRODUCT('Moderator Analysis'!E:E,CI:CI)/SUM(CI:CI),"")</f>
        <v/>
      </c>
      <c r="CL57" s="51" t="str">
        <f>IF(AND(Sufficient_data="Yes",Include_study?="Yes",CI57&lt;&gt;""),CI:CI*('Moderator Analysis'!F:F-'Moderator Analysis'!J$29-'Moderator Analysis'!J$30*'Moderator Analysis'!E:E)^2,"")</f>
        <v/>
      </c>
      <c r="CQ57" s="132"/>
      <c r="CR57" s="134"/>
      <c r="CS57" s="41" t="str">
        <f>IF(AND(Sufficient_data="Yes",Include_study?="Yes"),1/('Publication Bias Analysis'!F57^2),"")</f>
        <v/>
      </c>
      <c r="CT57" s="86" t="str">
        <f>IF(AND(Include_study?="Yes",Sufficient_data="Yes"),1/('Publication Bias Analysis'!F57^2+IF(Additional_model="Fixed effect",0,DG$21)),"")</f>
        <v/>
      </c>
      <c r="CU57" s="86" t="str">
        <f>IF(AND(Include_study?="Yes",Sufficient_data="Yes"),1/('Publication Bias Analysis'!F:F^2+IF(Additional_model="Fixed effect",0,'Publication Bias Analysis'!L$32)),"")</f>
        <v/>
      </c>
      <c r="CV57" s="86" t="str">
        <f>IF(AND(Include_study?="Yes",Sufficient_data="Yes"),'Publication Bias Analysis'!E:E-'Publication Bias Analysis'!I$37,"")</f>
        <v/>
      </c>
      <c r="CW57" s="86" t="str">
        <f>IF(AND(Include_study?="Yes",Sufficient_data="Yes"),IF(Additional_model="Fixed effect",1/'Publication Bias Analysis'!F:F,1/SQRT('Publication Bias Analysis'!F:F^2+Calculations!DG$21)),"")</f>
        <v/>
      </c>
      <c r="CX57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57" s="88" t="str">
        <f t="shared" si="138"/>
        <v/>
      </c>
      <c r="CZ57" s="88" t="str">
        <f>IF(AND(Include_study?="Yes",Sufficient_data="Yes"),CY:CY+IF(DK:DK&lt;0,-1,1)*COUNTIF(CY$2:CY56,CY:CY),"")</f>
        <v/>
      </c>
      <c r="DA57" s="88" t="str">
        <f>IF(AND(Include_study?="Yes",Sufficient_data="Yes"),RANK(DO:DO,DO:DO,1)*IF(DN:DN&gt;0,1,-1)+IF(DN:DN&lt;0,-1,1)*COUNTIF(CY$2:CY56,CY:CY),"")</f>
        <v/>
      </c>
      <c r="DB57" s="88" t="str">
        <f>IF(AND(Include_study?="Yes",Sufficient_data="Yes"),RANK(DR:DR,DR:DR,1)*IF(DQ:DQ&gt;0,1,-1)+IF(DQ:DQ&lt;0,-1,1)*COUNTIF(CY$2:CY56,CY:CY),"")</f>
        <v/>
      </c>
      <c r="DC57" s="41" t="e">
        <f>IF(AND(Include_study?="Yes",Sufficient_data="Yes"),'Publication Bias Analysis'!$E:$E,NA())</f>
        <v>#N/A</v>
      </c>
      <c r="DD57" s="51" t="e">
        <f>IF(AND(Include_study?="Yes",Sufficient_data="Yes"),'Publication Bias Analysis'!$F:$F,NA())</f>
        <v>#N/A</v>
      </c>
      <c r="DJ57" s="136"/>
      <c r="DK57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57" s="41" t="str">
        <f t="shared" si="179"/>
        <v/>
      </c>
      <c r="DM57" s="51" t="str">
        <f>IF(AND(Include_study?="Yes",Sufficient_data="Yes"),1/('Publication Bias Analysis'!F:F^2+IF(Additional_model="Fixed effect",0,$DV$6)),"")</f>
        <v/>
      </c>
      <c r="DN57" s="41" t="str">
        <f>IF(AND(Include_study?="Yes",Sufficient_data="Yes"),IF('Publication Bias Analysis'!L$38="Left",'Publication Bias Analysis'!E:E-DV$3,Calculations!DV$3-'Publication Bias Analysis'!E:E),"")</f>
        <v/>
      </c>
      <c r="DO57" s="41" t="str">
        <f t="shared" si="180"/>
        <v/>
      </c>
      <c r="DP57" s="51" t="str">
        <f>IF(AND(DN57&lt;&gt;"",CZ57&lt;=MAX(CZ:CZ)-DV$7),1/('Publication Bias Analysis'!F:F^2+IF(Additional_model="Fixed effect",0,$DV$13)),"")</f>
        <v/>
      </c>
      <c r="DQ57" s="71" t="str">
        <f>IF(AND(Include_study?="Yes",Sufficient_data="Yes"),IF('Publication Bias Analysis'!L$38="Left",'Publication Bias Analysis'!E:E-DV$10,DV$10-'Publication Bias Analysis'!E:E),"")</f>
        <v/>
      </c>
      <c r="DR57" s="41" t="str">
        <f t="shared" si="181"/>
        <v/>
      </c>
      <c r="DS57" s="51" t="str">
        <f>IF(AND(DQ57&lt;&gt;"",DA57&lt;=MAX(DA:DA)-DV$14),1/('Publication Bias Analysis'!F:F^2+IF(Additional_model="Fixed effect",0,$DV$20)),"")</f>
        <v/>
      </c>
      <c r="EJ57" s="136"/>
      <c r="EK57" s="41" t="str">
        <f t="shared" si="62"/>
        <v/>
      </c>
      <c r="EL57" s="51" t="str">
        <f>IF(AND(Include_study?="Yes",Sufficient_data="Yes"),Z_score-('Publication Bias Analysis'!P$3+'Publication Bias Analysis'!P$4*Inverse_standard_error),"")</f>
        <v/>
      </c>
      <c r="EN57" s="136"/>
      <c r="EO57" s="41" t="str">
        <f>IF(AND(Include_study?="Yes",Sufficient_data="Yes"),('Publication Bias Analysis'!E:E-(SUMPRODUCT(Calculations!CS:CS,'Publication Bias Analysis'!E:E)/SUM(Calculations!CS:CS)))/SQRT(Calculations!EP:EP),"")</f>
        <v/>
      </c>
      <c r="EP57" s="41" t="str">
        <f>IF(AND(Include_study?="Yes",Sufficient_data="Yes"),'Publication Bias Analysis'!F:F^2-1/SUM(Calculations!CS:CS),"")</f>
        <v/>
      </c>
      <c r="EQ57" s="11" t="str">
        <f t="shared" si="182"/>
        <v/>
      </c>
      <c r="ER57" s="11" t="str">
        <f t="shared" si="183"/>
        <v/>
      </c>
      <c r="ES57" s="11" t="str">
        <f>IF(AND(Include_study?="Yes",Sufficient_data="Yes"),COUNTIFS(EQ$2:EQ56,"&lt;"&amp;EQ57,ER$2:ER56,"&lt;"&amp;ER57)+COUNTIFS(EQ58:EQ$201,"&lt;"&amp;EQ57,ER58:ER$201,"&lt;"&amp;ER57)+COUNTIFS(EQ$2:EQ56,"&gt;"&amp;EQ57,ER$2:ER56,"&gt;"&amp;ER57)+COUNTIFS(EQ58:EQ$201,"&gt;"&amp;EQ57,ER58:ER$201,"&gt;"&amp;ER57),"")</f>
        <v/>
      </c>
      <c r="ET57" s="82" t="str">
        <f>IF(AND(Include_study?="Yes",Sufficient_data="Yes"),COUNTIFS(EQ$2:EQ56,"&lt;"&amp;EQ57,ER$2:ER56,"&gt;"&amp;ER57)+COUNTIFS(EQ58:EQ$201,"&lt;"&amp;EQ57,ER58:ER$201,"&gt;"&amp;ER57)+COUNTIFS(EQ$2:EQ56,"&gt;"&amp;EQ57,ER$2:ER56,"&lt;"&amp;ER57)+COUNTIFS(EQ58:EQ$201,"&gt;"&amp;EQ57,ER58:ER$201,"&lt;"&amp;ER57),"")</f>
        <v/>
      </c>
      <c r="EV57" s="136"/>
      <c r="FA57" s="136"/>
      <c r="FB57" s="41" t="e">
        <f t="shared" si="144"/>
        <v>#N/A</v>
      </c>
      <c r="FC57" s="41" t="e">
        <f t="shared" si="145"/>
        <v>#N/A</v>
      </c>
      <c r="FD57" s="41" t="str">
        <f t="shared" si="146"/>
        <v/>
      </c>
      <c r="FE57" s="51" t="str">
        <f>IF(AND(Include_study?="Yes",Sufficient_data="Yes"),Z_score-('Publication Bias Analysis'!AO$30+'Publication Bias Analysis'!AO$31*Inverse_standard_error),"")</f>
        <v/>
      </c>
      <c r="FK57" s="136"/>
      <c r="FL57" s="11" t="str">
        <f>IF(Z_score_individual_studies&lt;&gt;"",RANK('Publication Bias Analysis'!AW:AW,'Publication Bias Analysis'!AW:AW,1)+COUNTIF('Publication Bias Analysis'!AW$2:AW56,'Publication Bias Analysis'!AW57),"")</f>
        <v/>
      </c>
      <c r="FM57" s="41" t="str">
        <f t="shared" si="147"/>
        <v/>
      </c>
      <c r="FN57" s="41" t="e">
        <f>IF('Publication Bias Analysis'!AV57&lt;&gt;"",'Publication Bias Analysis'!AV57,NA())</f>
        <v>#N/A</v>
      </c>
      <c r="FO57" s="41" t="e">
        <f>IF('Publication Bias Analysis'!AW57&lt;&gt;"",'Publication Bias Analysis'!AW57,NA())</f>
        <v>#N/A</v>
      </c>
      <c r="FP57" s="41" t="str">
        <f>IF(AND(Include_study?="Yes",Sufficient_data="Yes"),'Publication Bias Analysis'!AV:AV-AVERAGE('Publication Bias Analysis'!AV:AV),"")</f>
        <v/>
      </c>
      <c r="FQ57" s="51" t="str">
        <f>IF(AND(Include_study?="Yes",Sufficient_data="Yes"),FO:FO-('Publication Bias Analysis'!AZ$30+'Publication Bias Analysis'!AZ$31*FN:FN),"")</f>
        <v/>
      </c>
      <c r="FW57" s="136"/>
      <c r="FX57" s="90" t="str">
        <f t="shared" si="148"/>
        <v/>
      </c>
      <c r="FY57" s="41" t="str">
        <f t="shared" si="184"/>
        <v/>
      </c>
      <c r="FZ57" s="51" t="str">
        <f t="shared" si="78"/>
        <v/>
      </c>
    </row>
    <row r="58" spans="1:182" x14ac:dyDescent="0.2">
      <c r="A58" s="131"/>
      <c r="B58" s="41" t="str">
        <f>IF(AND(Sufficient_data="Yes",Include_study?="Yes"),IF(AND(Sort_By=$E$1,Order="Ascending"),IF(Input!Study_name="",COUNTIFS(Input!Study_name,"&lt;&gt;"&amp;"",Include_study?,"Yes",Sufficient_data,"Yes")+1,IF(COUNT(E58)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58)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58" s="41" t="str">
        <f>IF(B58&lt;&gt;"",IF(B58=0,COUNTIF(B$2:B57,0)+1,COUNTIF(B$2:B57,B58)+COUNTIF(B:B,"&lt;"&amp;B58)+1),"")</f>
        <v/>
      </c>
      <c r="D58" s="41" t="str">
        <f t="shared" si="84"/>
        <v/>
      </c>
      <c r="E58" s="41" t="str">
        <f>IF(AND(Include_study?="Yes",Sufficient_data="Yes",Input!Study_name&lt;&gt;""),Input!Study_name,"")</f>
        <v/>
      </c>
      <c r="F58" s="41" t="str">
        <f>IF(AND(Include_study?="Yes",Sufficient_data="Yes"),IF(Input!M2_M1&lt;&gt;"",Input!M2_M1,IF(AND(M1_&lt;&gt;"",M2_&lt;&gt;""),M2_-M1_,"")),"")</f>
        <v/>
      </c>
      <c r="G58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58" s="41" t="str">
        <f>IF(AND(Include_study?="Yes",Sufficient_data="Yes"),IF(OR(t_value&lt;&gt;"",F_value&lt;&gt;"",Input!Cohens_d&lt;&gt;"",Input!Hedges_g&lt;&gt;""),"",Sdiff/SQRT(2*(1-(r_)))),"")</f>
        <v/>
      </c>
      <c r="I58" s="11" t="str">
        <f t="shared" si="85"/>
        <v/>
      </c>
      <c r="J58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58" s="41" t="str">
        <f t="shared" si="86"/>
        <v/>
      </c>
      <c r="L58" s="41" t="str">
        <f t="shared" si="87"/>
        <v/>
      </c>
      <c r="M58" s="41" t="str">
        <f t="shared" si="88"/>
        <v/>
      </c>
      <c r="N58" s="41" t="str">
        <f t="shared" si="89"/>
        <v/>
      </c>
      <c r="O58" s="41" t="str">
        <f t="shared" si="90"/>
        <v/>
      </c>
      <c r="P58" s="41" t="str">
        <f t="shared" si="91"/>
        <v/>
      </c>
      <c r="Q58" s="41" t="str">
        <f t="shared" si="71"/>
        <v/>
      </c>
      <c r="R58" s="41" t="str">
        <f t="shared" si="92"/>
        <v/>
      </c>
      <c r="S58" s="41" t="str">
        <f t="shared" si="93"/>
        <v/>
      </c>
      <c r="T58" s="105" t="str">
        <f t="shared" si="94"/>
        <v/>
      </c>
      <c r="U58" s="108" t="str">
        <f t="shared" si="95"/>
        <v/>
      </c>
      <c r="V58" s="42"/>
      <c r="W58" s="71" t="e">
        <f t="shared" si="150"/>
        <v>#N/A</v>
      </c>
      <c r="X58" s="41" t="str">
        <f t="shared" si="151"/>
        <v/>
      </c>
      <c r="Y58" s="51" t="str">
        <f t="shared" si="152"/>
        <v/>
      </c>
      <c r="AD58" s="131"/>
      <c r="AE58" s="71" t="str">
        <f t="shared" si="153"/>
        <v/>
      </c>
      <c r="AF58" s="86" t="str">
        <f t="shared" si="100"/>
        <v/>
      </c>
      <c r="AG58" s="86" t="str">
        <f t="shared" si="101"/>
        <v/>
      </c>
      <c r="AH58" s="86" t="str">
        <f t="shared" si="154"/>
        <v/>
      </c>
      <c r="AI58" s="86" t="str">
        <f t="shared" si="155"/>
        <v/>
      </c>
      <c r="AJ58" s="86" t="str">
        <f t="shared" si="156"/>
        <v/>
      </c>
      <c r="AK58" s="86" t="str">
        <f t="shared" si="105"/>
        <v/>
      </c>
      <c r="AL58" s="86" t="str">
        <f>IF(AND(Include_study?="Yes",Sufficient_data="Yes",Subgroup&lt;&gt;""),AH58-ABS(TINV((1-Subgroup_confidence_level),Number_of_subjects-1))*Calculations!AI58,"")</f>
        <v/>
      </c>
      <c r="AM58" s="86" t="str">
        <f>IF(AND(Include_study?="Yes",Sufficient_data="Yes",Subgroup&lt;&gt;""),AH58+ABS(TINV((1-Subgroup_confidence_level),Number_of_subjects-1))*Calculations!AI58,"")</f>
        <v/>
      </c>
      <c r="AN58" s="110" t="str">
        <f t="shared" si="106"/>
        <v/>
      </c>
      <c r="AO58" s="108" t="str">
        <f t="shared" si="107"/>
        <v/>
      </c>
      <c r="AP58" s="42"/>
      <c r="AQ58" s="71" t="e">
        <f t="shared" si="157"/>
        <v>#N/A</v>
      </c>
      <c r="AR58" s="41" t="str">
        <f t="shared" si="158"/>
        <v/>
      </c>
      <c r="AS58" s="51" t="str">
        <f t="shared" si="159"/>
        <v/>
      </c>
      <c r="AT58" s="42"/>
      <c r="AU58" s="71" t="str">
        <f t="shared" si="160"/>
        <v/>
      </c>
      <c r="AV58" s="86" t="str">
        <f>IF(AND(Sufficient_data="Yes",Include_study?="Yes",Subgroup&lt;&gt;""),IF(COUNTIFS(Input!P$2:P57,"="&amp;"Yes",Input!C$2:C57,"="&amp;"Yes",Input!Q$2:Q57,"="&amp;Subgroup)&gt;0,"",Subgroup),"")</f>
        <v/>
      </c>
      <c r="AW58" s="86" t="str">
        <f t="shared" si="161"/>
        <v/>
      </c>
      <c r="AX58" s="86" t="str">
        <f t="shared" si="162"/>
        <v/>
      </c>
      <c r="AY58" s="86" t="str">
        <f t="shared" si="163"/>
        <v/>
      </c>
      <c r="AZ58" s="86" t="str">
        <f t="shared" si="164"/>
        <v/>
      </c>
      <c r="BA58" s="86" t="str">
        <f t="shared" si="165"/>
        <v/>
      </c>
      <c r="BB58" s="86" t="str">
        <f t="shared" si="166"/>
        <v/>
      </c>
      <c r="BC58" s="86" t="str">
        <f t="shared" si="118"/>
        <v/>
      </c>
      <c r="BD58" s="86" t="str">
        <f t="shared" si="167"/>
        <v/>
      </c>
      <c r="BE58" s="86" t="str">
        <f t="shared" si="120"/>
        <v/>
      </c>
      <c r="BF58" s="86" t="str">
        <f t="shared" si="121"/>
        <v/>
      </c>
      <c r="BG58" s="86" t="str">
        <f t="shared" si="168"/>
        <v/>
      </c>
      <c r="BH58" s="86" t="str">
        <f t="shared" si="123"/>
        <v/>
      </c>
      <c r="BI58" s="86" t="str">
        <f t="shared" si="124"/>
        <v/>
      </c>
      <c r="BJ58" s="86" t="str">
        <f t="shared" si="169"/>
        <v/>
      </c>
      <c r="BK58" s="86" t="str">
        <f t="shared" si="126"/>
        <v/>
      </c>
      <c r="BL58" s="86" t="str">
        <f t="shared" si="127"/>
        <v/>
      </c>
      <c r="BM58" s="86" t="str">
        <f t="shared" si="170"/>
        <v/>
      </c>
      <c r="BN58" s="86" t="str">
        <f t="shared" si="171"/>
        <v/>
      </c>
      <c r="BO58" s="86" t="e">
        <f t="shared" si="172"/>
        <v>#N/A</v>
      </c>
      <c r="BP58" s="105" t="str">
        <f t="shared" si="173"/>
        <v/>
      </c>
      <c r="BQ58" s="86" t="str">
        <f t="shared" si="174"/>
        <v/>
      </c>
      <c r="BR58" s="86" t="str">
        <f t="shared" si="132"/>
        <v/>
      </c>
      <c r="BS58" s="86" t="str">
        <f t="shared" si="175"/>
        <v/>
      </c>
      <c r="BT58" s="51" t="str">
        <f t="shared" si="76"/>
        <v/>
      </c>
      <c r="BY58" s="132"/>
      <c r="BZ58" s="41" t="e">
        <f>IF(AND(Sufficient_data="Yes",Include_study?="Yes",Moderator&lt;&gt;""),'Moderator Analysis'!E58,NA())</f>
        <v>#N/A</v>
      </c>
      <c r="CA58" s="41" t="e">
        <f>IF(AND(Include_study?="Yes",Sufficient_data="Yes",Moderator&lt;&gt;""),'Moderator Analysis'!F58,NA())</f>
        <v>#N/A</v>
      </c>
      <c r="CB58" s="41" t="str">
        <f t="shared" si="134"/>
        <v/>
      </c>
      <c r="CC58" s="41" t="str">
        <f t="shared" si="176"/>
        <v/>
      </c>
      <c r="CD58" s="41" t="str">
        <f>IF(AND(Sufficient_data="Yes",Include_study?="Yes",Moderator&lt;&gt;""),'Moderator Analysis'!F:F-CO$2,"")</f>
        <v/>
      </c>
      <c r="CE58" s="41" t="str">
        <f t="shared" si="177"/>
        <v/>
      </c>
      <c r="CF58" s="51" t="str">
        <f>IF(AND(Sufficient_data="Yes",Include_study?="Yes",Moderator&lt;&gt;""),CC:CC*('Moderator Analysis'!F:F-CO$5-CO$4*'Moderator Analysis'!E:E)^2,"")</f>
        <v/>
      </c>
      <c r="CG58" s="42"/>
      <c r="CH58" s="25"/>
      <c r="CI58" s="71" t="str">
        <f t="shared" si="178"/>
        <v/>
      </c>
      <c r="CJ58" s="41" t="str">
        <f>IF(AND(Sufficient_data="Yes",Include_study?="Yes",CI58&lt;&gt;""),'Moderator Analysis'!F:F-'Moderator Analysis'!$J$37,"")</f>
        <v/>
      </c>
      <c r="CK58" s="41" t="str">
        <f>IF(AND(Sufficient_data="Yes",Include_study?="Yes",CI58&lt;&gt;""),'Moderator Analysis'!E:E-SUMPRODUCT('Moderator Analysis'!E:E,CI:CI)/SUM(CI:CI),"")</f>
        <v/>
      </c>
      <c r="CL58" s="51" t="str">
        <f>IF(AND(Sufficient_data="Yes",Include_study?="Yes",CI58&lt;&gt;""),CI:CI*('Moderator Analysis'!F:F-'Moderator Analysis'!J$29-'Moderator Analysis'!J$30*'Moderator Analysis'!E:E)^2,"")</f>
        <v/>
      </c>
      <c r="CQ58" s="132"/>
      <c r="CR58" s="134"/>
      <c r="CS58" s="41" t="str">
        <f>IF(AND(Sufficient_data="Yes",Include_study?="Yes"),1/('Publication Bias Analysis'!F58^2),"")</f>
        <v/>
      </c>
      <c r="CT58" s="86" t="str">
        <f>IF(AND(Include_study?="Yes",Sufficient_data="Yes"),1/('Publication Bias Analysis'!F58^2+IF(Additional_model="Fixed effect",0,DG$21)),"")</f>
        <v/>
      </c>
      <c r="CU58" s="86" t="str">
        <f>IF(AND(Include_study?="Yes",Sufficient_data="Yes"),1/('Publication Bias Analysis'!F:F^2+IF(Additional_model="Fixed effect",0,'Publication Bias Analysis'!L$32)),"")</f>
        <v/>
      </c>
      <c r="CV58" s="86" t="str">
        <f>IF(AND(Include_study?="Yes",Sufficient_data="Yes"),'Publication Bias Analysis'!E:E-'Publication Bias Analysis'!I$37,"")</f>
        <v/>
      </c>
      <c r="CW58" s="86" t="str">
        <f>IF(AND(Include_study?="Yes",Sufficient_data="Yes"),IF(Additional_model="Fixed effect",1/'Publication Bias Analysis'!F:F,1/SQRT('Publication Bias Analysis'!F:F^2+Calculations!DG$21)),"")</f>
        <v/>
      </c>
      <c r="CX58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58" s="88" t="str">
        <f t="shared" si="138"/>
        <v/>
      </c>
      <c r="CZ58" s="88" t="str">
        <f>IF(AND(Include_study?="Yes",Sufficient_data="Yes"),CY:CY+IF(DK:DK&lt;0,-1,1)*COUNTIF(CY$2:CY57,CY:CY),"")</f>
        <v/>
      </c>
      <c r="DA58" s="88" t="str">
        <f>IF(AND(Include_study?="Yes",Sufficient_data="Yes"),RANK(DO:DO,DO:DO,1)*IF(DN:DN&gt;0,1,-1)+IF(DN:DN&lt;0,-1,1)*COUNTIF(CY$2:CY57,CY:CY),"")</f>
        <v/>
      </c>
      <c r="DB58" s="88" t="str">
        <f>IF(AND(Include_study?="Yes",Sufficient_data="Yes"),RANK(DR:DR,DR:DR,1)*IF(DQ:DQ&gt;0,1,-1)+IF(DQ:DQ&lt;0,-1,1)*COUNTIF(CY$2:CY57,CY:CY),"")</f>
        <v/>
      </c>
      <c r="DC58" s="41" t="e">
        <f>IF(AND(Include_study?="Yes",Sufficient_data="Yes"),'Publication Bias Analysis'!$E:$E,NA())</f>
        <v>#N/A</v>
      </c>
      <c r="DD58" s="51" t="e">
        <f>IF(AND(Include_study?="Yes",Sufficient_data="Yes"),'Publication Bias Analysis'!$F:$F,NA())</f>
        <v>#N/A</v>
      </c>
      <c r="DJ58" s="136"/>
      <c r="DK58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58" s="41" t="str">
        <f t="shared" si="179"/>
        <v/>
      </c>
      <c r="DM58" s="51" t="str">
        <f>IF(AND(Include_study?="Yes",Sufficient_data="Yes"),1/('Publication Bias Analysis'!F:F^2+IF(Additional_model="Fixed effect",0,$DV$6)),"")</f>
        <v/>
      </c>
      <c r="DN58" s="41" t="str">
        <f>IF(AND(Include_study?="Yes",Sufficient_data="Yes"),IF('Publication Bias Analysis'!L$38="Left",'Publication Bias Analysis'!E:E-DV$3,Calculations!DV$3-'Publication Bias Analysis'!E:E),"")</f>
        <v/>
      </c>
      <c r="DO58" s="41" t="str">
        <f t="shared" si="180"/>
        <v/>
      </c>
      <c r="DP58" s="51" t="str">
        <f>IF(AND(DN58&lt;&gt;"",CZ58&lt;=MAX(CZ:CZ)-DV$7),1/('Publication Bias Analysis'!F:F^2+IF(Additional_model="Fixed effect",0,$DV$13)),"")</f>
        <v/>
      </c>
      <c r="DQ58" s="71" t="str">
        <f>IF(AND(Include_study?="Yes",Sufficient_data="Yes"),IF('Publication Bias Analysis'!L$38="Left",'Publication Bias Analysis'!E:E-DV$10,DV$10-'Publication Bias Analysis'!E:E),"")</f>
        <v/>
      </c>
      <c r="DR58" s="41" t="str">
        <f t="shared" si="181"/>
        <v/>
      </c>
      <c r="DS58" s="51" t="str">
        <f>IF(AND(DQ58&lt;&gt;"",DA58&lt;=MAX(DA:DA)-DV$14),1/('Publication Bias Analysis'!F:F^2+IF(Additional_model="Fixed effect",0,$DV$20)),"")</f>
        <v/>
      </c>
      <c r="EJ58" s="136"/>
      <c r="EK58" s="41" t="str">
        <f t="shared" si="62"/>
        <v/>
      </c>
      <c r="EL58" s="51" t="str">
        <f>IF(AND(Include_study?="Yes",Sufficient_data="Yes"),Z_score-('Publication Bias Analysis'!P$3+'Publication Bias Analysis'!P$4*Inverse_standard_error),"")</f>
        <v/>
      </c>
      <c r="EN58" s="136"/>
      <c r="EO58" s="41" t="str">
        <f>IF(AND(Include_study?="Yes",Sufficient_data="Yes"),('Publication Bias Analysis'!E:E-(SUMPRODUCT(Calculations!CS:CS,'Publication Bias Analysis'!E:E)/SUM(Calculations!CS:CS)))/SQRT(Calculations!EP:EP),"")</f>
        <v/>
      </c>
      <c r="EP58" s="41" t="str">
        <f>IF(AND(Include_study?="Yes",Sufficient_data="Yes"),'Publication Bias Analysis'!F:F^2-1/SUM(Calculations!CS:CS),"")</f>
        <v/>
      </c>
      <c r="EQ58" s="11" t="str">
        <f t="shared" si="182"/>
        <v/>
      </c>
      <c r="ER58" s="11" t="str">
        <f t="shared" si="183"/>
        <v/>
      </c>
      <c r="ES58" s="11" t="str">
        <f>IF(AND(Include_study?="Yes",Sufficient_data="Yes"),COUNTIFS(EQ$2:EQ57,"&lt;"&amp;EQ58,ER$2:ER57,"&lt;"&amp;ER58)+COUNTIFS(EQ59:EQ$201,"&lt;"&amp;EQ58,ER59:ER$201,"&lt;"&amp;ER58)+COUNTIFS(EQ$2:EQ57,"&gt;"&amp;EQ58,ER$2:ER57,"&gt;"&amp;ER58)+COUNTIFS(EQ59:EQ$201,"&gt;"&amp;EQ58,ER59:ER$201,"&gt;"&amp;ER58),"")</f>
        <v/>
      </c>
      <c r="ET58" s="82" t="str">
        <f>IF(AND(Include_study?="Yes",Sufficient_data="Yes"),COUNTIFS(EQ$2:EQ57,"&lt;"&amp;EQ58,ER$2:ER57,"&gt;"&amp;ER58)+COUNTIFS(EQ59:EQ$201,"&lt;"&amp;EQ58,ER59:ER$201,"&gt;"&amp;ER58)+COUNTIFS(EQ$2:EQ57,"&gt;"&amp;EQ58,ER$2:ER57,"&lt;"&amp;ER58)+COUNTIFS(EQ59:EQ$201,"&gt;"&amp;EQ58,ER59:ER$201,"&lt;"&amp;ER58),"")</f>
        <v/>
      </c>
      <c r="EV58" s="136"/>
      <c r="FA58" s="136"/>
      <c r="FB58" s="41" t="e">
        <f t="shared" si="144"/>
        <v>#N/A</v>
      </c>
      <c r="FC58" s="41" t="e">
        <f t="shared" si="145"/>
        <v>#N/A</v>
      </c>
      <c r="FD58" s="41" t="str">
        <f t="shared" si="146"/>
        <v/>
      </c>
      <c r="FE58" s="51" t="str">
        <f>IF(AND(Include_study?="Yes",Sufficient_data="Yes"),Z_score-('Publication Bias Analysis'!AO$30+'Publication Bias Analysis'!AO$31*Inverse_standard_error),"")</f>
        <v/>
      </c>
      <c r="FK58" s="136"/>
      <c r="FL58" s="11" t="str">
        <f>IF(Z_score_individual_studies&lt;&gt;"",RANK('Publication Bias Analysis'!AW:AW,'Publication Bias Analysis'!AW:AW,1)+COUNTIF('Publication Bias Analysis'!AW$2:AW57,'Publication Bias Analysis'!AW58),"")</f>
        <v/>
      </c>
      <c r="FM58" s="41" t="str">
        <f t="shared" si="147"/>
        <v/>
      </c>
      <c r="FN58" s="41" t="e">
        <f>IF('Publication Bias Analysis'!AV58&lt;&gt;"",'Publication Bias Analysis'!AV58,NA())</f>
        <v>#N/A</v>
      </c>
      <c r="FO58" s="41" t="e">
        <f>IF('Publication Bias Analysis'!AW58&lt;&gt;"",'Publication Bias Analysis'!AW58,NA())</f>
        <v>#N/A</v>
      </c>
      <c r="FP58" s="41" t="str">
        <f>IF(AND(Include_study?="Yes",Sufficient_data="Yes"),'Publication Bias Analysis'!AV:AV-AVERAGE('Publication Bias Analysis'!AV:AV),"")</f>
        <v/>
      </c>
      <c r="FQ58" s="51" t="str">
        <f>IF(AND(Include_study?="Yes",Sufficient_data="Yes"),FO:FO-('Publication Bias Analysis'!AZ$30+'Publication Bias Analysis'!AZ$31*FN:FN),"")</f>
        <v/>
      </c>
      <c r="FW58" s="136"/>
      <c r="FX58" s="90" t="str">
        <f t="shared" si="148"/>
        <v/>
      </c>
      <c r="FY58" s="41" t="str">
        <f t="shared" si="184"/>
        <v/>
      </c>
      <c r="FZ58" s="51" t="str">
        <f t="shared" si="78"/>
        <v/>
      </c>
    </row>
    <row r="59" spans="1:182" x14ac:dyDescent="0.2">
      <c r="A59" s="131"/>
      <c r="B59" s="41" t="str">
        <f>IF(AND(Sufficient_data="Yes",Include_study?="Yes"),IF(AND(Sort_By=$E$1,Order="Ascending"),IF(Input!Study_name="",COUNTIFS(Input!Study_name,"&lt;&gt;"&amp;"",Include_study?,"Yes",Sufficient_data,"Yes")+1,IF(COUNT(E59)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59)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59" s="41" t="str">
        <f>IF(B59&lt;&gt;"",IF(B59=0,COUNTIF(B$2:B58,0)+1,COUNTIF(B$2:B58,B59)+COUNTIF(B:B,"&lt;"&amp;B59)+1),"")</f>
        <v/>
      </c>
      <c r="D59" s="41" t="str">
        <f t="shared" si="84"/>
        <v/>
      </c>
      <c r="E59" s="41" t="str">
        <f>IF(AND(Include_study?="Yes",Sufficient_data="Yes",Input!Study_name&lt;&gt;""),Input!Study_name,"")</f>
        <v/>
      </c>
      <c r="F59" s="41" t="str">
        <f>IF(AND(Include_study?="Yes",Sufficient_data="Yes"),IF(Input!M2_M1&lt;&gt;"",Input!M2_M1,IF(AND(M1_&lt;&gt;"",M2_&lt;&gt;""),M2_-M1_,"")),"")</f>
        <v/>
      </c>
      <c r="G59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59" s="41" t="str">
        <f>IF(AND(Include_study?="Yes",Sufficient_data="Yes"),IF(OR(t_value&lt;&gt;"",F_value&lt;&gt;"",Input!Cohens_d&lt;&gt;"",Input!Hedges_g&lt;&gt;""),"",Sdiff/SQRT(2*(1-(r_)))),"")</f>
        <v/>
      </c>
      <c r="I59" s="11" t="str">
        <f t="shared" si="85"/>
        <v/>
      </c>
      <c r="J59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59" s="41" t="str">
        <f t="shared" si="86"/>
        <v/>
      </c>
      <c r="L59" s="41" t="str">
        <f t="shared" si="87"/>
        <v/>
      </c>
      <c r="M59" s="41" t="str">
        <f t="shared" si="88"/>
        <v/>
      </c>
      <c r="N59" s="41" t="str">
        <f t="shared" si="89"/>
        <v/>
      </c>
      <c r="O59" s="41" t="str">
        <f t="shared" si="90"/>
        <v/>
      </c>
      <c r="P59" s="41" t="str">
        <f t="shared" si="91"/>
        <v/>
      </c>
      <c r="Q59" s="41" t="str">
        <f t="shared" si="71"/>
        <v/>
      </c>
      <c r="R59" s="41" t="str">
        <f t="shared" si="92"/>
        <v/>
      </c>
      <c r="S59" s="41" t="str">
        <f t="shared" si="93"/>
        <v/>
      </c>
      <c r="T59" s="105" t="str">
        <f t="shared" si="94"/>
        <v/>
      </c>
      <c r="U59" s="108" t="str">
        <f t="shared" si="95"/>
        <v/>
      </c>
      <c r="V59" s="42"/>
      <c r="W59" s="71" t="e">
        <f t="shared" si="150"/>
        <v>#N/A</v>
      </c>
      <c r="X59" s="41" t="str">
        <f t="shared" si="151"/>
        <v/>
      </c>
      <c r="Y59" s="51" t="str">
        <f t="shared" si="152"/>
        <v/>
      </c>
      <c r="AD59" s="131"/>
      <c r="AE59" s="71" t="str">
        <f t="shared" si="153"/>
        <v/>
      </c>
      <c r="AF59" s="86" t="str">
        <f t="shared" si="100"/>
        <v/>
      </c>
      <c r="AG59" s="86" t="str">
        <f t="shared" si="101"/>
        <v/>
      </c>
      <c r="AH59" s="86" t="str">
        <f t="shared" si="154"/>
        <v/>
      </c>
      <c r="AI59" s="86" t="str">
        <f t="shared" si="155"/>
        <v/>
      </c>
      <c r="AJ59" s="86" t="str">
        <f t="shared" si="156"/>
        <v/>
      </c>
      <c r="AK59" s="86" t="str">
        <f t="shared" si="105"/>
        <v/>
      </c>
      <c r="AL59" s="86" t="str">
        <f>IF(AND(Include_study?="Yes",Sufficient_data="Yes",Subgroup&lt;&gt;""),AH59-ABS(TINV((1-Subgroup_confidence_level),Number_of_subjects-1))*Calculations!AI59,"")</f>
        <v/>
      </c>
      <c r="AM59" s="86" t="str">
        <f>IF(AND(Include_study?="Yes",Sufficient_data="Yes",Subgroup&lt;&gt;""),AH59+ABS(TINV((1-Subgroup_confidence_level),Number_of_subjects-1))*Calculations!AI59,"")</f>
        <v/>
      </c>
      <c r="AN59" s="110" t="str">
        <f t="shared" si="106"/>
        <v/>
      </c>
      <c r="AO59" s="108" t="str">
        <f t="shared" si="107"/>
        <v/>
      </c>
      <c r="AP59" s="42"/>
      <c r="AQ59" s="71" t="e">
        <f t="shared" si="157"/>
        <v>#N/A</v>
      </c>
      <c r="AR59" s="41" t="str">
        <f t="shared" si="158"/>
        <v/>
      </c>
      <c r="AS59" s="51" t="str">
        <f t="shared" si="159"/>
        <v/>
      </c>
      <c r="AT59" s="42"/>
      <c r="AU59" s="71" t="str">
        <f t="shared" si="160"/>
        <v/>
      </c>
      <c r="AV59" s="86" t="str">
        <f>IF(AND(Sufficient_data="Yes",Include_study?="Yes",Subgroup&lt;&gt;""),IF(COUNTIFS(Input!P$2:P58,"="&amp;"Yes",Input!C$2:C58,"="&amp;"Yes",Input!Q$2:Q58,"="&amp;Subgroup)&gt;0,"",Subgroup),"")</f>
        <v/>
      </c>
      <c r="AW59" s="86" t="str">
        <f t="shared" si="161"/>
        <v/>
      </c>
      <c r="AX59" s="86" t="str">
        <f t="shared" si="162"/>
        <v/>
      </c>
      <c r="AY59" s="86" t="str">
        <f t="shared" si="163"/>
        <v/>
      </c>
      <c r="AZ59" s="86" t="str">
        <f t="shared" si="164"/>
        <v/>
      </c>
      <c r="BA59" s="86" t="str">
        <f t="shared" si="165"/>
        <v/>
      </c>
      <c r="BB59" s="86" t="str">
        <f t="shared" si="166"/>
        <v/>
      </c>
      <c r="BC59" s="86" t="str">
        <f t="shared" si="118"/>
        <v/>
      </c>
      <c r="BD59" s="86" t="str">
        <f t="shared" si="167"/>
        <v/>
      </c>
      <c r="BE59" s="86" t="str">
        <f t="shared" si="120"/>
        <v/>
      </c>
      <c r="BF59" s="86" t="str">
        <f t="shared" si="121"/>
        <v/>
      </c>
      <c r="BG59" s="86" t="str">
        <f t="shared" si="168"/>
        <v/>
      </c>
      <c r="BH59" s="86" t="str">
        <f t="shared" si="123"/>
        <v/>
      </c>
      <c r="BI59" s="86" t="str">
        <f t="shared" si="124"/>
        <v/>
      </c>
      <c r="BJ59" s="86" t="str">
        <f t="shared" si="169"/>
        <v/>
      </c>
      <c r="BK59" s="86" t="str">
        <f t="shared" si="126"/>
        <v/>
      </c>
      <c r="BL59" s="86" t="str">
        <f t="shared" si="127"/>
        <v/>
      </c>
      <c r="BM59" s="86" t="str">
        <f t="shared" si="170"/>
        <v/>
      </c>
      <c r="BN59" s="86" t="str">
        <f t="shared" si="171"/>
        <v/>
      </c>
      <c r="BO59" s="86" t="e">
        <f t="shared" si="172"/>
        <v>#N/A</v>
      </c>
      <c r="BP59" s="105" t="str">
        <f t="shared" si="173"/>
        <v/>
      </c>
      <c r="BQ59" s="86" t="str">
        <f t="shared" si="174"/>
        <v/>
      </c>
      <c r="BR59" s="86" t="str">
        <f t="shared" si="132"/>
        <v/>
      </c>
      <c r="BS59" s="86" t="str">
        <f t="shared" si="175"/>
        <v/>
      </c>
      <c r="BT59" s="51" t="str">
        <f t="shared" si="76"/>
        <v/>
      </c>
      <c r="BY59" s="132"/>
      <c r="BZ59" s="41" t="e">
        <f>IF(AND(Sufficient_data="Yes",Include_study?="Yes",Moderator&lt;&gt;""),'Moderator Analysis'!E59,NA())</f>
        <v>#N/A</v>
      </c>
      <c r="CA59" s="41" t="e">
        <f>IF(AND(Include_study?="Yes",Sufficient_data="Yes",Moderator&lt;&gt;""),'Moderator Analysis'!F59,NA())</f>
        <v>#N/A</v>
      </c>
      <c r="CB59" s="41" t="str">
        <f t="shared" si="134"/>
        <v/>
      </c>
      <c r="CC59" s="41" t="str">
        <f t="shared" si="176"/>
        <v/>
      </c>
      <c r="CD59" s="41" t="str">
        <f>IF(AND(Sufficient_data="Yes",Include_study?="Yes",Moderator&lt;&gt;""),'Moderator Analysis'!F:F-CO$2,"")</f>
        <v/>
      </c>
      <c r="CE59" s="41" t="str">
        <f t="shared" si="177"/>
        <v/>
      </c>
      <c r="CF59" s="51" t="str">
        <f>IF(AND(Sufficient_data="Yes",Include_study?="Yes",Moderator&lt;&gt;""),CC:CC*('Moderator Analysis'!F:F-CO$5-CO$4*'Moderator Analysis'!E:E)^2,"")</f>
        <v/>
      </c>
      <c r="CG59" s="42"/>
      <c r="CH59" s="25"/>
      <c r="CI59" s="71" t="str">
        <f t="shared" si="178"/>
        <v/>
      </c>
      <c r="CJ59" s="41" t="str">
        <f>IF(AND(Sufficient_data="Yes",Include_study?="Yes",CI59&lt;&gt;""),'Moderator Analysis'!F:F-'Moderator Analysis'!$J$37,"")</f>
        <v/>
      </c>
      <c r="CK59" s="41" t="str">
        <f>IF(AND(Sufficient_data="Yes",Include_study?="Yes",CI59&lt;&gt;""),'Moderator Analysis'!E:E-SUMPRODUCT('Moderator Analysis'!E:E,CI:CI)/SUM(CI:CI),"")</f>
        <v/>
      </c>
      <c r="CL59" s="51" t="str">
        <f>IF(AND(Sufficient_data="Yes",Include_study?="Yes",CI59&lt;&gt;""),CI:CI*('Moderator Analysis'!F:F-'Moderator Analysis'!J$29-'Moderator Analysis'!J$30*'Moderator Analysis'!E:E)^2,"")</f>
        <v/>
      </c>
      <c r="CQ59" s="132"/>
      <c r="CR59" s="134"/>
      <c r="CS59" s="41" t="str">
        <f>IF(AND(Sufficient_data="Yes",Include_study?="Yes"),1/('Publication Bias Analysis'!F59^2),"")</f>
        <v/>
      </c>
      <c r="CT59" s="86" t="str">
        <f>IF(AND(Include_study?="Yes",Sufficient_data="Yes"),1/('Publication Bias Analysis'!F59^2+IF(Additional_model="Fixed effect",0,DG$21)),"")</f>
        <v/>
      </c>
      <c r="CU59" s="86" t="str">
        <f>IF(AND(Include_study?="Yes",Sufficient_data="Yes"),1/('Publication Bias Analysis'!F:F^2+IF(Additional_model="Fixed effect",0,'Publication Bias Analysis'!L$32)),"")</f>
        <v/>
      </c>
      <c r="CV59" s="86" t="str">
        <f>IF(AND(Include_study?="Yes",Sufficient_data="Yes"),'Publication Bias Analysis'!E:E-'Publication Bias Analysis'!I$37,"")</f>
        <v/>
      </c>
      <c r="CW59" s="86" t="str">
        <f>IF(AND(Include_study?="Yes",Sufficient_data="Yes"),IF(Additional_model="Fixed effect",1/'Publication Bias Analysis'!F:F,1/SQRT('Publication Bias Analysis'!F:F^2+Calculations!DG$21)),"")</f>
        <v/>
      </c>
      <c r="CX59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59" s="88" t="str">
        <f t="shared" si="138"/>
        <v/>
      </c>
      <c r="CZ59" s="88" t="str">
        <f>IF(AND(Include_study?="Yes",Sufficient_data="Yes"),CY:CY+IF(DK:DK&lt;0,-1,1)*COUNTIF(CY$2:CY58,CY:CY),"")</f>
        <v/>
      </c>
      <c r="DA59" s="88" t="str">
        <f>IF(AND(Include_study?="Yes",Sufficient_data="Yes"),RANK(DO:DO,DO:DO,1)*IF(DN:DN&gt;0,1,-1)+IF(DN:DN&lt;0,-1,1)*COUNTIF(CY$2:CY58,CY:CY),"")</f>
        <v/>
      </c>
      <c r="DB59" s="88" t="str">
        <f>IF(AND(Include_study?="Yes",Sufficient_data="Yes"),RANK(DR:DR,DR:DR,1)*IF(DQ:DQ&gt;0,1,-1)+IF(DQ:DQ&lt;0,-1,1)*COUNTIF(CY$2:CY58,CY:CY),"")</f>
        <v/>
      </c>
      <c r="DC59" s="41" t="e">
        <f>IF(AND(Include_study?="Yes",Sufficient_data="Yes"),'Publication Bias Analysis'!$E:$E,NA())</f>
        <v>#N/A</v>
      </c>
      <c r="DD59" s="51" t="e">
        <f>IF(AND(Include_study?="Yes",Sufficient_data="Yes"),'Publication Bias Analysis'!$F:$F,NA())</f>
        <v>#N/A</v>
      </c>
      <c r="DJ59" s="136"/>
      <c r="DK59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59" s="41" t="str">
        <f t="shared" si="179"/>
        <v/>
      </c>
      <c r="DM59" s="51" t="str">
        <f>IF(AND(Include_study?="Yes",Sufficient_data="Yes"),1/('Publication Bias Analysis'!F:F^2+IF(Additional_model="Fixed effect",0,$DV$6)),"")</f>
        <v/>
      </c>
      <c r="DN59" s="41" t="str">
        <f>IF(AND(Include_study?="Yes",Sufficient_data="Yes"),IF('Publication Bias Analysis'!L$38="Left",'Publication Bias Analysis'!E:E-DV$3,Calculations!DV$3-'Publication Bias Analysis'!E:E),"")</f>
        <v/>
      </c>
      <c r="DO59" s="41" t="str">
        <f t="shared" si="180"/>
        <v/>
      </c>
      <c r="DP59" s="51" t="str">
        <f>IF(AND(DN59&lt;&gt;"",CZ59&lt;=MAX(CZ:CZ)-DV$7),1/('Publication Bias Analysis'!F:F^2+IF(Additional_model="Fixed effect",0,$DV$13)),"")</f>
        <v/>
      </c>
      <c r="DQ59" s="71" t="str">
        <f>IF(AND(Include_study?="Yes",Sufficient_data="Yes"),IF('Publication Bias Analysis'!L$38="Left",'Publication Bias Analysis'!E:E-DV$10,DV$10-'Publication Bias Analysis'!E:E),"")</f>
        <v/>
      </c>
      <c r="DR59" s="41" t="str">
        <f t="shared" si="181"/>
        <v/>
      </c>
      <c r="DS59" s="51" t="str">
        <f>IF(AND(DQ59&lt;&gt;"",DA59&lt;=MAX(DA:DA)-DV$14),1/('Publication Bias Analysis'!F:F^2+IF(Additional_model="Fixed effect",0,$DV$20)),"")</f>
        <v/>
      </c>
      <c r="EJ59" s="136"/>
      <c r="EK59" s="41" t="str">
        <f t="shared" si="62"/>
        <v/>
      </c>
      <c r="EL59" s="51" t="str">
        <f>IF(AND(Include_study?="Yes",Sufficient_data="Yes"),Z_score-('Publication Bias Analysis'!P$3+'Publication Bias Analysis'!P$4*Inverse_standard_error),"")</f>
        <v/>
      </c>
      <c r="EN59" s="136"/>
      <c r="EO59" s="41" t="str">
        <f>IF(AND(Include_study?="Yes",Sufficient_data="Yes"),('Publication Bias Analysis'!E:E-(SUMPRODUCT(Calculations!CS:CS,'Publication Bias Analysis'!E:E)/SUM(Calculations!CS:CS)))/SQRT(Calculations!EP:EP),"")</f>
        <v/>
      </c>
      <c r="EP59" s="41" t="str">
        <f>IF(AND(Include_study?="Yes",Sufficient_data="Yes"),'Publication Bias Analysis'!F:F^2-1/SUM(Calculations!CS:CS),"")</f>
        <v/>
      </c>
      <c r="EQ59" s="11" t="str">
        <f t="shared" si="182"/>
        <v/>
      </c>
      <c r="ER59" s="11" t="str">
        <f t="shared" si="183"/>
        <v/>
      </c>
      <c r="ES59" s="11" t="str">
        <f>IF(AND(Include_study?="Yes",Sufficient_data="Yes"),COUNTIFS(EQ$2:EQ58,"&lt;"&amp;EQ59,ER$2:ER58,"&lt;"&amp;ER59)+COUNTIFS(EQ60:EQ$201,"&lt;"&amp;EQ59,ER60:ER$201,"&lt;"&amp;ER59)+COUNTIFS(EQ$2:EQ58,"&gt;"&amp;EQ59,ER$2:ER58,"&gt;"&amp;ER59)+COUNTIFS(EQ60:EQ$201,"&gt;"&amp;EQ59,ER60:ER$201,"&gt;"&amp;ER59),"")</f>
        <v/>
      </c>
      <c r="ET59" s="82" t="str">
        <f>IF(AND(Include_study?="Yes",Sufficient_data="Yes"),COUNTIFS(EQ$2:EQ58,"&lt;"&amp;EQ59,ER$2:ER58,"&gt;"&amp;ER59)+COUNTIFS(EQ60:EQ$201,"&lt;"&amp;EQ59,ER60:ER$201,"&gt;"&amp;ER59)+COUNTIFS(EQ$2:EQ58,"&gt;"&amp;EQ59,ER$2:ER58,"&lt;"&amp;ER59)+COUNTIFS(EQ60:EQ$201,"&gt;"&amp;EQ59,ER60:ER$201,"&lt;"&amp;ER59),"")</f>
        <v/>
      </c>
      <c r="EV59" s="136"/>
      <c r="FA59" s="136"/>
      <c r="FB59" s="41" t="e">
        <f t="shared" si="144"/>
        <v>#N/A</v>
      </c>
      <c r="FC59" s="41" t="e">
        <f t="shared" si="145"/>
        <v>#N/A</v>
      </c>
      <c r="FD59" s="41" t="str">
        <f t="shared" si="146"/>
        <v/>
      </c>
      <c r="FE59" s="51" t="str">
        <f>IF(AND(Include_study?="Yes",Sufficient_data="Yes"),Z_score-('Publication Bias Analysis'!AO$30+'Publication Bias Analysis'!AO$31*Inverse_standard_error),"")</f>
        <v/>
      </c>
      <c r="FK59" s="136"/>
      <c r="FL59" s="11" t="str">
        <f>IF(Z_score_individual_studies&lt;&gt;"",RANK('Publication Bias Analysis'!AW:AW,'Publication Bias Analysis'!AW:AW,1)+COUNTIF('Publication Bias Analysis'!AW$2:AW58,'Publication Bias Analysis'!AW59),"")</f>
        <v/>
      </c>
      <c r="FM59" s="41" t="str">
        <f t="shared" si="147"/>
        <v/>
      </c>
      <c r="FN59" s="41" t="e">
        <f>IF('Publication Bias Analysis'!AV59&lt;&gt;"",'Publication Bias Analysis'!AV59,NA())</f>
        <v>#N/A</v>
      </c>
      <c r="FO59" s="41" t="e">
        <f>IF('Publication Bias Analysis'!AW59&lt;&gt;"",'Publication Bias Analysis'!AW59,NA())</f>
        <v>#N/A</v>
      </c>
      <c r="FP59" s="41" t="str">
        <f>IF(AND(Include_study?="Yes",Sufficient_data="Yes"),'Publication Bias Analysis'!AV:AV-AVERAGE('Publication Bias Analysis'!AV:AV),"")</f>
        <v/>
      </c>
      <c r="FQ59" s="51" t="str">
        <f>IF(AND(Include_study?="Yes",Sufficient_data="Yes"),FO:FO-('Publication Bias Analysis'!AZ$30+'Publication Bias Analysis'!AZ$31*FN:FN),"")</f>
        <v/>
      </c>
      <c r="FW59" s="136"/>
      <c r="FX59" s="90" t="str">
        <f t="shared" si="148"/>
        <v/>
      </c>
      <c r="FY59" s="41" t="str">
        <f t="shared" si="184"/>
        <v/>
      </c>
      <c r="FZ59" s="51" t="str">
        <f t="shared" si="78"/>
        <v/>
      </c>
    </row>
    <row r="60" spans="1:182" x14ac:dyDescent="0.2">
      <c r="A60" s="131"/>
      <c r="B60" s="41" t="str">
        <f>IF(AND(Sufficient_data="Yes",Include_study?="Yes"),IF(AND(Sort_By=$E$1,Order="Ascending"),IF(Input!Study_name="",COUNTIFS(Input!Study_name,"&lt;&gt;"&amp;"",Include_study?,"Yes",Sufficient_data,"Yes")+1,IF(COUNT(E60)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60)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60" s="41" t="str">
        <f>IF(B60&lt;&gt;"",IF(B60=0,COUNTIF(B$2:B59,0)+1,COUNTIF(B$2:B59,B60)+COUNTIF(B:B,"&lt;"&amp;B60)+1),"")</f>
        <v/>
      </c>
      <c r="D60" s="41" t="str">
        <f t="shared" si="84"/>
        <v/>
      </c>
      <c r="E60" s="41" t="str">
        <f>IF(AND(Include_study?="Yes",Sufficient_data="Yes",Input!Study_name&lt;&gt;""),Input!Study_name,"")</f>
        <v/>
      </c>
      <c r="F60" s="41" t="str">
        <f>IF(AND(Include_study?="Yes",Sufficient_data="Yes"),IF(Input!M2_M1&lt;&gt;"",Input!M2_M1,IF(AND(M1_&lt;&gt;"",M2_&lt;&gt;""),M2_-M1_,"")),"")</f>
        <v/>
      </c>
      <c r="G60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60" s="41" t="str">
        <f>IF(AND(Include_study?="Yes",Sufficient_data="Yes"),IF(OR(t_value&lt;&gt;"",F_value&lt;&gt;"",Input!Cohens_d&lt;&gt;"",Input!Hedges_g&lt;&gt;""),"",Sdiff/SQRT(2*(1-(r_)))),"")</f>
        <v/>
      </c>
      <c r="I60" s="11" t="str">
        <f t="shared" si="85"/>
        <v/>
      </c>
      <c r="J60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60" s="41" t="str">
        <f t="shared" si="86"/>
        <v/>
      </c>
      <c r="L60" s="41" t="str">
        <f t="shared" si="87"/>
        <v/>
      </c>
      <c r="M60" s="41" t="str">
        <f t="shared" si="88"/>
        <v/>
      </c>
      <c r="N60" s="41" t="str">
        <f t="shared" si="89"/>
        <v/>
      </c>
      <c r="O60" s="41" t="str">
        <f t="shared" si="90"/>
        <v/>
      </c>
      <c r="P60" s="41" t="str">
        <f t="shared" si="91"/>
        <v/>
      </c>
      <c r="Q60" s="41" t="str">
        <f t="shared" si="71"/>
        <v/>
      </c>
      <c r="R60" s="41" t="str">
        <f t="shared" si="92"/>
        <v/>
      </c>
      <c r="S60" s="41" t="str">
        <f t="shared" si="93"/>
        <v/>
      </c>
      <c r="T60" s="105" t="str">
        <f t="shared" si="94"/>
        <v/>
      </c>
      <c r="U60" s="108" t="str">
        <f t="shared" si="95"/>
        <v/>
      </c>
      <c r="V60" s="42"/>
      <c r="W60" s="71" t="e">
        <f t="shared" si="150"/>
        <v>#N/A</v>
      </c>
      <c r="X60" s="41" t="str">
        <f t="shared" si="151"/>
        <v/>
      </c>
      <c r="Y60" s="51" t="str">
        <f t="shared" si="152"/>
        <v/>
      </c>
      <c r="AD60" s="131"/>
      <c r="AE60" s="71" t="str">
        <f t="shared" si="153"/>
        <v/>
      </c>
      <c r="AF60" s="86" t="str">
        <f t="shared" si="100"/>
        <v/>
      </c>
      <c r="AG60" s="86" t="str">
        <f t="shared" si="101"/>
        <v/>
      </c>
      <c r="AH60" s="86" t="str">
        <f t="shared" si="154"/>
        <v/>
      </c>
      <c r="AI60" s="86" t="str">
        <f t="shared" si="155"/>
        <v/>
      </c>
      <c r="AJ60" s="86" t="str">
        <f t="shared" si="156"/>
        <v/>
      </c>
      <c r="AK60" s="86" t="str">
        <f t="shared" si="105"/>
        <v/>
      </c>
      <c r="AL60" s="86" t="str">
        <f>IF(AND(Include_study?="Yes",Sufficient_data="Yes",Subgroup&lt;&gt;""),AH60-ABS(TINV((1-Subgroup_confidence_level),Number_of_subjects-1))*Calculations!AI60,"")</f>
        <v/>
      </c>
      <c r="AM60" s="86" t="str">
        <f>IF(AND(Include_study?="Yes",Sufficient_data="Yes",Subgroup&lt;&gt;""),AH60+ABS(TINV((1-Subgroup_confidence_level),Number_of_subjects-1))*Calculations!AI60,"")</f>
        <v/>
      </c>
      <c r="AN60" s="110" t="str">
        <f t="shared" si="106"/>
        <v/>
      </c>
      <c r="AO60" s="108" t="str">
        <f t="shared" si="107"/>
        <v/>
      </c>
      <c r="AP60" s="42"/>
      <c r="AQ60" s="71" t="e">
        <f t="shared" si="157"/>
        <v>#N/A</v>
      </c>
      <c r="AR60" s="41" t="str">
        <f t="shared" si="158"/>
        <v/>
      </c>
      <c r="AS60" s="51" t="str">
        <f t="shared" si="159"/>
        <v/>
      </c>
      <c r="AT60" s="42"/>
      <c r="AU60" s="71" t="str">
        <f t="shared" si="160"/>
        <v/>
      </c>
      <c r="AV60" s="86" t="str">
        <f>IF(AND(Sufficient_data="Yes",Include_study?="Yes",Subgroup&lt;&gt;""),IF(COUNTIFS(Input!P$2:P59,"="&amp;"Yes",Input!C$2:C59,"="&amp;"Yes",Input!Q$2:Q59,"="&amp;Subgroup)&gt;0,"",Subgroup),"")</f>
        <v/>
      </c>
      <c r="AW60" s="86" t="str">
        <f t="shared" si="161"/>
        <v/>
      </c>
      <c r="AX60" s="86" t="str">
        <f t="shared" si="162"/>
        <v/>
      </c>
      <c r="AY60" s="86" t="str">
        <f t="shared" si="163"/>
        <v/>
      </c>
      <c r="AZ60" s="86" t="str">
        <f t="shared" si="164"/>
        <v/>
      </c>
      <c r="BA60" s="86" t="str">
        <f t="shared" si="165"/>
        <v/>
      </c>
      <c r="BB60" s="86" t="str">
        <f t="shared" si="166"/>
        <v/>
      </c>
      <c r="BC60" s="86" t="str">
        <f t="shared" si="118"/>
        <v/>
      </c>
      <c r="BD60" s="86" t="str">
        <f t="shared" si="167"/>
        <v/>
      </c>
      <c r="BE60" s="86" t="str">
        <f t="shared" si="120"/>
        <v/>
      </c>
      <c r="BF60" s="86" t="str">
        <f t="shared" si="121"/>
        <v/>
      </c>
      <c r="BG60" s="86" t="str">
        <f t="shared" si="168"/>
        <v/>
      </c>
      <c r="BH60" s="86" t="str">
        <f t="shared" si="123"/>
        <v/>
      </c>
      <c r="BI60" s="86" t="str">
        <f t="shared" si="124"/>
        <v/>
      </c>
      <c r="BJ60" s="86" t="str">
        <f t="shared" si="169"/>
        <v/>
      </c>
      <c r="BK60" s="86" t="str">
        <f t="shared" si="126"/>
        <v/>
      </c>
      <c r="BL60" s="86" t="str">
        <f t="shared" si="127"/>
        <v/>
      </c>
      <c r="BM60" s="86" t="str">
        <f t="shared" si="170"/>
        <v/>
      </c>
      <c r="BN60" s="86" t="str">
        <f t="shared" si="171"/>
        <v/>
      </c>
      <c r="BO60" s="86" t="e">
        <f t="shared" si="172"/>
        <v>#N/A</v>
      </c>
      <c r="BP60" s="105" t="str">
        <f t="shared" si="173"/>
        <v/>
      </c>
      <c r="BQ60" s="86" t="str">
        <f t="shared" si="174"/>
        <v/>
      </c>
      <c r="BR60" s="86" t="str">
        <f t="shared" si="132"/>
        <v/>
      </c>
      <c r="BS60" s="86" t="str">
        <f t="shared" si="175"/>
        <v/>
      </c>
      <c r="BT60" s="51" t="str">
        <f t="shared" si="76"/>
        <v/>
      </c>
      <c r="BY60" s="132"/>
      <c r="BZ60" s="41" t="e">
        <f>IF(AND(Sufficient_data="Yes",Include_study?="Yes",Moderator&lt;&gt;""),'Moderator Analysis'!E60,NA())</f>
        <v>#N/A</v>
      </c>
      <c r="CA60" s="41" t="e">
        <f>IF(AND(Include_study?="Yes",Sufficient_data="Yes",Moderator&lt;&gt;""),'Moderator Analysis'!F60,NA())</f>
        <v>#N/A</v>
      </c>
      <c r="CB60" s="41" t="str">
        <f t="shared" si="134"/>
        <v/>
      </c>
      <c r="CC60" s="41" t="str">
        <f t="shared" si="176"/>
        <v/>
      </c>
      <c r="CD60" s="41" t="str">
        <f>IF(AND(Sufficient_data="Yes",Include_study?="Yes",Moderator&lt;&gt;""),'Moderator Analysis'!F:F-CO$2,"")</f>
        <v/>
      </c>
      <c r="CE60" s="41" t="str">
        <f t="shared" si="177"/>
        <v/>
      </c>
      <c r="CF60" s="51" t="str">
        <f>IF(AND(Sufficient_data="Yes",Include_study?="Yes",Moderator&lt;&gt;""),CC:CC*('Moderator Analysis'!F:F-CO$5-CO$4*'Moderator Analysis'!E:E)^2,"")</f>
        <v/>
      </c>
      <c r="CG60" s="42"/>
      <c r="CH60" s="25"/>
      <c r="CI60" s="71" t="str">
        <f t="shared" si="178"/>
        <v/>
      </c>
      <c r="CJ60" s="41" t="str">
        <f>IF(AND(Sufficient_data="Yes",Include_study?="Yes",CI60&lt;&gt;""),'Moderator Analysis'!F:F-'Moderator Analysis'!$J$37,"")</f>
        <v/>
      </c>
      <c r="CK60" s="41" t="str">
        <f>IF(AND(Sufficient_data="Yes",Include_study?="Yes",CI60&lt;&gt;""),'Moderator Analysis'!E:E-SUMPRODUCT('Moderator Analysis'!E:E,CI:CI)/SUM(CI:CI),"")</f>
        <v/>
      </c>
      <c r="CL60" s="51" t="str">
        <f>IF(AND(Sufficient_data="Yes",Include_study?="Yes",CI60&lt;&gt;""),CI:CI*('Moderator Analysis'!F:F-'Moderator Analysis'!J$29-'Moderator Analysis'!J$30*'Moderator Analysis'!E:E)^2,"")</f>
        <v/>
      </c>
      <c r="CQ60" s="132"/>
      <c r="CR60" s="134"/>
      <c r="CS60" s="41" t="str">
        <f>IF(AND(Sufficient_data="Yes",Include_study?="Yes"),1/('Publication Bias Analysis'!F60^2),"")</f>
        <v/>
      </c>
      <c r="CT60" s="86" t="str">
        <f>IF(AND(Include_study?="Yes",Sufficient_data="Yes"),1/('Publication Bias Analysis'!F60^2+IF(Additional_model="Fixed effect",0,DG$21)),"")</f>
        <v/>
      </c>
      <c r="CU60" s="86" t="str">
        <f>IF(AND(Include_study?="Yes",Sufficient_data="Yes"),1/('Publication Bias Analysis'!F:F^2+IF(Additional_model="Fixed effect",0,'Publication Bias Analysis'!L$32)),"")</f>
        <v/>
      </c>
      <c r="CV60" s="86" t="str">
        <f>IF(AND(Include_study?="Yes",Sufficient_data="Yes"),'Publication Bias Analysis'!E:E-'Publication Bias Analysis'!I$37,"")</f>
        <v/>
      </c>
      <c r="CW60" s="86" t="str">
        <f>IF(AND(Include_study?="Yes",Sufficient_data="Yes"),IF(Additional_model="Fixed effect",1/'Publication Bias Analysis'!F:F,1/SQRT('Publication Bias Analysis'!F:F^2+Calculations!DG$21)),"")</f>
        <v/>
      </c>
      <c r="CX60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60" s="88" t="str">
        <f t="shared" si="138"/>
        <v/>
      </c>
      <c r="CZ60" s="88" t="str">
        <f>IF(AND(Include_study?="Yes",Sufficient_data="Yes"),CY:CY+IF(DK:DK&lt;0,-1,1)*COUNTIF(CY$2:CY59,CY:CY),"")</f>
        <v/>
      </c>
      <c r="DA60" s="88" t="str">
        <f>IF(AND(Include_study?="Yes",Sufficient_data="Yes"),RANK(DO:DO,DO:DO,1)*IF(DN:DN&gt;0,1,-1)+IF(DN:DN&lt;0,-1,1)*COUNTIF(CY$2:CY59,CY:CY),"")</f>
        <v/>
      </c>
      <c r="DB60" s="88" t="str">
        <f>IF(AND(Include_study?="Yes",Sufficient_data="Yes"),RANK(DR:DR,DR:DR,1)*IF(DQ:DQ&gt;0,1,-1)+IF(DQ:DQ&lt;0,-1,1)*COUNTIF(CY$2:CY59,CY:CY),"")</f>
        <v/>
      </c>
      <c r="DC60" s="41" t="e">
        <f>IF(AND(Include_study?="Yes",Sufficient_data="Yes"),'Publication Bias Analysis'!$E:$E,NA())</f>
        <v>#N/A</v>
      </c>
      <c r="DD60" s="51" t="e">
        <f>IF(AND(Include_study?="Yes",Sufficient_data="Yes"),'Publication Bias Analysis'!$F:$F,NA())</f>
        <v>#N/A</v>
      </c>
      <c r="DJ60" s="136"/>
      <c r="DK60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60" s="41" t="str">
        <f t="shared" si="179"/>
        <v/>
      </c>
      <c r="DM60" s="51" t="str">
        <f>IF(AND(Include_study?="Yes",Sufficient_data="Yes"),1/('Publication Bias Analysis'!F:F^2+IF(Additional_model="Fixed effect",0,$DV$6)),"")</f>
        <v/>
      </c>
      <c r="DN60" s="41" t="str">
        <f>IF(AND(Include_study?="Yes",Sufficient_data="Yes"),IF('Publication Bias Analysis'!L$38="Left",'Publication Bias Analysis'!E:E-DV$3,Calculations!DV$3-'Publication Bias Analysis'!E:E),"")</f>
        <v/>
      </c>
      <c r="DO60" s="41" t="str">
        <f t="shared" si="180"/>
        <v/>
      </c>
      <c r="DP60" s="51" t="str">
        <f>IF(AND(DN60&lt;&gt;"",CZ60&lt;=MAX(CZ:CZ)-DV$7),1/('Publication Bias Analysis'!F:F^2+IF(Additional_model="Fixed effect",0,$DV$13)),"")</f>
        <v/>
      </c>
      <c r="DQ60" s="71" t="str">
        <f>IF(AND(Include_study?="Yes",Sufficient_data="Yes"),IF('Publication Bias Analysis'!L$38="Left",'Publication Bias Analysis'!E:E-DV$10,DV$10-'Publication Bias Analysis'!E:E),"")</f>
        <v/>
      </c>
      <c r="DR60" s="41" t="str">
        <f t="shared" si="181"/>
        <v/>
      </c>
      <c r="DS60" s="51" t="str">
        <f>IF(AND(DQ60&lt;&gt;"",DA60&lt;=MAX(DA:DA)-DV$14),1/('Publication Bias Analysis'!F:F^2+IF(Additional_model="Fixed effect",0,$DV$20)),"")</f>
        <v/>
      </c>
      <c r="EJ60" s="136"/>
      <c r="EK60" s="41" t="str">
        <f t="shared" si="62"/>
        <v/>
      </c>
      <c r="EL60" s="51" t="str">
        <f>IF(AND(Include_study?="Yes",Sufficient_data="Yes"),Z_score-('Publication Bias Analysis'!P$3+'Publication Bias Analysis'!P$4*Inverse_standard_error),"")</f>
        <v/>
      </c>
      <c r="EN60" s="136"/>
      <c r="EO60" s="41" t="str">
        <f>IF(AND(Include_study?="Yes",Sufficient_data="Yes"),('Publication Bias Analysis'!E:E-(SUMPRODUCT(Calculations!CS:CS,'Publication Bias Analysis'!E:E)/SUM(Calculations!CS:CS)))/SQRT(Calculations!EP:EP),"")</f>
        <v/>
      </c>
      <c r="EP60" s="41" t="str">
        <f>IF(AND(Include_study?="Yes",Sufficient_data="Yes"),'Publication Bias Analysis'!F:F^2-1/SUM(Calculations!CS:CS),"")</f>
        <v/>
      </c>
      <c r="EQ60" s="11" t="str">
        <f t="shared" si="182"/>
        <v/>
      </c>
      <c r="ER60" s="11" t="str">
        <f t="shared" si="183"/>
        <v/>
      </c>
      <c r="ES60" s="11" t="str">
        <f>IF(AND(Include_study?="Yes",Sufficient_data="Yes"),COUNTIFS(EQ$2:EQ59,"&lt;"&amp;EQ60,ER$2:ER59,"&lt;"&amp;ER60)+COUNTIFS(EQ61:EQ$201,"&lt;"&amp;EQ60,ER61:ER$201,"&lt;"&amp;ER60)+COUNTIFS(EQ$2:EQ59,"&gt;"&amp;EQ60,ER$2:ER59,"&gt;"&amp;ER60)+COUNTIFS(EQ61:EQ$201,"&gt;"&amp;EQ60,ER61:ER$201,"&gt;"&amp;ER60),"")</f>
        <v/>
      </c>
      <c r="ET60" s="82" t="str">
        <f>IF(AND(Include_study?="Yes",Sufficient_data="Yes"),COUNTIFS(EQ$2:EQ59,"&lt;"&amp;EQ60,ER$2:ER59,"&gt;"&amp;ER60)+COUNTIFS(EQ61:EQ$201,"&lt;"&amp;EQ60,ER61:ER$201,"&gt;"&amp;ER60)+COUNTIFS(EQ$2:EQ59,"&gt;"&amp;EQ60,ER$2:ER59,"&lt;"&amp;ER60)+COUNTIFS(EQ61:EQ$201,"&gt;"&amp;EQ60,ER61:ER$201,"&lt;"&amp;ER60),"")</f>
        <v/>
      </c>
      <c r="EV60" s="136"/>
      <c r="FA60" s="136"/>
      <c r="FB60" s="41" t="e">
        <f t="shared" si="144"/>
        <v>#N/A</v>
      </c>
      <c r="FC60" s="41" t="e">
        <f t="shared" si="145"/>
        <v>#N/A</v>
      </c>
      <c r="FD60" s="41" t="str">
        <f t="shared" si="146"/>
        <v/>
      </c>
      <c r="FE60" s="51" t="str">
        <f>IF(AND(Include_study?="Yes",Sufficient_data="Yes"),Z_score-('Publication Bias Analysis'!AO$30+'Publication Bias Analysis'!AO$31*Inverse_standard_error),"")</f>
        <v/>
      </c>
      <c r="FK60" s="136"/>
      <c r="FL60" s="11" t="str">
        <f>IF(Z_score_individual_studies&lt;&gt;"",RANK('Publication Bias Analysis'!AW:AW,'Publication Bias Analysis'!AW:AW,1)+COUNTIF('Publication Bias Analysis'!AW$2:AW59,'Publication Bias Analysis'!AW60),"")</f>
        <v/>
      </c>
      <c r="FM60" s="41" t="str">
        <f t="shared" si="147"/>
        <v/>
      </c>
      <c r="FN60" s="41" t="e">
        <f>IF('Publication Bias Analysis'!AV60&lt;&gt;"",'Publication Bias Analysis'!AV60,NA())</f>
        <v>#N/A</v>
      </c>
      <c r="FO60" s="41" t="e">
        <f>IF('Publication Bias Analysis'!AW60&lt;&gt;"",'Publication Bias Analysis'!AW60,NA())</f>
        <v>#N/A</v>
      </c>
      <c r="FP60" s="41" t="str">
        <f>IF(AND(Include_study?="Yes",Sufficient_data="Yes"),'Publication Bias Analysis'!AV:AV-AVERAGE('Publication Bias Analysis'!AV:AV),"")</f>
        <v/>
      </c>
      <c r="FQ60" s="51" t="str">
        <f>IF(AND(Include_study?="Yes",Sufficient_data="Yes"),FO:FO-('Publication Bias Analysis'!AZ$30+'Publication Bias Analysis'!AZ$31*FN:FN),"")</f>
        <v/>
      </c>
      <c r="FW60" s="136"/>
      <c r="FX60" s="90" t="str">
        <f t="shared" si="148"/>
        <v/>
      </c>
      <c r="FY60" s="41" t="str">
        <f t="shared" si="184"/>
        <v/>
      </c>
      <c r="FZ60" s="51" t="str">
        <f t="shared" si="78"/>
        <v/>
      </c>
    </row>
    <row r="61" spans="1:182" x14ac:dyDescent="0.2">
      <c r="A61" s="131"/>
      <c r="B61" s="41" t="str">
        <f>IF(AND(Sufficient_data="Yes",Include_study?="Yes"),IF(AND(Sort_By=$E$1,Order="Ascending"),IF(Input!Study_name="",COUNTIFS(Input!Study_name,"&lt;&gt;"&amp;"",Include_study?,"Yes",Sufficient_data,"Yes")+1,IF(COUNT(E61)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61)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61" s="41" t="str">
        <f>IF(B61&lt;&gt;"",IF(B61=0,COUNTIF(B$2:B60,0)+1,COUNTIF(B$2:B60,B61)+COUNTIF(B:B,"&lt;"&amp;B61)+1),"")</f>
        <v/>
      </c>
      <c r="D61" s="41" t="str">
        <f t="shared" si="84"/>
        <v/>
      </c>
      <c r="E61" s="41" t="str">
        <f>IF(AND(Include_study?="Yes",Sufficient_data="Yes",Input!Study_name&lt;&gt;""),Input!Study_name,"")</f>
        <v/>
      </c>
      <c r="F61" s="41" t="str">
        <f>IF(AND(Include_study?="Yes",Sufficient_data="Yes"),IF(Input!M2_M1&lt;&gt;"",Input!M2_M1,IF(AND(M1_&lt;&gt;"",M2_&lt;&gt;""),M2_-M1_,"")),"")</f>
        <v/>
      </c>
      <c r="G61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61" s="41" t="str">
        <f>IF(AND(Include_study?="Yes",Sufficient_data="Yes"),IF(OR(t_value&lt;&gt;"",F_value&lt;&gt;"",Input!Cohens_d&lt;&gt;"",Input!Hedges_g&lt;&gt;""),"",Sdiff/SQRT(2*(1-(r_)))),"")</f>
        <v/>
      </c>
      <c r="I61" s="11" t="str">
        <f t="shared" si="85"/>
        <v/>
      </c>
      <c r="J61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61" s="41" t="str">
        <f t="shared" si="86"/>
        <v/>
      </c>
      <c r="L61" s="41" t="str">
        <f t="shared" si="87"/>
        <v/>
      </c>
      <c r="M61" s="41" t="str">
        <f t="shared" si="88"/>
        <v/>
      </c>
      <c r="N61" s="41" t="str">
        <f t="shared" si="89"/>
        <v/>
      </c>
      <c r="O61" s="41" t="str">
        <f t="shared" si="90"/>
        <v/>
      </c>
      <c r="P61" s="41" t="str">
        <f t="shared" si="91"/>
        <v/>
      </c>
      <c r="Q61" s="41" t="str">
        <f t="shared" si="71"/>
        <v/>
      </c>
      <c r="R61" s="41" t="str">
        <f t="shared" si="92"/>
        <v/>
      </c>
      <c r="S61" s="41" t="str">
        <f t="shared" si="93"/>
        <v/>
      </c>
      <c r="T61" s="105" t="str">
        <f t="shared" si="94"/>
        <v/>
      </c>
      <c r="U61" s="108" t="str">
        <f t="shared" si="95"/>
        <v/>
      </c>
      <c r="V61" s="42"/>
      <c r="W61" s="71" t="e">
        <f t="shared" si="150"/>
        <v>#N/A</v>
      </c>
      <c r="X61" s="41" t="str">
        <f t="shared" si="151"/>
        <v/>
      </c>
      <c r="Y61" s="51" t="str">
        <f t="shared" si="152"/>
        <v/>
      </c>
      <c r="AD61" s="131"/>
      <c r="AE61" s="71" t="str">
        <f t="shared" si="153"/>
        <v/>
      </c>
      <c r="AF61" s="86" t="str">
        <f t="shared" si="100"/>
        <v/>
      </c>
      <c r="AG61" s="86" t="str">
        <f t="shared" si="101"/>
        <v/>
      </c>
      <c r="AH61" s="86" t="str">
        <f t="shared" si="154"/>
        <v/>
      </c>
      <c r="AI61" s="86" t="str">
        <f t="shared" si="155"/>
        <v/>
      </c>
      <c r="AJ61" s="86" t="str">
        <f t="shared" si="156"/>
        <v/>
      </c>
      <c r="AK61" s="86" t="str">
        <f t="shared" si="105"/>
        <v/>
      </c>
      <c r="AL61" s="86" t="str">
        <f>IF(AND(Include_study?="Yes",Sufficient_data="Yes",Subgroup&lt;&gt;""),AH61-ABS(TINV((1-Subgroup_confidence_level),Number_of_subjects-1))*Calculations!AI61,"")</f>
        <v/>
      </c>
      <c r="AM61" s="86" t="str">
        <f>IF(AND(Include_study?="Yes",Sufficient_data="Yes",Subgroup&lt;&gt;""),AH61+ABS(TINV((1-Subgroup_confidence_level),Number_of_subjects-1))*Calculations!AI61,"")</f>
        <v/>
      </c>
      <c r="AN61" s="110" t="str">
        <f t="shared" si="106"/>
        <v/>
      </c>
      <c r="AO61" s="108" t="str">
        <f t="shared" si="107"/>
        <v/>
      </c>
      <c r="AP61" s="42"/>
      <c r="AQ61" s="71" t="e">
        <f t="shared" si="157"/>
        <v>#N/A</v>
      </c>
      <c r="AR61" s="41" t="str">
        <f t="shared" si="158"/>
        <v/>
      </c>
      <c r="AS61" s="51" t="str">
        <f t="shared" si="159"/>
        <v/>
      </c>
      <c r="AT61" s="42"/>
      <c r="AU61" s="71" t="str">
        <f t="shared" si="160"/>
        <v/>
      </c>
      <c r="AV61" s="86" t="str">
        <f>IF(AND(Sufficient_data="Yes",Include_study?="Yes",Subgroup&lt;&gt;""),IF(COUNTIFS(Input!P$2:P60,"="&amp;"Yes",Input!C$2:C60,"="&amp;"Yes",Input!Q$2:Q60,"="&amp;Subgroup)&gt;0,"",Subgroup),"")</f>
        <v/>
      </c>
      <c r="AW61" s="86" t="str">
        <f t="shared" si="161"/>
        <v/>
      </c>
      <c r="AX61" s="86" t="str">
        <f t="shared" si="162"/>
        <v/>
      </c>
      <c r="AY61" s="86" t="str">
        <f t="shared" si="163"/>
        <v/>
      </c>
      <c r="AZ61" s="86" t="str">
        <f t="shared" si="164"/>
        <v/>
      </c>
      <c r="BA61" s="86" t="str">
        <f t="shared" si="165"/>
        <v/>
      </c>
      <c r="BB61" s="86" t="str">
        <f t="shared" si="166"/>
        <v/>
      </c>
      <c r="BC61" s="86" t="str">
        <f t="shared" si="118"/>
        <v/>
      </c>
      <c r="BD61" s="86" t="str">
        <f t="shared" si="167"/>
        <v/>
      </c>
      <c r="BE61" s="86" t="str">
        <f t="shared" si="120"/>
        <v/>
      </c>
      <c r="BF61" s="86" t="str">
        <f t="shared" si="121"/>
        <v/>
      </c>
      <c r="BG61" s="86" t="str">
        <f t="shared" si="168"/>
        <v/>
      </c>
      <c r="BH61" s="86" t="str">
        <f t="shared" si="123"/>
        <v/>
      </c>
      <c r="BI61" s="86" t="str">
        <f t="shared" si="124"/>
        <v/>
      </c>
      <c r="BJ61" s="86" t="str">
        <f t="shared" si="169"/>
        <v/>
      </c>
      <c r="BK61" s="86" t="str">
        <f t="shared" si="126"/>
        <v/>
      </c>
      <c r="BL61" s="86" t="str">
        <f t="shared" si="127"/>
        <v/>
      </c>
      <c r="BM61" s="86" t="str">
        <f t="shared" si="170"/>
        <v/>
      </c>
      <c r="BN61" s="86" t="str">
        <f t="shared" si="171"/>
        <v/>
      </c>
      <c r="BO61" s="86" t="e">
        <f t="shared" si="172"/>
        <v>#N/A</v>
      </c>
      <c r="BP61" s="105" t="str">
        <f t="shared" si="173"/>
        <v/>
      </c>
      <c r="BQ61" s="86" t="str">
        <f t="shared" si="174"/>
        <v/>
      </c>
      <c r="BR61" s="86" t="str">
        <f t="shared" si="132"/>
        <v/>
      </c>
      <c r="BS61" s="86" t="str">
        <f t="shared" si="175"/>
        <v/>
      </c>
      <c r="BT61" s="51" t="str">
        <f t="shared" si="76"/>
        <v/>
      </c>
      <c r="BY61" s="132"/>
      <c r="BZ61" s="41" t="e">
        <f>IF(AND(Sufficient_data="Yes",Include_study?="Yes",Moderator&lt;&gt;""),'Moderator Analysis'!E61,NA())</f>
        <v>#N/A</v>
      </c>
      <c r="CA61" s="41" t="e">
        <f>IF(AND(Include_study?="Yes",Sufficient_data="Yes",Moderator&lt;&gt;""),'Moderator Analysis'!F61,NA())</f>
        <v>#N/A</v>
      </c>
      <c r="CB61" s="41" t="str">
        <f t="shared" si="134"/>
        <v/>
      </c>
      <c r="CC61" s="41" t="str">
        <f t="shared" si="176"/>
        <v/>
      </c>
      <c r="CD61" s="41" t="str">
        <f>IF(AND(Sufficient_data="Yes",Include_study?="Yes",Moderator&lt;&gt;""),'Moderator Analysis'!F:F-CO$2,"")</f>
        <v/>
      </c>
      <c r="CE61" s="41" t="str">
        <f t="shared" si="177"/>
        <v/>
      </c>
      <c r="CF61" s="51" t="str">
        <f>IF(AND(Sufficient_data="Yes",Include_study?="Yes",Moderator&lt;&gt;""),CC:CC*('Moderator Analysis'!F:F-CO$5-CO$4*'Moderator Analysis'!E:E)^2,"")</f>
        <v/>
      </c>
      <c r="CG61" s="42"/>
      <c r="CH61" s="25"/>
      <c r="CI61" s="71" t="str">
        <f t="shared" si="178"/>
        <v/>
      </c>
      <c r="CJ61" s="41" t="str">
        <f>IF(AND(Sufficient_data="Yes",Include_study?="Yes",CI61&lt;&gt;""),'Moderator Analysis'!F:F-'Moderator Analysis'!$J$37,"")</f>
        <v/>
      </c>
      <c r="CK61" s="41" t="str">
        <f>IF(AND(Sufficient_data="Yes",Include_study?="Yes",CI61&lt;&gt;""),'Moderator Analysis'!E:E-SUMPRODUCT('Moderator Analysis'!E:E,CI:CI)/SUM(CI:CI),"")</f>
        <v/>
      </c>
      <c r="CL61" s="51" t="str">
        <f>IF(AND(Sufficient_data="Yes",Include_study?="Yes",CI61&lt;&gt;""),CI:CI*('Moderator Analysis'!F:F-'Moderator Analysis'!J$29-'Moderator Analysis'!J$30*'Moderator Analysis'!E:E)^2,"")</f>
        <v/>
      </c>
      <c r="CQ61" s="132"/>
      <c r="CR61" s="134"/>
      <c r="CS61" s="41" t="str">
        <f>IF(AND(Sufficient_data="Yes",Include_study?="Yes"),1/('Publication Bias Analysis'!F61^2),"")</f>
        <v/>
      </c>
      <c r="CT61" s="86" t="str">
        <f>IF(AND(Include_study?="Yes",Sufficient_data="Yes"),1/('Publication Bias Analysis'!F61^2+IF(Additional_model="Fixed effect",0,DG$21)),"")</f>
        <v/>
      </c>
      <c r="CU61" s="86" t="str">
        <f>IF(AND(Include_study?="Yes",Sufficient_data="Yes"),1/('Publication Bias Analysis'!F:F^2+IF(Additional_model="Fixed effect",0,'Publication Bias Analysis'!L$32)),"")</f>
        <v/>
      </c>
      <c r="CV61" s="86" t="str">
        <f>IF(AND(Include_study?="Yes",Sufficient_data="Yes"),'Publication Bias Analysis'!E:E-'Publication Bias Analysis'!I$37,"")</f>
        <v/>
      </c>
      <c r="CW61" s="86" t="str">
        <f>IF(AND(Include_study?="Yes",Sufficient_data="Yes"),IF(Additional_model="Fixed effect",1/'Publication Bias Analysis'!F:F,1/SQRT('Publication Bias Analysis'!F:F^2+Calculations!DG$21)),"")</f>
        <v/>
      </c>
      <c r="CX61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61" s="88" t="str">
        <f t="shared" si="138"/>
        <v/>
      </c>
      <c r="CZ61" s="88" t="str">
        <f>IF(AND(Include_study?="Yes",Sufficient_data="Yes"),CY:CY+IF(DK:DK&lt;0,-1,1)*COUNTIF(CY$2:CY60,CY:CY),"")</f>
        <v/>
      </c>
      <c r="DA61" s="88" t="str">
        <f>IF(AND(Include_study?="Yes",Sufficient_data="Yes"),RANK(DO:DO,DO:DO,1)*IF(DN:DN&gt;0,1,-1)+IF(DN:DN&lt;0,-1,1)*COUNTIF(CY$2:CY60,CY:CY),"")</f>
        <v/>
      </c>
      <c r="DB61" s="88" t="str">
        <f>IF(AND(Include_study?="Yes",Sufficient_data="Yes"),RANK(DR:DR,DR:DR,1)*IF(DQ:DQ&gt;0,1,-1)+IF(DQ:DQ&lt;0,-1,1)*COUNTIF(CY$2:CY60,CY:CY),"")</f>
        <v/>
      </c>
      <c r="DC61" s="41" t="e">
        <f>IF(AND(Include_study?="Yes",Sufficient_data="Yes"),'Publication Bias Analysis'!$E:$E,NA())</f>
        <v>#N/A</v>
      </c>
      <c r="DD61" s="51" t="e">
        <f>IF(AND(Include_study?="Yes",Sufficient_data="Yes"),'Publication Bias Analysis'!$F:$F,NA())</f>
        <v>#N/A</v>
      </c>
      <c r="DJ61" s="136"/>
      <c r="DK61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61" s="41" t="str">
        <f t="shared" si="179"/>
        <v/>
      </c>
      <c r="DM61" s="51" t="str">
        <f>IF(AND(Include_study?="Yes",Sufficient_data="Yes"),1/('Publication Bias Analysis'!F:F^2+IF(Additional_model="Fixed effect",0,$DV$6)),"")</f>
        <v/>
      </c>
      <c r="DN61" s="41" t="str">
        <f>IF(AND(Include_study?="Yes",Sufficient_data="Yes"),IF('Publication Bias Analysis'!L$38="Left",'Publication Bias Analysis'!E:E-DV$3,Calculations!DV$3-'Publication Bias Analysis'!E:E),"")</f>
        <v/>
      </c>
      <c r="DO61" s="41" t="str">
        <f t="shared" si="180"/>
        <v/>
      </c>
      <c r="DP61" s="51" t="str">
        <f>IF(AND(DN61&lt;&gt;"",CZ61&lt;=MAX(CZ:CZ)-DV$7),1/('Publication Bias Analysis'!F:F^2+IF(Additional_model="Fixed effect",0,$DV$13)),"")</f>
        <v/>
      </c>
      <c r="DQ61" s="71" t="str">
        <f>IF(AND(Include_study?="Yes",Sufficient_data="Yes"),IF('Publication Bias Analysis'!L$38="Left",'Publication Bias Analysis'!E:E-DV$10,DV$10-'Publication Bias Analysis'!E:E),"")</f>
        <v/>
      </c>
      <c r="DR61" s="41" t="str">
        <f t="shared" si="181"/>
        <v/>
      </c>
      <c r="DS61" s="51" t="str">
        <f>IF(AND(DQ61&lt;&gt;"",DA61&lt;=MAX(DA:DA)-DV$14),1/('Publication Bias Analysis'!F:F^2+IF(Additional_model="Fixed effect",0,$DV$20)),"")</f>
        <v/>
      </c>
      <c r="EJ61" s="136"/>
      <c r="EK61" s="41" t="str">
        <f t="shared" si="62"/>
        <v/>
      </c>
      <c r="EL61" s="51" t="str">
        <f>IF(AND(Include_study?="Yes",Sufficient_data="Yes"),Z_score-('Publication Bias Analysis'!P$3+'Publication Bias Analysis'!P$4*Inverse_standard_error),"")</f>
        <v/>
      </c>
      <c r="EN61" s="136"/>
      <c r="EO61" s="41" t="str">
        <f>IF(AND(Include_study?="Yes",Sufficient_data="Yes"),('Publication Bias Analysis'!E:E-(SUMPRODUCT(Calculations!CS:CS,'Publication Bias Analysis'!E:E)/SUM(Calculations!CS:CS)))/SQRT(Calculations!EP:EP),"")</f>
        <v/>
      </c>
      <c r="EP61" s="41" t="str">
        <f>IF(AND(Include_study?="Yes",Sufficient_data="Yes"),'Publication Bias Analysis'!F:F^2-1/SUM(Calculations!CS:CS),"")</f>
        <v/>
      </c>
      <c r="EQ61" s="11" t="str">
        <f t="shared" si="182"/>
        <v/>
      </c>
      <c r="ER61" s="11" t="str">
        <f t="shared" si="183"/>
        <v/>
      </c>
      <c r="ES61" s="11" t="str">
        <f>IF(AND(Include_study?="Yes",Sufficient_data="Yes"),COUNTIFS(EQ$2:EQ60,"&lt;"&amp;EQ61,ER$2:ER60,"&lt;"&amp;ER61)+COUNTIFS(EQ62:EQ$201,"&lt;"&amp;EQ61,ER62:ER$201,"&lt;"&amp;ER61)+COUNTIFS(EQ$2:EQ60,"&gt;"&amp;EQ61,ER$2:ER60,"&gt;"&amp;ER61)+COUNTIFS(EQ62:EQ$201,"&gt;"&amp;EQ61,ER62:ER$201,"&gt;"&amp;ER61),"")</f>
        <v/>
      </c>
      <c r="ET61" s="82" t="str">
        <f>IF(AND(Include_study?="Yes",Sufficient_data="Yes"),COUNTIFS(EQ$2:EQ60,"&lt;"&amp;EQ61,ER$2:ER60,"&gt;"&amp;ER61)+COUNTIFS(EQ62:EQ$201,"&lt;"&amp;EQ61,ER62:ER$201,"&gt;"&amp;ER61)+COUNTIFS(EQ$2:EQ60,"&gt;"&amp;EQ61,ER$2:ER60,"&lt;"&amp;ER61)+COUNTIFS(EQ62:EQ$201,"&gt;"&amp;EQ61,ER62:ER$201,"&lt;"&amp;ER61),"")</f>
        <v/>
      </c>
      <c r="EV61" s="136"/>
      <c r="FA61" s="136"/>
      <c r="FB61" s="41" t="e">
        <f t="shared" si="144"/>
        <v>#N/A</v>
      </c>
      <c r="FC61" s="41" t="e">
        <f t="shared" si="145"/>
        <v>#N/A</v>
      </c>
      <c r="FD61" s="41" t="str">
        <f t="shared" si="146"/>
        <v/>
      </c>
      <c r="FE61" s="51" t="str">
        <f>IF(AND(Include_study?="Yes",Sufficient_data="Yes"),Z_score-('Publication Bias Analysis'!AO$30+'Publication Bias Analysis'!AO$31*Inverse_standard_error),"")</f>
        <v/>
      </c>
      <c r="FK61" s="136"/>
      <c r="FL61" s="11" t="str">
        <f>IF(Z_score_individual_studies&lt;&gt;"",RANK('Publication Bias Analysis'!AW:AW,'Publication Bias Analysis'!AW:AW,1)+COUNTIF('Publication Bias Analysis'!AW$2:AW60,'Publication Bias Analysis'!AW61),"")</f>
        <v/>
      </c>
      <c r="FM61" s="41" t="str">
        <f t="shared" si="147"/>
        <v/>
      </c>
      <c r="FN61" s="41" t="e">
        <f>IF('Publication Bias Analysis'!AV61&lt;&gt;"",'Publication Bias Analysis'!AV61,NA())</f>
        <v>#N/A</v>
      </c>
      <c r="FO61" s="41" t="e">
        <f>IF('Publication Bias Analysis'!AW61&lt;&gt;"",'Publication Bias Analysis'!AW61,NA())</f>
        <v>#N/A</v>
      </c>
      <c r="FP61" s="41" t="str">
        <f>IF(AND(Include_study?="Yes",Sufficient_data="Yes"),'Publication Bias Analysis'!AV:AV-AVERAGE('Publication Bias Analysis'!AV:AV),"")</f>
        <v/>
      </c>
      <c r="FQ61" s="51" t="str">
        <f>IF(AND(Include_study?="Yes",Sufficient_data="Yes"),FO:FO-('Publication Bias Analysis'!AZ$30+'Publication Bias Analysis'!AZ$31*FN:FN),"")</f>
        <v/>
      </c>
      <c r="FW61" s="136"/>
      <c r="FX61" s="90" t="str">
        <f t="shared" si="148"/>
        <v/>
      </c>
      <c r="FY61" s="41" t="str">
        <f t="shared" si="184"/>
        <v/>
      </c>
      <c r="FZ61" s="51" t="str">
        <f t="shared" si="78"/>
        <v/>
      </c>
    </row>
    <row r="62" spans="1:182" x14ac:dyDescent="0.2">
      <c r="A62" s="131"/>
      <c r="B62" s="41" t="str">
        <f>IF(AND(Sufficient_data="Yes",Include_study?="Yes"),IF(AND(Sort_By=$E$1,Order="Ascending"),IF(Input!Study_name="",COUNTIFS(Input!Study_name,"&lt;&gt;"&amp;"",Include_study?,"Yes",Sufficient_data,"Yes")+1,IF(COUNT(E62)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62)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62" s="41" t="str">
        <f>IF(B62&lt;&gt;"",IF(B62=0,COUNTIF(B$2:B61,0)+1,COUNTIF(B$2:B61,B62)+COUNTIF(B:B,"&lt;"&amp;B62)+1),"")</f>
        <v/>
      </c>
      <c r="D62" s="41" t="str">
        <f t="shared" si="84"/>
        <v/>
      </c>
      <c r="E62" s="41" t="str">
        <f>IF(AND(Include_study?="Yes",Sufficient_data="Yes",Input!Study_name&lt;&gt;""),Input!Study_name,"")</f>
        <v/>
      </c>
      <c r="F62" s="41" t="str">
        <f>IF(AND(Include_study?="Yes",Sufficient_data="Yes"),IF(Input!M2_M1&lt;&gt;"",Input!M2_M1,IF(AND(M1_&lt;&gt;"",M2_&lt;&gt;""),M2_-M1_,"")),"")</f>
        <v/>
      </c>
      <c r="G62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62" s="41" t="str">
        <f>IF(AND(Include_study?="Yes",Sufficient_data="Yes"),IF(OR(t_value&lt;&gt;"",F_value&lt;&gt;"",Input!Cohens_d&lt;&gt;"",Input!Hedges_g&lt;&gt;""),"",Sdiff/SQRT(2*(1-(r_)))),"")</f>
        <v/>
      </c>
      <c r="I62" s="11" t="str">
        <f t="shared" si="85"/>
        <v/>
      </c>
      <c r="J62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62" s="41" t="str">
        <f t="shared" si="86"/>
        <v/>
      </c>
      <c r="L62" s="41" t="str">
        <f t="shared" si="87"/>
        <v/>
      </c>
      <c r="M62" s="41" t="str">
        <f t="shared" si="88"/>
        <v/>
      </c>
      <c r="N62" s="41" t="str">
        <f t="shared" si="89"/>
        <v/>
      </c>
      <c r="O62" s="41" t="str">
        <f t="shared" si="90"/>
        <v/>
      </c>
      <c r="P62" s="41" t="str">
        <f t="shared" si="91"/>
        <v/>
      </c>
      <c r="Q62" s="41" t="str">
        <f t="shared" si="71"/>
        <v/>
      </c>
      <c r="R62" s="41" t="str">
        <f t="shared" si="92"/>
        <v/>
      </c>
      <c r="S62" s="41" t="str">
        <f t="shared" si="93"/>
        <v/>
      </c>
      <c r="T62" s="105" t="str">
        <f t="shared" si="94"/>
        <v/>
      </c>
      <c r="U62" s="108" t="str">
        <f t="shared" si="95"/>
        <v/>
      </c>
      <c r="V62" s="42"/>
      <c r="W62" s="71" t="e">
        <f t="shared" si="150"/>
        <v>#N/A</v>
      </c>
      <c r="X62" s="41" t="str">
        <f t="shared" si="151"/>
        <v/>
      </c>
      <c r="Y62" s="51" t="str">
        <f t="shared" si="152"/>
        <v/>
      </c>
      <c r="AD62" s="131"/>
      <c r="AE62" s="71" t="str">
        <f t="shared" si="153"/>
        <v/>
      </c>
      <c r="AF62" s="86" t="str">
        <f t="shared" si="100"/>
        <v/>
      </c>
      <c r="AG62" s="86" t="str">
        <f t="shared" si="101"/>
        <v/>
      </c>
      <c r="AH62" s="86" t="str">
        <f t="shared" si="154"/>
        <v/>
      </c>
      <c r="AI62" s="86" t="str">
        <f t="shared" si="155"/>
        <v/>
      </c>
      <c r="AJ62" s="86" t="str">
        <f t="shared" si="156"/>
        <v/>
      </c>
      <c r="AK62" s="86" t="str">
        <f t="shared" si="105"/>
        <v/>
      </c>
      <c r="AL62" s="86" t="str">
        <f>IF(AND(Include_study?="Yes",Sufficient_data="Yes",Subgroup&lt;&gt;""),AH62-ABS(TINV((1-Subgroup_confidence_level),Number_of_subjects-1))*Calculations!AI62,"")</f>
        <v/>
      </c>
      <c r="AM62" s="86" t="str">
        <f>IF(AND(Include_study?="Yes",Sufficient_data="Yes",Subgroup&lt;&gt;""),AH62+ABS(TINV((1-Subgroup_confidence_level),Number_of_subjects-1))*Calculations!AI62,"")</f>
        <v/>
      </c>
      <c r="AN62" s="110" t="str">
        <f t="shared" si="106"/>
        <v/>
      </c>
      <c r="AO62" s="108" t="str">
        <f t="shared" si="107"/>
        <v/>
      </c>
      <c r="AP62" s="42"/>
      <c r="AQ62" s="71" t="e">
        <f t="shared" si="157"/>
        <v>#N/A</v>
      </c>
      <c r="AR62" s="41" t="str">
        <f t="shared" si="158"/>
        <v/>
      </c>
      <c r="AS62" s="51" t="str">
        <f t="shared" si="159"/>
        <v/>
      </c>
      <c r="AT62" s="42"/>
      <c r="AU62" s="71" t="str">
        <f t="shared" si="160"/>
        <v/>
      </c>
      <c r="AV62" s="86" t="str">
        <f>IF(AND(Sufficient_data="Yes",Include_study?="Yes",Subgroup&lt;&gt;""),IF(COUNTIFS(Input!P$2:P61,"="&amp;"Yes",Input!C$2:C61,"="&amp;"Yes",Input!Q$2:Q61,"="&amp;Subgroup)&gt;0,"",Subgroup),"")</f>
        <v/>
      </c>
      <c r="AW62" s="86" t="str">
        <f t="shared" si="161"/>
        <v/>
      </c>
      <c r="AX62" s="86" t="str">
        <f t="shared" si="162"/>
        <v/>
      </c>
      <c r="AY62" s="86" t="str">
        <f t="shared" si="163"/>
        <v/>
      </c>
      <c r="AZ62" s="86" t="str">
        <f t="shared" si="164"/>
        <v/>
      </c>
      <c r="BA62" s="86" t="str">
        <f t="shared" si="165"/>
        <v/>
      </c>
      <c r="BB62" s="86" t="str">
        <f t="shared" si="166"/>
        <v/>
      </c>
      <c r="BC62" s="86" t="str">
        <f t="shared" si="118"/>
        <v/>
      </c>
      <c r="BD62" s="86" t="str">
        <f t="shared" si="167"/>
        <v/>
      </c>
      <c r="BE62" s="86" t="str">
        <f t="shared" si="120"/>
        <v/>
      </c>
      <c r="BF62" s="86" t="str">
        <f t="shared" si="121"/>
        <v/>
      </c>
      <c r="BG62" s="86" t="str">
        <f t="shared" si="168"/>
        <v/>
      </c>
      <c r="BH62" s="86" t="str">
        <f t="shared" si="123"/>
        <v/>
      </c>
      <c r="BI62" s="86" t="str">
        <f t="shared" si="124"/>
        <v/>
      </c>
      <c r="BJ62" s="86" t="str">
        <f t="shared" si="169"/>
        <v/>
      </c>
      <c r="BK62" s="86" t="str">
        <f t="shared" si="126"/>
        <v/>
      </c>
      <c r="BL62" s="86" t="str">
        <f t="shared" si="127"/>
        <v/>
      </c>
      <c r="BM62" s="86" t="str">
        <f t="shared" si="170"/>
        <v/>
      </c>
      <c r="BN62" s="86" t="str">
        <f t="shared" si="171"/>
        <v/>
      </c>
      <c r="BO62" s="86" t="e">
        <f t="shared" si="172"/>
        <v>#N/A</v>
      </c>
      <c r="BP62" s="105" t="str">
        <f t="shared" si="173"/>
        <v/>
      </c>
      <c r="BQ62" s="86" t="str">
        <f t="shared" si="174"/>
        <v/>
      </c>
      <c r="BR62" s="86" t="str">
        <f t="shared" si="132"/>
        <v/>
      </c>
      <c r="BS62" s="86" t="str">
        <f t="shared" si="175"/>
        <v/>
      </c>
      <c r="BT62" s="51" t="str">
        <f t="shared" si="76"/>
        <v/>
      </c>
      <c r="BY62" s="132"/>
      <c r="BZ62" s="41" t="e">
        <f>IF(AND(Sufficient_data="Yes",Include_study?="Yes",Moderator&lt;&gt;""),'Moderator Analysis'!E62,NA())</f>
        <v>#N/A</v>
      </c>
      <c r="CA62" s="41" t="e">
        <f>IF(AND(Include_study?="Yes",Sufficient_data="Yes",Moderator&lt;&gt;""),'Moderator Analysis'!F62,NA())</f>
        <v>#N/A</v>
      </c>
      <c r="CB62" s="41" t="str">
        <f t="shared" si="134"/>
        <v/>
      </c>
      <c r="CC62" s="41" t="str">
        <f t="shared" si="176"/>
        <v/>
      </c>
      <c r="CD62" s="41" t="str">
        <f>IF(AND(Sufficient_data="Yes",Include_study?="Yes",Moderator&lt;&gt;""),'Moderator Analysis'!F:F-CO$2,"")</f>
        <v/>
      </c>
      <c r="CE62" s="41" t="str">
        <f t="shared" si="177"/>
        <v/>
      </c>
      <c r="CF62" s="51" t="str">
        <f>IF(AND(Sufficient_data="Yes",Include_study?="Yes",Moderator&lt;&gt;""),CC:CC*('Moderator Analysis'!F:F-CO$5-CO$4*'Moderator Analysis'!E:E)^2,"")</f>
        <v/>
      </c>
      <c r="CG62" s="42"/>
      <c r="CH62" s="25"/>
      <c r="CI62" s="71" t="str">
        <f t="shared" si="178"/>
        <v/>
      </c>
      <c r="CJ62" s="41" t="str">
        <f>IF(AND(Sufficient_data="Yes",Include_study?="Yes",CI62&lt;&gt;""),'Moderator Analysis'!F:F-'Moderator Analysis'!$J$37,"")</f>
        <v/>
      </c>
      <c r="CK62" s="41" t="str">
        <f>IF(AND(Sufficient_data="Yes",Include_study?="Yes",CI62&lt;&gt;""),'Moderator Analysis'!E:E-SUMPRODUCT('Moderator Analysis'!E:E,CI:CI)/SUM(CI:CI),"")</f>
        <v/>
      </c>
      <c r="CL62" s="51" t="str">
        <f>IF(AND(Sufficient_data="Yes",Include_study?="Yes",CI62&lt;&gt;""),CI:CI*('Moderator Analysis'!F:F-'Moderator Analysis'!J$29-'Moderator Analysis'!J$30*'Moderator Analysis'!E:E)^2,"")</f>
        <v/>
      </c>
      <c r="CQ62" s="132"/>
      <c r="CR62" s="134"/>
      <c r="CS62" s="41" t="str">
        <f>IF(AND(Sufficient_data="Yes",Include_study?="Yes"),1/('Publication Bias Analysis'!F62^2),"")</f>
        <v/>
      </c>
      <c r="CT62" s="86" t="str">
        <f>IF(AND(Include_study?="Yes",Sufficient_data="Yes"),1/('Publication Bias Analysis'!F62^2+IF(Additional_model="Fixed effect",0,DG$21)),"")</f>
        <v/>
      </c>
      <c r="CU62" s="86" t="str">
        <f>IF(AND(Include_study?="Yes",Sufficient_data="Yes"),1/('Publication Bias Analysis'!F:F^2+IF(Additional_model="Fixed effect",0,'Publication Bias Analysis'!L$32)),"")</f>
        <v/>
      </c>
      <c r="CV62" s="86" t="str">
        <f>IF(AND(Include_study?="Yes",Sufficient_data="Yes"),'Publication Bias Analysis'!E:E-'Publication Bias Analysis'!I$37,"")</f>
        <v/>
      </c>
      <c r="CW62" s="86" t="str">
        <f>IF(AND(Include_study?="Yes",Sufficient_data="Yes"),IF(Additional_model="Fixed effect",1/'Publication Bias Analysis'!F:F,1/SQRT('Publication Bias Analysis'!F:F^2+Calculations!DG$21)),"")</f>
        <v/>
      </c>
      <c r="CX62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62" s="88" t="str">
        <f t="shared" si="138"/>
        <v/>
      </c>
      <c r="CZ62" s="88" t="str">
        <f>IF(AND(Include_study?="Yes",Sufficient_data="Yes"),CY:CY+IF(DK:DK&lt;0,-1,1)*COUNTIF(CY$2:CY61,CY:CY),"")</f>
        <v/>
      </c>
      <c r="DA62" s="88" t="str">
        <f>IF(AND(Include_study?="Yes",Sufficient_data="Yes"),RANK(DO:DO,DO:DO,1)*IF(DN:DN&gt;0,1,-1)+IF(DN:DN&lt;0,-1,1)*COUNTIF(CY$2:CY61,CY:CY),"")</f>
        <v/>
      </c>
      <c r="DB62" s="88" t="str">
        <f>IF(AND(Include_study?="Yes",Sufficient_data="Yes"),RANK(DR:DR,DR:DR,1)*IF(DQ:DQ&gt;0,1,-1)+IF(DQ:DQ&lt;0,-1,1)*COUNTIF(CY$2:CY61,CY:CY),"")</f>
        <v/>
      </c>
      <c r="DC62" s="41" t="e">
        <f>IF(AND(Include_study?="Yes",Sufficient_data="Yes"),'Publication Bias Analysis'!$E:$E,NA())</f>
        <v>#N/A</v>
      </c>
      <c r="DD62" s="51" t="e">
        <f>IF(AND(Include_study?="Yes",Sufficient_data="Yes"),'Publication Bias Analysis'!$F:$F,NA())</f>
        <v>#N/A</v>
      </c>
      <c r="DJ62" s="136"/>
      <c r="DK62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62" s="41" t="str">
        <f t="shared" si="179"/>
        <v/>
      </c>
      <c r="DM62" s="51" t="str">
        <f>IF(AND(Include_study?="Yes",Sufficient_data="Yes"),1/('Publication Bias Analysis'!F:F^2+IF(Additional_model="Fixed effect",0,$DV$6)),"")</f>
        <v/>
      </c>
      <c r="DN62" s="41" t="str">
        <f>IF(AND(Include_study?="Yes",Sufficient_data="Yes"),IF('Publication Bias Analysis'!L$38="Left",'Publication Bias Analysis'!E:E-DV$3,Calculations!DV$3-'Publication Bias Analysis'!E:E),"")</f>
        <v/>
      </c>
      <c r="DO62" s="41" t="str">
        <f t="shared" si="180"/>
        <v/>
      </c>
      <c r="DP62" s="51" t="str">
        <f>IF(AND(DN62&lt;&gt;"",CZ62&lt;=MAX(CZ:CZ)-DV$7),1/('Publication Bias Analysis'!F:F^2+IF(Additional_model="Fixed effect",0,$DV$13)),"")</f>
        <v/>
      </c>
      <c r="DQ62" s="71" t="str">
        <f>IF(AND(Include_study?="Yes",Sufficient_data="Yes"),IF('Publication Bias Analysis'!L$38="Left",'Publication Bias Analysis'!E:E-DV$10,DV$10-'Publication Bias Analysis'!E:E),"")</f>
        <v/>
      </c>
      <c r="DR62" s="41" t="str">
        <f t="shared" si="181"/>
        <v/>
      </c>
      <c r="DS62" s="51" t="str">
        <f>IF(AND(DQ62&lt;&gt;"",DA62&lt;=MAX(DA:DA)-DV$14),1/('Publication Bias Analysis'!F:F^2+IF(Additional_model="Fixed effect",0,$DV$20)),"")</f>
        <v/>
      </c>
      <c r="EJ62" s="136"/>
      <c r="EK62" s="41" t="str">
        <f t="shared" si="62"/>
        <v/>
      </c>
      <c r="EL62" s="51" t="str">
        <f>IF(AND(Include_study?="Yes",Sufficient_data="Yes"),Z_score-('Publication Bias Analysis'!P$3+'Publication Bias Analysis'!P$4*Inverse_standard_error),"")</f>
        <v/>
      </c>
      <c r="EN62" s="136"/>
      <c r="EO62" s="41" t="str">
        <f>IF(AND(Include_study?="Yes",Sufficient_data="Yes"),('Publication Bias Analysis'!E:E-(SUMPRODUCT(Calculations!CS:CS,'Publication Bias Analysis'!E:E)/SUM(Calculations!CS:CS)))/SQRT(Calculations!EP:EP),"")</f>
        <v/>
      </c>
      <c r="EP62" s="41" t="str">
        <f>IF(AND(Include_study?="Yes",Sufficient_data="Yes"),'Publication Bias Analysis'!F:F^2-1/SUM(Calculations!CS:CS),"")</f>
        <v/>
      </c>
      <c r="EQ62" s="11" t="str">
        <f t="shared" si="182"/>
        <v/>
      </c>
      <c r="ER62" s="11" t="str">
        <f t="shared" si="183"/>
        <v/>
      </c>
      <c r="ES62" s="11" t="str">
        <f>IF(AND(Include_study?="Yes",Sufficient_data="Yes"),COUNTIFS(EQ$2:EQ61,"&lt;"&amp;EQ62,ER$2:ER61,"&lt;"&amp;ER62)+COUNTIFS(EQ63:EQ$201,"&lt;"&amp;EQ62,ER63:ER$201,"&lt;"&amp;ER62)+COUNTIFS(EQ$2:EQ61,"&gt;"&amp;EQ62,ER$2:ER61,"&gt;"&amp;ER62)+COUNTIFS(EQ63:EQ$201,"&gt;"&amp;EQ62,ER63:ER$201,"&gt;"&amp;ER62),"")</f>
        <v/>
      </c>
      <c r="ET62" s="82" t="str">
        <f>IF(AND(Include_study?="Yes",Sufficient_data="Yes"),COUNTIFS(EQ$2:EQ61,"&lt;"&amp;EQ62,ER$2:ER61,"&gt;"&amp;ER62)+COUNTIFS(EQ63:EQ$201,"&lt;"&amp;EQ62,ER63:ER$201,"&gt;"&amp;ER62)+COUNTIFS(EQ$2:EQ61,"&gt;"&amp;EQ62,ER$2:ER61,"&lt;"&amp;ER62)+COUNTIFS(EQ63:EQ$201,"&gt;"&amp;EQ62,ER63:ER$201,"&lt;"&amp;ER62),"")</f>
        <v/>
      </c>
      <c r="EV62" s="136"/>
      <c r="FA62" s="136"/>
      <c r="FB62" s="41" t="e">
        <f t="shared" si="144"/>
        <v>#N/A</v>
      </c>
      <c r="FC62" s="41" t="e">
        <f t="shared" si="145"/>
        <v>#N/A</v>
      </c>
      <c r="FD62" s="41" t="str">
        <f t="shared" si="146"/>
        <v/>
      </c>
      <c r="FE62" s="51" t="str">
        <f>IF(AND(Include_study?="Yes",Sufficient_data="Yes"),Z_score-('Publication Bias Analysis'!AO$30+'Publication Bias Analysis'!AO$31*Inverse_standard_error),"")</f>
        <v/>
      </c>
      <c r="FK62" s="136"/>
      <c r="FL62" s="11" t="str">
        <f>IF(Z_score_individual_studies&lt;&gt;"",RANK('Publication Bias Analysis'!AW:AW,'Publication Bias Analysis'!AW:AW,1)+COUNTIF('Publication Bias Analysis'!AW$2:AW61,'Publication Bias Analysis'!AW62),"")</f>
        <v/>
      </c>
      <c r="FM62" s="41" t="str">
        <f t="shared" si="147"/>
        <v/>
      </c>
      <c r="FN62" s="41" t="e">
        <f>IF('Publication Bias Analysis'!AV62&lt;&gt;"",'Publication Bias Analysis'!AV62,NA())</f>
        <v>#N/A</v>
      </c>
      <c r="FO62" s="41" t="e">
        <f>IF('Publication Bias Analysis'!AW62&lt;&gt;"",'Publication Bias Analysis'!AW62,NA())</f>
        <v>#N/A</v>
      </c>
      <c r="FP62" s="41" t="str">
        <f>IF(AND(Include_study?="Yes",Sufficient_data="Yes"),'Publication Bias Analysis'!AV:AV-AVERAGE('Publication Bias Analysis'!AV:AV),"")</f>
        <v/>
      </c>
      <c r="FQ62" s="51" t="str">
        <f>IF(AND(Include_study?="Yes",Sufficient_data="Yes"),FO:FO-('Publication Bias Analysis'!AZ$30+'Publication Bias Analysis'!AZ$31*FN:FN),"")</f>
        <v/>
      </c>
      <c r="FW62" s="136"/>
      <c r="FX62" s="90" t="str">
        <f t="shared" si="148"/>
        <v/>
      </c>
      <c r="FY62" s="41" t="str">
        <f t="shared" si="184"/>
        <v/>
      </c>
      <c r="FZ62" s="51" t="str">
        <f t="shared" si="78"/>
        <v/>
      </c>
    </row>
    <row r="63" spans="1:182" x14ac:dyDescent="0.2">
      <c r="A63" s="131"/>
      <c r="B63" s="41" t="str">
        <f>IF(AND(Sufficient_data="Yes",Include_study?="Yes"),IF(AND(Sort_By=$E$1,Order="Ascending"),IF(Input!Study_name="",COUNTIFS(Input!Study_name,"&lt;&gt;"&amp;"",Include_study?,"Yes",Sufficient_data,"Yes")+1,IF(COUNT(E63)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63)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63" s="41" t="str">
        <f>IF(B63&lt;&gt;"",IF(B63=0,COUNTIF(B$2:B62,0)+1,COUNTIF(B$2:B62,B63)+COUNTIF(B:B,"&lt;"&amp;B63)+1),"")</f>
        <v/>
      </c>
      <c r="D63" s="41" t="str">
        <f t="shared" si="84"/>
        <v/>
      </c>
      <c r="E63" s="41" t="str">
        <f>IF(AND(Include_study?="Yes",Sufficient_data="Yes",Input!Study_name&lt;&gt;""),Input!Study_name,"")</f>
        <v/>
      </c>
      <c r="F63" s="41" t="str">
        <f>IF(AND(Include_study?="Yes",Sufficient_data="Yes"),IF(Input!M2_M1&lt;&gt;"",Input!M2_M1,IF(AND(M1_&lt;&gt;"",M2_&lt;&gt;""),M2_-M1_,"")),"")</f>
        <v/>
      </c>
      <c r="G63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63" s="41" t="str">
        <f>IF(AND(Include_study?="Yes",Sufficient_data="Yes"),IF(OR(t_value&lt;&gt;"",F_value&lt;&gt;"",Input!Cohens_d&lt;&gt;"",Input!Hedges_g&lt;&gt;""),"",Sdiff/SQRT(2*(1-(r_)))),"")</f>
        <v/>
      </c>
      <c r="I63" s="11" t="str">
        <f t="shared" si="85"/>
        <v/>
      </c>
      <c r="J63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63" s="41" t="str">
        <f t="shared" si="86"/>
        <v/>
      </c>
      <c r="L63" s="41" t="str">
        <f t="shared" si="87"/>
        <v/>
      </c>
      <c r="M63" s="41" t="str">
        <f t="shared" si="88"/>
        <v/>
      </c>
      <c r="N63" s="41" t="str">
        <f t="shared" si="89"/>
        <v/>
      </c>
      <c r="O63" s="41" t="str">
        <f t="shared" si="90"/>
        <v/>
      </c>
      <c r="P63" s="41" t="str">
        <f t="shared" si="91"/>
        <v/>
      </c>
      <c r="Q63" s="41" t="str">
        <f t="shared" si="71"/>
        <v/>
      </c>
      <c r="R63" s="41" t="str">
        <f t="shared" si="92"/>
        <v/>
      </c>
      <c r="S63" s="41" t="str">
        <f t="shared" si="93"/>
        <v/>
      </c>
      <c r="T63" s="105" t="str">
        <f t="shared" si="94"/>
        <v/>
      </c>
      <c r="U63" s="108" t="str">
        <f t="shared" si="95"/>
        <v/>
      </c>
      <c r="V63" s="42"/>
      <c r="W63" s="71" t="e">
        <f t="shared" si="150"/>
        <v>#N/A</v>
      </c>
      <c r="X63" s="41" t="str">
        <f t="shared" si="151"/>
        <v/>
      </c>
      <c r="Y63" s="51" t="str">
        <f t="shared" si="152"/>
        <v/>
      </c>
      <c r="AD63" s="131"/>
      <c r="AE63" s="71" t="str">
        <f t="shared" si="153"/>
        <v/>
      </c>
      <c r="AF63" s="86" t="str">
        <f t="shared" si="100"/>
        <v/>
      </c>
      <c r="AG63" s="86" t="str">
        <f t="shared" si="101"/>
        <v/>
      </c>
      <c r="AH63" s="86" t="str">
        <f t="shared" si="154"/>
        <v/>
      </c>
      <c r="AI63" s="86" t="str">
        <f t="shared" si="155"/>
        <v/>
      </c>
      <c r="AJ63" s="86" t="str">
        <f t="shared" si="156"/>
        <v/>
      </c>
      <c r="AK63" s="86" t="str">
        <f t="shared" si="105"/>
        <v/>
      </c>
      <c r="AL63" s="86" t="str">
        <f>IF(AND(Include_study?="Yes",Sufficient_data="Yes",Subgroup&lt;&gt;""),AH63-ABS(TINV((1-Subgroup_confidence_level),Number_of_subjects-1))*Calculations!AI63,"")</f>
        <v/>
      </c>
      <c r="AM63" s="86" t="str">
        <f>IF(AND(Include_study?="Yes",Sufficient_data="Yes",Subgroup&lt;&gt;""),AH63+ABS(TINV((1-Subgroup_confidence_level),Number_of_subjects-1))*Calculations!AI63,"")</f>
        <v/>
      </c>
      <c r="AN63" s="110" t="str">
        <f t="shared" si="106"/>
        <v/>
      </c>
      <c r="AO63" s="108" t="str">
        <f t="shared" si="107"/>
        <v/>
      </c>
      <c r="AP63" s="42"/>
      <c r="AQ63" s="71" t="e">
        <f t="shared" si="157"/>
        <v>#N/A</v>
      </c>
      <c r="AR63" s="41" t="str">
        <f t="shared" si="158"/>
        <v/>
      </c>
      <c r="AS63" s="51" t="str">
        <f t="shared" si="159"/>
        <v/>
      </c>
      <c r="AT63" s="42"/>
      <c r="AU63" s="71" t="str">
        <f t="shared" si="160"/>
        <v/>
      </c>
      <c r="AV63" s="86" t="str">
        <f>IF(AND(Sufficient_data="Yes",Include_study?="Yes",Subgroup&lt;&gt;""),IF(COUNTIFS(Input!P$2:P62,"="&amp;"Yes",Input!C$2:C62,"="&amp;"Yes",Input!Q$2:Q62,"="&amp;Subgroup)&gt;0,"",Subgroup),"")</f>
        <v/>
      </c>
      <c r="AW63" s="86" t="str">
        <f t="shared" si="161"/>
        <v/>
      </c>
      <c r="AX63" s="86" t="str">
        <f t="shared" si="162"/>
        <v/>
      </c>
      <c r="AY63" s="86" t="str">
        <f t="shared" si="163"/>
        <v/>
      </c>
      <c r="AZ63" s="86" t="str">
        <f t="shared" si="164"/>
        <v/>
      </c>
      <c r="BA63" s="86" t="str">
        <f t="shared" si="165"/>
        <v/>
      </c>
      <c r="BB63" s="86" t="str">
        <f t="shared" si="166"/>
        <v/>
      </c>
      <c r="BC63" s="86" t="str">
        <f t="shared" si="118"/>
        <v/>
      </c>
      <c r="BD63" s="86" t="str">
        <f t="shared" si="167"/>
        <v/>
      </c>
      <c r="BE63" s="86" t="str">
        <f t="shared" si="120"/>
        <v/>
      </c>
      <c r="BF63" s="86" t="str">
        <f t="shared" si="121"/>
        <v/>
      </c>
      <c r="BG63" s="86" t="str">
        <f t="shared" si="168"/>
        <v/>
      </c>
      <c r="BH63" s="86" t="str">
        <f t="shared" si="123"/>
        <v/>
      </c>
      <c r="BI63" s="86" t="str">
        <f t="shared" si="124"/>
        <v/>
      </c>
      <c r="BJ63" s="86" t="str">
        <f t="shared" si="169"/>
        <v/>
      </c>
      <c r="BK63" s="86" t="str">
        <f t="shared" si="126"/>
        <v/>
      </c>
      <c r="BL63" s="86" t="str">
        <f t="shared" si="127"/>
        <v/>
      </c>
      <c r="BM63" s="86" t="str">
        <f t="shared" si="170"/>
        <v/>
      </c>
      <c r="BN63" s="86" t="str">
        <f t="shared" si="171"/>
        <v/>
      </c>
      <c r="BO63" s="86" t="e">
        <f t="shared" si="172"/>
        <v>#N/A</v>
      </c>
      <c r="BP63" s="105" t="str">
        <f t="shared" si="173"/>
        <v/>
      </c>
      <c r="BQ63" s="86" t="str">
        <f t="shared" si="174"/>
        <v/>
      </c>
      <c r="BR63" s="86" t="str">
        <f t="shared" si="132"/>
        <v/>
      </c>
      <c r="BS63" s="86" t="str">
        <f t="shared" si="175"/>
        <v/>
      </c>
      <c r="BT63" s="51" t="str">
        <f t="shared" si="76"/>
        <v/>
      </c>
      <c r="BY63" s="132"/>
      <c r="BZ63" s="41" t="e">
        <f>IF(AND(Sufficient_data="Yes",Include_study?="Yes",Moderator&lt;&gt;""),'Moderator Analysis'!E63,NA())</f>
        <v>#N/A</v>
      </c>
      <c r="CA63" s="41" t="e">
        <f>IF(AND(Include_study?="Yes",Sufficient_data="Yes",Moderator&lt;&gt;""),'Moderator Analysis'!F63,NA())</f>
        <v>#N/A</v>
      </c>
      <c r="CB63" s="41" t="str">
        <f t="shared" si="134"/>
        <v/>
      </c>
      <c r="CC63" s="41" t="str">
        <f t="shared" si="176"/>
        <v/>
      </c>
      <c r="CD63" s="41" t="str">
        <f>IF(AND(Sufficient_data="Yes",Include_study?="Yes",Moderator&lt;&gt;""),'Moderator Analysis'!F:F-CO$2,"")</f>
        <v/>
      </c>
      <c r="CE63" s="41" t="str">
        <f t="shared" si="177"/>
        <v/>
      </c>
      <c r="CF63" s="51" t="str">
        <f>IF(AND(Sufficient_data="Yes",Include_study?="Yes",Moderator&lt;&gt;""),CC:CC*('Moderator Analysis'!F:F-CO$5-CO$4*'Moderator Analysis'!E:E)^2,"")</f>
        <v/>
      </c>
      <c r="CG63" s="42"/>
      <c r="CH63" s="25"/>
      <c r="CI63" s="71" t="str">
        <f t="shared" si="178"/>
        <v/>
      </c>
      <c r="CJ63" s="41" t="str">
        <f>IF(AND(Sufficient_data="Yes",Include_study?="Yes",CI63&lt;&gt;""),'Moderator Analysis'!F:F-'Moderator Analysis'!$J$37,"")</f>
        <v/>
      </c>
      <c r="CK63" s="41" t="str">
        <f>IF(AND(Sufficient_data="Yes",Include_study?="Yes",CI63&lt;&gt;""),'Moderator Analysis'!E:E-SUMPRODUCT('Moderator Analysis'!E:E,CI:CI)/SUM(CI:CI),"")</f>
        <v/>
      </c>
      <c r="CL63" s="51" t="str">
        <f>IF(AND(Sufficient_data="Yes",Include_study?="Yes",CI63&lt;&gt;""),CI:CI*('Moderator Analysis'!F:F-'Moderator Analysis'!J$29-'Moderator Analysis'!J$30*'Moderator Analysis'!E:E)^2,"")</f>
        <v/>
      </c>
      <c r="CQ63" s="132"/>
      <c r="CR63" s="134"/>
      <c r="CS63" s="41" t="str">
        <f>IF(AND(Sufficient_data="Yes",Include_study?="Yes"),1/('Publication Bias Analysis'!F63^2),"")</f>
        <v/>
      </c>
      <c r="CT63" s="86" t="str">
        <f>IF(AND(Include_study?="Yes",Sufficient_data="Yes"),1/('Publication Bias Analysis'!F63^2+IF(Additional_model="Fixed effect",0,DG$21)),"")</f>
        <v/>
      </c>
      <c r="CU63" s="86" t="str">
        <f>IF(AND(Include_study?="Yes",Sufficient_data="Yes"),1/('Publication Bias Analysis'!F:F^2+IF(Additional_model="Fixed effect",0,'Publication Bias Analysis'!L$32)),"")</f>
        <v/>
      </c>
      <c r="CV63" s="86" t="str">
        <f>IF(AND(Include_study?="Yes",Sufficient_data="Yes"),'Publication Bias Analysis'!E:E-'Publication Bias Analysis'!I$37,"")</f>
        <v/>
      </c>
      <c r="CW63" s="86" t="str">
        <f>IF(AND(Include_study?="Yes",Sufficient_data="Yes"),IF(Additional_model="Fixed effect",1/'Publication Bias Analysis'!F:F,1/SQRT('Publication Bias Analysis'!F:F^2+Calculations!DG$21)),"")</f>
        <v/>
      </c>
      <c r="CX63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63" s="88" t="str">
        <f t="shared" si="138"/>
        <v/>
      </c>
      <c r="CZ63" s="88" t="str">
        <f>IF(AND(Include_study?="Yes",Sufficient_data="Yes"),CY:CY+IF(DK:DK&lt;0,-1,1)*COUNTIF(CY$2:CY62,CY:CY),"")</f>
        <v/>
      </c>
      <c r="DA63" s="88" t="str">
        <f>IF(AND(Include_study?="Yes",Sufficient_data="Yes"),RANK(DO:DO,DO:DO,1)*IF(DN:DN&gt;0,1,-1)+IF(DN:DN&lt;0,-1,1)*COUNTIF(CY$2:CY62,CY:CY),"")</f>
        <v/>
      </c>
      <c r="DB63" s="88" t="str">
        <f>IF(AND(Include_study?="Yes",Sufficient_data="Yes"),RANK(DR:DR,DR:DR,1)*IF(DQ:DQ&gt;0,1,-1)+IF(DQ:DQ&lt;0,-1,1)*COUNTIF(CY$2:CY62,CY:CY),"")</f>
        <v/>
      </c>
      <c r="DC63" s="41" t="e">
        <f>IF(AND(Include_study?="Yes",Sufficient_data="Yes"),'Publication Bias Analysis'!$E:$E,NA())</f>
        <v>#N/A</v>
      </c>
      <c r="DD63" s="51" t="e">
        <f>IF(AND(Include_study?="Yes",Sufficient_data="Yes"),'Publication Bias Analysis'!$F:$F,NA())</f>
        <v>#N/A</v>
      </c>
      <c r="DJ63" s="136"/>
      <c r="DK63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63" s="41" t="str">
        <f t="shared" si="179"/>
        <v/>
      </c>
      <c r="DM63" s="51" t="str">
        <f>IF(AND(Include_study?="Yes",Sufficient_data="Yes"),1/('Publication Bias Analysis'!F:F^2+IF(Additional_model="Fixed effect",0,$DV$6)),"")</f>
        <v/>
      </c>
      <c r="DN63" s="41" t="str">
        <f>IF(AND(Include_study?="Yes",Sufficient_data="Yes"),IF('Publication Bias Analysis'!L$38="Left",'Publication Bias Analysis'!E:E-DV$3,Calculations!DV$3-'Publication Bias Analysis'!E:E),"")</f>
        <v/>
      </c>
      <c r="DO63" s="41" t="str">
        <f t="shared" si="180"/>
        <v/>
      </c>
      <c r="DP63" s="51" t="str">
        <f>IF(AND(DN63&lt;&gt;"",CZ63&lt;=MAX(CZ:CZ)-DV$7),1/('Publication Bias Analysis'!F:F^2+IF(Additional_model="Fixed effect",0,$DV$13)),"")</f>
        <v/>
      </c>
      <c r="DQ63" s="71" t="str">
        <f>IF(AND(Include_study?="Yes",Sufficient_data="Yes"),IF('Publication Bias Analysis'!L$38="Left",'Publication Bias Analysis'!E:E-DV$10,DV$10-'Publication Bias Analysis'!E:E),"")</f>
        <v/>
      </c>
      <c r="DR63" s="41" t="str">
        <f t="shared" si="181"/>
        <v/>
      </c>
      <c r="DS63" s="51" t="str">
        <f>IF(AND(DQ63&lt;&gt;"",DA63&lt;=MAX(DA:DA)-DV$14),1/('Publication Bias Analysis'!F:F^2+IF(Additional_model="Fixed effect",0,$DV$20)),"")</f>
        <v/>
      </c>
      <c r="EJ63" s="136"/>
      <c r="EK63" s="41" t="str">
        <f t="shared" si="62"/>
        <v/>
      </c>
      <c r="EL63" s="51" t="str">
        <f>IF(AND(Include_study?="Yes",Sufficient_data="Yes"),Z_score-('Publication Bias Analysis'!P$3+'Publication Bias Analysis'!P$4*Inverse_standard_error),"")</f>
        <v/>
      </c>
      <c r="EN63" s="136"/>
      <c r="EO63" s="41" t="str">
        <f>IF(AND(Include_study?="Yes",Sufficient_data="Yes"),('Publication Bias Analysis'!E:E-(SUMPRODUCT(Calculations!CS:CS,'Publication Bias Analysis'!E:E)/SUM(Calculations!CS:CS)))/SQRT(Calculations!EP:EP),"")</f>
        <v/>
      </c>
      <c r="EP63" s="41" t="str">
        <f>IF(AND(Include_study?="Yes",Sufficient_data="Yes"),'Publication Bias Analysis'!F:F^2-1/SUM(Calculations!CS:CS),"")</f>
        <v/>
      </c>
      <c r="EQ63" s="11" t="str">
        <f t="shared" si="182"/>
        <v/>
      </c>
      <c r="ER63" s="11" t="str">
        <f t="shared" si="183"/>
        <v/>
      </c>
      <c r="ES63" s="11" t="str">
        <f>IF(AND(Include_study?="Yes",Sufficient_data="Yes"),COUNTIFS(EQ$2:EQ62,"&lt;"&amp;EQ63,ER$2:ER62,"&lt;"&amp;ER63)+COUNTIFS(EQ64:EQ$201,"&lt;"&amp;EQ63,ER64:ER$201,"&lt;"&amp;ER63)+COUNTIFS(EQ$2:EQ62,"&gt;"&amp;EQ63,ER$2:ER62,"&gt;"&amp;ER63)+COUNTIFS(EQ64:EQ$201,"&gt;"&amp;EQ63,ER64:ER$201,"&gt;"&amp;ER63),"")</f>
        <v/>
      </c>
      <c r="ET63" s="82" t="str">
        <f>IF(AND(Include_study?="Yes",Sufficient_data="Yes"),COUNTIFS(EQ$2:EQ62,"&lt;"&amp;EQ63,ER$2:ER62,"&gt;"&amp;ER63)+COUNTIFS(EQ64:EQ$201,"&lt;"&amp;EQ63,ER64:ER$201,"&gt;"&amp;ER63)+COUNTIFS(EQ$2:EQ62,"&gt;"&amp;EQ63,ER$2:ER62,"&lt;"&amp;ER63)+COUNTIFS(EQ64:EQ$201,"&gt;"&amp;EQ63,ER64:ER$201,"&lt;"&amp;ER63),"")</f>
        <v/>
      </c>
      <c r="EV63" s="136"/>
      <c r="FA63" s="136"/>
      <c r="FB63" s="41" t="e">
        <f t="shared" si="144"/>
        <v>#N/A</v>
      </c>
      <c r="FC63" s="41" t="e">
        <f t="shared" si="145"/>
        <v>#N/A</v>
      </c>
      <c r="FD63" s="41" t="str">
        <f t="shared" si="146"/>
        <v/>
      </c>
      <c r="FE63" s="51" t="str">
        <f>IF(AND(Include_study?="Yes",Sufficient_data="Yes"),Z_score-('Publication Bias Analysis'!AO$30+'Publication Bias Analysis'!AO$31*Inverse_standard_error),"")</f>
        <v/>
      </c>
      <c r="FK63" s="136"/>
      <c r="FL63" s="11" t="str">
        <f>IF(Z_score_individual_studies&lt;&gt;"",RANK('Publication Bias Analysis'!AW:AW,'Publication Bias Analysis'!AW:AW,1)+COUNTIF('Publication Bias Analysis'!AW$2:AW62,'Publication Bias Analysis'!AW63),"")</f>
        <v/>
      </c>
      <c r="FM63" s="41" t="str">
        <f t="shared" si="147"/>
        <v/>
      </c>
      <c r="FN63" s="41" t="e">
        <f>IF('Publication Bias Analysis'!AV63&lt;&gt;"",'Publication Bias Analysis'!AV63,NA())</f>
        <v>#N/A</v>
      </c>
      <c r="FO63" s="41" t="e">
        <f>IF('Publication Bias Analysis'!AW63&lt;&gt;"",'Publication Bias Analysis'!AW63,NA())</f>
        <v>#N/A</v>
      </c>
      <c r="FP63" s="41" t="str">
        <f>IF(AND(Include_study?="Yes",Sufficient_data="Yes"),'Publication Bias Analysis'!AV:AV-AVERAGE('Publication Bias Analysis'!AV:AV),"")</f>
        <v/>
      </c>
      <c r="FQ63" s="51" t="str">
        <f>IF(AND(Include_study?="Yes",Sufficient_data="Yes"),FO:FO-('Publication Bias Analysis'!AZ$30+'Publication Bias Analysis'!AZ$31*FN:FN),"")</f>
        <v/>
      </c>
      <c r="FW63" s="136"/>
      <c r="FX63" s="90" t="str">
        <f t="shared" si="148"/>
        <v/>
      </c>
      <c r="FY63" s="41" t="str">
        <f t="shared" si="184"/>
        <v/>
      </c>
      <c r="FZ63" s="51" t="str">
        <f t="shared" si="78"/>
        <v/>
      </c>
    </row>
    <row r="64" spans="1:182" x14ac:dyDescent="0.2">
      <c r="A64" s="131"/>
      <c r="B64" s="41" t="str">
        <f>IF(AND(Sufficient_data="Yes",Include_study?="Yes"),IF(AND(Sort_By=$E$1,Order="Ascending"),IF(Input!Study_name="",COUNTIFS(Input!Study_name,"&lt;&gt;"&amp;"",Include_study?,"Yes",Sufficient_data,"Yes")+1,IF(COUNT(E64)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64)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64" s="41" t="str">
        <f>IF(B64&lt;&gt;"",IF(B64=0,COUNTIF(B$2:B63,0)+1,COUNTIF(B$2:B63,B64)+COUNTIF(B:B,"&lt;"&amp;B64)+1),"")</f>
        <v/>
      </c>
      <c r="D64" s="41" t="str">
        <f t="shared" si="84"/>
        <v/>
      </c>
      <c r="E64" s="41" t="str">
        <f>IF(AND(Include_study?="Yes",Sufficient_data="Yes",Input!Study_name&lt;&gt;""),Input!Study_name,"")</f>
        <v/>
      </c>
      <c r="F64" s="41" t="str">
        <f>IF(AND(Include_study?="Yes",Sufficient_data="Yes"),IF(Input!M2_M1&lt;&gt;"",Input!M2_M1,IF(AND(M1_&lt;&gt;"",M2_&lt;&gt;""),M2_-M1_,"")),"")</f>
        <v/>
      </c>
      <c r="G64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64" s="41" t="str">
        <f>IF(AND(Include_study?="Yes",Sufficient_data="Yes"),IF(OR(t_value&lt;&gt;"",F_value&lt;&gt;"",Input!Cohens_d&lt;&gt;"",Input!Hedges_g&lt;&gt;""),"",Sdiff/SQRT(2*(1-(r_)))),"")</f>
        <v/>
      </c>
      <c r="I64" s="11" t="str">
        <f t="shared" si="85"/>
        <v/>
      </c>
      <c r="J64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64" s="41" t="str">
        <f t="shared" si="86"/>
        <v/>
      </c>
      <c r="L64" s="41" t="str">
        <f t="shared" si="87"/>
        <v/>
      </c>
      <c r="M64" s="41" t="str">
        <f t="shared" si="88"/>
        <v/>
      </c>
      <c r="N64" s="41" t="str">
        <f t="shared" si="89"/>
        <v/>
      </c>
      <c r="O64" s="41" t="str">
        <f t="shared" si="90"/>
        <v/>
      </c>
      <c r="P64" s="41" t="str">
        <f t="shared" si="91"/>
        <v/>
      </c>
      <c r="Q64" s="41" t="str">
        <f t="shared" si="71"/>
        <v/>
      </c>
      <c r="R64" s="41" t="str">
        <f t="shared" si="92"/>
        <v/>
      </c>
      <c r="S64" s="41" t="str">
        <f t="shared" si="93"/>
        <v/>
      </c>
      <c r="T64" s="105" t="str">
        <f t="shared" si="94"/>
        <v/>
      </c>
      <c r="U64" s="108" t="str">
        <f t="shared" si="95"/>
        <v/>
      </c>
      <c r="V64" s="42"/>
      <c r="W64" s="71" t="e">
        <f t="shared" si="150"/>
        <v>#N/A</v>
      </c>
      <c r="X64" s="41" t="str">
        <f t="shared" si="151"/>
        <v/>
      </c>
      <c r="Y64" s="51" t="str">
        <f t="shared" si="152"/>
        <v/>
      </c>
      <c r="AD64" s="131"/>
      <c r="AE64" s="71" t="str">
        <f t="shared" si="153"/>
        <v/>
      </c>
      <c r="AF64" s="86" t="str">
        <f t="shared" si="100"/>
        <v/>
      </c>
      <c r="AG64" s="86" t="str">
        <f t="shared" si="101"/>
        <v/>
      </c>
      <c r="AH64" s="86" t="str">
        <f t="shared" si="154"/>
        <v/>
      </c>
      <c r="AI64" s="86" t="str">
        <f t="shared" si="155"/>
        <v/>
      </c>
      <c r="AJ64" s="86" t="str">
        <f t="shared" si="156"/>
        <v/>
      </c>
      <c r="AK64" s="86" t="str">
        <f t="shared" si="105"/>
        <v/>
      </c>
      <c r="AL64" s="86" t="str">
        <f>IF(AND(Include_study?="Yes",Sufficient_data="Yes",Subgroup&lt;&gt;""),AH64-ABS(TINV((1-Subgroup_confidence_level),Number_of_subjects-1))*Calculations!AI64,"")</f>
        <v/>
      </c>
      <c r="AM64" s="86" t="str">
        <f>IF(AND(Include_study?="Yes",Sufficient_data="Yes",Subgroup&lt;&gt;""),AH64+ABS(TINV((1-Subgroup_confidence_level),Number_of_subjects-1))*Calculations!AI64,"")</f>
        <v/>
      </c>
      <c r="AN64" s="110" t="str">
        <f t="shared" si="106"/>
        <v/>
      </c>
      <c r="AO64" s="108" t="str">
        <f t="shared" si="107"/>
        <v/>
      </c>
      <c r="AP64" s="42"/>
      <c r="AQ64" s="71" t="e">
        <f t="shared" si="157"/>
        <v>#N/A</v>
      </c>
      <c r="AR64" s="41" t="str">
        <f t="shared" si="158"/>
        <v/>
      </c>
      <c r="AS64" s="51" t="str">
        <f t="shared" si="159"/>
        <v/>
      </c>
      <c r="AT64" s="42"/>
      <c r="AU64" s="71" t="str">
        <f t="shared" si="160"/>
        <v/>
      </c>
      <c r="AV64" s="86" t="str">
        <f>IF(AND(Sufficient_data="Yes",Include_study?="Yes",Subgroup&lt;&gt;""),IF(COUNTIFS(Input!P$2:P63,"="&amp;"Yes",Input!C$2:C63,"="&amp;"Yes",Input!Q$2:Q63,"="&amp;Subgroup)&gt;0,"",Subgroup),"")</f>
        <v/>
      </c>
      <c r="AW64" s="86" t="str">
        <f t="shared" si="161"/>
        <v/>
      </c>
      <c r="AX64" s="86" t="str">
        <f t="shared" si="162"/>
        <v/>
      </c>
      <c r="AY64" s="86" t="str">
        <f t="shared" si="163"/>
        <v/>
      </c>
      <c r="AZ64" s="86" t="str">
        <f t="shared" si="164"/>
        <v/>
      </c>
      <c r="BA64" s="86" t="str">
        <f t="shared" si="165"/>
        <v/>
      </c>
      <c r="BB64" s="86" t="str">
        <f t="shared" si="166"/>
        <v/>
      </c>
      <c r="BC64" s="86" t="str">
        <f t="shared" si="118"/>
        <v/>
      </c>
      <c r="BD64" s="86" t="str">
        <f t="shared" si="167"/>
        <v/>
      </c>
      <c r="BE64" s="86" t="str">
        <f t="shared" si="120"/>
        <v/>
      </c>
      <c r="BF64" s="86" t="str">
        <f t="shared" si="121"/>
        <v/>
      </c>
      <c r="BG64" s="86" t="str">
        <f t="shared" si="168"/>
        <v/>
      </c>
      <c r="BH64" s="86" t="str">
        <f t="shared" si="123"/>
        <v/>
      </c>
      <c r="BI64" s="86" t="str">
        <f t="shared" si="124"/>
        <v/>
      </c>
      <c r="BJ64" s="86" t="str">
        <f t="shared" si="169"/>
        <v/>
      </c>
      <c r="BK64" s="86" t="str">
        <f t="shared" si="126"/>
        <v/>
      </c>
      <c r="BL64" s="86" t="str">
        <f t="shared" si="127"/>
        <v/>
      </c>
      <c r="BM64" s="86" t="str">
        <f t="shared" si="170"/>
        <v/>
      </c>
      <c r="BN64" s="86" t="str">
        <f t="shared" si="171"/>
        <v/>
      </c>
      <c r="BO64" s="86" t="e">
        <f t="shared" si="172"/>
        <v>#N/A</v>
      </c>
      <c r="BP64" s="105" t="str">
        <f t="shared" si="173"/>
        <v/>
      </c>
      <c r="BQ64" s="86" t="str">
        <f t="shared" si="174"/>
        <v/>
      </c>
      <c r="BR64" s="86" t="str">
        <f t="shared" si="132"/>
        <v/>
      </c>
      <c r="BS64" s="86" t="str">
        <f t="shared" si="175"/>
        <v/>
      </c>
      <c r="BT64" s="51" t="str">
        <f t="shared" si="76"/>
        <v/>
      </c>
      <c r="BY64" s="132"/>
      <c r="BZ64" s="41" t="e">
        <f>IF(AND(Sufficient_data="Yes",Include_study?="Yes",Moderator&lt;&gt;""),'Moderator Analysis'!E64,NA())</f>
        <v>#N/A</v>
      </c>
      <c r="CA64" s="41" t="e">
        <f>IF(AND(Include_study?="Yes",Sufficient_data="Yes",Moderator&lt;&gt;""),'Moderator Analysis'!F64,NA())</f>
        <v>#N/A</v>
      </c>
      <c r="CB64" s="41" t="str">
        <f t="shared" si="134"/>
        <v/>
      </c>
      <c r="CC64" s="41" t="str">
        <f t="shared" si="176"/>
        <v/>
      </c>
      <c r="CD64" s="41" t="str">
        <f>IF(AND(Sufficient_data="Yes",Include_study?="Yes",Moderator&lt;&gt;""),'Moderator Analysis'!F:F-CO$2,"")</f>
        <v/>
      </c>
      <c r="CE64" s="41" t="str">
        <f t="shared" si="177"/>
        <v/>
      </c>
      <c r="CF64" s="51" t="str">
        <f>IF(AND(Sufficient_data="Yes",Include_study?="Yes",Moderator&lt;&gt;""),CC:CC*('Moderator Analysis'!F:F-CO$5-CO$4*'Moderator Analysis'!E:E)^2,"")</f>
        <v/>
      </c>
      <c r="CG64" s="42"/>
      <c r="CH64" s="25"/>
      <c r="CI64" s="71" t="str">
        <f t="shared" si="178"/>
        <v/>
      </c>
      <c r="CJ64" s="41" t="str">
        <f>IF(AND(Sufficient_data="Yes",Include_study?="Yes",CI64&lt;&gt;""),'Moderator Analysis'!F:F-'Moderator Analysis'!$J$37,"")</f>
        <v/>
      </c>
      <c r="CK64" s="41" t="str">
        <f>IF(AND(Sufficient_data="Yes",Include_study?="Yes",CI64&lt;&gt;""),'Moderator Analysis'!E:E-SUMPRODUCT('Moderator Analysis'!E:E,CI:CI)/SUM(CI:CI),"")</f>
        <v/>
      </c>
      <c r="CL64" s="51" t="str">
        <f>IF(AND(Sufficient_data="Yes",Include_study?="Yes",CI64&lt;&gt;""),CI:CI*('Moderator Analysis'!F:F-'Moderator Analysis'!J$29-'Moderator Analysis'!J$30*'Moderator Analysis'!E:E)^2,"")</f>
        <v/>
      </c>
      <c r="CQ64" s="132"/>
      <c r="CR64" s="134"/>
      <c r="CS64" s="41" t="str">
        <f>IF(AND(Sufficient_data="Yes",Include_study?="Yes"),1/('Publication Bias Analysis'!F64^2),"")</f>
        <v/>
      </c>
      <c r="CT64" s="86" t="str">
        <f>IF(AND(Include_study?="Yes",Sufficient_data="Yes"),1/('Publication Bias Analysis'!F64^2+IF(Additional_model="Fixed effect",0,DG$21)),"")</f>
        <v/>
      </c>
      <c r="CU64" s="86" t="str">
        <f>IF(AND(Include_study?="Yes",Sufficient_data="Yes"),1/('Publication Bias Analysis'!F:F^2+IF(Additional_model="Fixed effect",0,'Publication Bias Analysis'!L$32)),"")</f>
        <v/>
      </c>
      <c r="CV64" s="86" t="str">
        <f>IF(AND(Include_study?="Yes",Sufficient_data="Yes"),'Publication Bias Analysis'!E:E-'Publication Bias Analysis'!I$37,"")</f>
        <v/>
      </c>
      <c r="CW64" s="86" t="str">
        <f>IF(AND(Include_study?="Yes",Sufficient_data="Yes"),IF(Additional_model="Fixed effect",1/'Publication Bias Analysis'!F:F,1/SQRT('Publication Bias Analysis'!F:F^2+Calculations!DG$21)),"")</f>
        <v/>
      </c>
      <c r="CX64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64" s="88" t="str">
        <f t="shared" si="138"/>
        <v/>
      </c>
      <c r="CZ64" s="88" t="str">
        <f>IF(AND(Include_study?="Yes",Sufficient_data="Yes"),CY:CY+IF(DK:DK&lt;0,-1,1)*COUNTIF(CY$2:CY63,CY:CY),"")</f>
        <v/>
      </c>
      <c r="DA64" s="88" t="str">
        <f>IF(AND(Include_study?="Yes",Sufficient_data="Yes"),RANK(DO:DO,DO:DO,1)*IF(DN:DN&gt;0,1,-1)+IF(DN:DN&lt;0,-1,1)*COUNTIF(CY$2:CY63,CY:CY),"")</f>
        <v/>
      </c>
      <c r="DB64" s="88" t="str">
        <f>IF(AND(Include_study?="Yes",Sufficient_data="Yes"),RANK(DR:DR,DR:DR,1)*IF(DQ:DQ&gt;0,1,-1)+IF(DQ:DQ&lt;0,-1,1)*COUNTIF(CY$2:CY63,CY:CY),"")</f>
        <v/>
      </c>
      <c r="DC64" s="41" t="e">
        <f>IF(AND(Include_study?="Yes",Sufficient_data="Yes"),'Publication Bias Analysis'!$E:$E,NA())</f>
        <v>#N/A</v>
      </c>
      <c r="DD64" s="51" t="e">
        <f>IF(AND(Include_study?="Yes",Sufficient_data="Yes"),'Publication Bias Analysis'!$F:$F,NA())</f>
        <v>#N/A</v>
      </c>
      <c r="DJ64" s="136"/>
      <c r="DK64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64" s="41" t="str">
        <f t="shared" si="179"/>
        <v/>
      </c>
      <c r="DM64" s="51" t="str">
        <f>IF(AND(Include_study?="Yes",Sufficient_data="Yes"),1/('Publication Bias Analysis'!F:F^2+IF(Additional_model="Fixed effect",0,$DV$6)),"")</f>
        <v/>
      </c>
      <c r="DN64" s="41" t="str">
        <f>IF(AND(Include_study?="Yes",Sufficient_data="Yes"),IF('Publication Bias Analysis'!L$38="Left",'Publication Bias Analysis'!E:E-DV$3,Calculations!DV$3-'Publication Bias Analysis'!E:E),"")</f>
        <v/>
      </c>
      <c r="DO64" s="41" t="str">
        <f t="shared" si="180"/>
        <v/>
      </c>
      <c r="DP64" s="51" t="str">
        <f>IF(AND(DN64&lt;&gt;"",CZ64&lt;=MAX(CZ:CZ)-DV$7),1/('Publication Bias Analysis'!F:F^2+IF(Additional_model="Fixed effect",0,$DV$13)),"")</f>
        <v/>
      </c>
      <c r="DQ64" s="71" t="str">
        <f>IF(AND(Include_study?="Yes",Sufficient_data="Yes"),IF('Publication Bias Analysis'!L$38="Left",'Publication Bias Analysis'!E:E-DV$10,DV$10-'Publication Bias Analysis'!E:E),"")</f>
        <v/>
      </c>
      <c r="DR64" s="41" t="str">
        <f t="shared" si="181"/>
        <v/>
      </c>
      <c r="DS64" s="51" t="str">
        <f>IF(AND(DQ64&lt;&gt;"",DA64&lt;=MAX(DA:DA)-DV$14),1/('Publication Bias Analysis'!F:F^2+IF(Additional_model="Fixed effect",0,$DV$20)),"")</f>
        <v/>
      </c>
      <c r="EJ64" s="136"/>
      <c r="EK64" s="41" t="str">
        <f t="shared" si="62"/>
        <v/>
      </c>
      <c r="EL64" s="51" t="str">
        <f>IF(AND(Include_study?="Yes",Sufficient_data="Yes"),Z_score-('Publication Bias Analysis'!P$3+'Publication Bias Analysis'!P$4*Inverse_standard_error),"")</f>
        <v/>
      </c>
      <c r="EN64" s="136"/>
      <c r="EO64" s="41" t="str">
        <f>IF(AND(Include_study?="Yes",Sufficient_data="Yes"),('Publication Bias Analysis'!E:E-(SUMPRODUCT(Calculations!CS:CS,'Publication Bias Analysis'!E:E)/SUM(Calculations!CS:CS)))/SQRT(Calculations!EP:EP),"")</f>
        <v/>
      </c>
      <c r="EP64" s="41" t="str">
        <f>IF(AND(Include_study?="Yes",Sufficient_data="Yes"),'Publication Bias Analysis'!F:F^2-1/SUM(Calculations!CS:CS),"")</f>
        <v/>
      </c>
      <c r="EQ64" s="11" t="str">
        <f t="shared" si="182"/>
        <v/>
      </c>
      <c r="ER64" s="11" t="str">
        <f t="shared" si="183"/>
        <v/>
      </c>
      <c r="ES64" s="11" t="str">
        <f>IF(AND(Include_study?="Yes",Sufficient_data="Yes"),COUNTIFS(EQ$2:EQ63,"&lt;"&amp;EQ64,ER$2:ER63,"&lt;"&amp;ER64)+COUNTIFS(EQ65:EQ$201,"&lt;"&amp;EQ64,ER65:ER$201,"&lt;"&amp;ER64)+COUNTIFS(EQ$2:EQ63,"&gt;"&amp;EQ64,ER$2:ER63,"&gt;"&amp;ER64)+COUNTIFS(EQ65:EQ$201,"&gt;"&amp;EQ64,ER65:ER$201,"&gt;"&amp;ER64),"")</f>
        <v/>
      </c>
      <c r="ET64" s="82" t="str">
        <f>IF(AND(Include_study?="Yes",Sufficient_data="Yes"),COUNTIFS(EQ$2:EQ63,"&lt;"&amp;EQ64,ER$2:ER63,"&gt;"&amp;ER64)+COUNTIFS(EQ65:EQ$201,"&lt;"&amp;EQ64,ER65:ER$201,"&gt;"&amp;ER64)+COUNTIFS(EQ$2:EQ63,"&gt;"&amp;EQ64,ER$2:ER63,"&lt;"&amp;ER64)+COUNTIFS(EQ65:EQ$201,"&gt;"&amp;EQ64,ER65:ER$201,"&lt;"&amp;ER64),"")</f>
        <v/>
      </c>
      <c r="EV64" s="136"/>
      <c r="FA64" s="136"/>
      <c r="FB64" s="41" t="e">
        <f t="shared" si="144"/>
        <v>#N/A</v>
      </c>
      <c r="FC64" s="41" t="e">
        <f t="shared" si="145"/>
        <v>#N/A</v>
      </c>
      <c r="FD64" s="41" t="str">
        <f t="shared" si="146"/>
        <v/>
      </c>
      <c r="FE64" s="51" t="str">
        <f>IF(AND(Include_study?="Yes",Sufficient_data="Yes"),Z_score-('Publication Bias Analysis'!AO$30+'Publication Bias Analysis'!AO$31*Inverse_standard_error),"")</f>
        <v/>
      </c>
      <c r="FK64" s="136"/>
      <c r="FL64" s="11" t="str">
        <f>IF(Z_score_individual_studies&lt;&gt;"",RANK('Publication Bias Analysis'!AW:AW,'Publication Bias Analysis'!AW:AW,1)+COUNTIF('Publication Bias Analysis'!AW$2:AW63,'Publication Bias Analysis'!AW64),"")</f>
        <v/>
      </c>
      <c r="FM64" s="41" t="str">
        <f t="shared" si="147"/>
        <v/>
      </c>
      <c r="FN64" s="41" t="e">
        <f>IF('Publication Bias Analysis'!AV64&lt;&gt;"",'Publication Bias Analysis'!AV64,NA())</f>
        <v>#N/A</v>
      </c>
      <c r="FO64" s="41" t="e">
        <f>IF('Publication Bias Analysis'!AW64&lt;&gt;"",'Publication Bias Analysis'!AW64,NA())</f>
        <v>#N/A</v>
      </c>
      <c r="FP64" s="41" t="str">
        <f>IF(AND(Include_study?="Yes",Sufficient_data="Yes"),'Publication Bias Analysis'!AV:AV-AVERAGE('Publication Bias Analysis'!AV:AV),"")</f>
        <v/>
      </c>
      <c r="FQ64" s="51" t="str">
        <f>IF(AND(Include_study?="Yes",Sufficient_data="Yes"),FO:FO-('Publication Bias Analysis'!AZ$30+'Publication Bias Analysis'!AZ$31*FN:FN),"")</f>
        <v/>
      </c>
      <c r="FW64" s="136"/>
      <c r="FX64" s="90" t="str">
        <f t="shared" si="148"/>
        <v/>
      </c>
      <c r="FY64" s="41" t="str">
        <f t="shared" si="184"/>
        <v/>
      </c>
      <c r="FZ64" s="51" t="str">
        <f t="shared" si="78"/>
        <v/>
      </c>
    </row>
    <row r="65" spans="1:182" x14ac:dyDescent="0.2">
      <c r="A65" s="131"/>
      <c r="B65" s="41" t="str">
        <f>IF(AND(Sufficient_data="Yes",Include_study?="Yes"),IF(AND(Sort_By=$E$1,Order="Ascending"),IF(Input!Study_name="",COUNTIFS(Input!Study_name,"&lt;&gt;"&amp;"",Include_study?,"Yes",Sufficient_data,"Yes")+1,IF(COUNT(E65)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65)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65" s="41" t="str">
        <f>IF(B65&lt;&gt;"",IF(B65=0,COUNTIF(B$2:B64,0)+1,COUNTIF(B$2:B64,B65)+COUNTIF(B:B,"&lt;"&amp;B65)+1),"")</f>
        <v/>
      </c>
      <c r="D65" s="41" t="str">
        <f t="shared" si="84"/>
        <v/>
      </c>
      <c r="E65" s="41" t="str">
        <f>IF(AND(Include_study?="Yes",Sufficient_data="Yes",Input!Study_name&lt;&gt;""),Input!Study_name,"")</f>
        <v/>
      </c>
      <c r="F65" s="41" t="str">
        <f>IF(AND(Include_study?="Yes",Sufficient_data="Yes"),IF(Input!M2_M1&lt;&gt;"",Input!M2_M1,IF(AND(M1_&lt;&gt;"",M2_&lt;&gt;""),M2_-M1_,"")),"")</f>
        <v/>
      </c>
      <c r="G65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65" s="41" t="str">
        <f>IF(AND(Include_study?="Yes",Sufficient_data="Yes"),IF(OR(t_value&lt;&gt;"",F_value&lt;&gt;"",Input!Cohens_d&lt;&gt;"",Input!Hedges_g&lt;&gt;""),"",Sdiff/SQRT(2*(1-(r_)))),"")</f>
        <v/>
      </c>
      <c r="I65" s="11" t="str">
        <f t="shared" si="85"/>
        <v/>
      </c>
      <c r="J65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65" s="41" t="str">
        <f t="shared" si="86"/>
        <v/>
      </c>
      <c r="L65" s="41" t="str">
        <f t="shared" si="87"/>
        <v/>
      </c>
      <c r="M65" s="41" t="str">
        <f t="shared" si="88"/>
        <v/>
      </c>
      <c r="N65" s="41" t="str">
        <f t="shared" si="89"/>
        <v/>
      </c>
      <c r="O65" s="41" t="str">
        <f t="shared" si="90"/>
        <v/>
      </c>
      <c r="P65" s="41" t="str">
        <f t="shared" si="91"/>
        <v/>
      </c>
      <c r="Q65" s="41" t="str">
        <f t="shared" si="71"/>
        <v/>
      </c>
      <c r="R65" s="41" t="str">
        <f t="shared" si="92"/>
        <v/>
      </c>
      <c r="S65" s="41" t="str">
        <f t="shared" si="93"/>
        <v/>
      </c>
      <c r="T65" s="105" t="str">
        <f t="shared" si="94"/>
        <v/>
      </c>
      <c r="U65" s="108" t="str">
        <f t="shared" si="95"/>
        <v/>
      </c>
      <c r="V65" s="42"/>
      <c r="W65" s="71" t="e">
        <f t="shared" si="150"/>
        <v>#N/A</v>
      </c>
      <c r="X65" s="41" t="str">
        <f t="shared" si="151"/>
        <v/>
      </c>
      <c r="Y65" s="51" t="str">
        <f t="shared" si="152"/>
        <v/>
      </c>
      <c r="AD65" s="131"/>
      <c r="AE65" s="71" t="str">
        <f t="shared" si="153"/>
        <v/>
      </c>
      <c r="AF65" s="86" t="str">
        <f t="shared" si="100"/>
        <v/>
      </c>
      <c r="AG65" s="86" t="str">
        <f t="shared" si="101"/>
        <v/>
      </c>
      <c r="AH65" s="86" t="str">
        <f t="shared" si="154"/>
        <v/>
      </c>
      <c r="AI65" s="86" t="str">
        <f t="shared" si="155"/>
        <v/>
      </c>
      <c r="AJ65" s="86" t="str">
        <f t="shared" si="156"/>
        <v/>
      </c>
      <c r="AK65" s="86" t="str">
        <f t="shared" si="105"/>
        <v/>
      </c>
      <c r="AL65" s="86" t="str">
        <f>IF(AND(Include_study?="Yes",Sufficient_data="Yes",Subgroup&lt;&gt;""),AH65-ABS(TINV((1-Subgroup_confidence_level),Number_of_subjects-1))*Calculations!AI65,"")</f>
        <v/>
      </c>
      <c r="AM65" s="86" t="str">
        <f>IF(AND(Include_study?="Yes",Sufficient_data="Yes",Subgroup&lt;&gt;""),AH65+ABS(TINV((1-Subgroup_confidence_level),Number_of_subjects-1))*Calculations!AI65,"")</f>
        <v/>
      </c>
      <c r="AN65" s="110" t="str">
        <f t="shared" si="106"/>
        <v/>
      </c>
      <c r="AO65" s="108" t="str">
        <f t="shared" si="107"/>
        <v/>
      </c>
      <c r="AP65" s="42"/>
      <c r="AQ65" s="71" t="e">
        <f t="shared" si="157"/>
        <v>#N/A</v>
      </c>
      <c r="AR65" s="41" t="str">
        <f t="shared" si="158"/>
        <v/>
      </c>
      <c r="AS65" s="51" t="str">
        <f t="shared" si="159"/>
        <v/>
      </c>
      <c r="AT65" s="42"/>
      <c r="AU65" s="71" t="str">
        <f t="shared" si="160"/>
        <v/>
      </c>
      <c r="AV65" s="86" t="str">
        <f>IF(AND(Sufficient_data="Yes",Include_study?="Yes",Subgroup&lt;&gt;""),IF(COUNTIFS(Input!P$2:P64,"="&amp;"Yes",Input!C$2:C64,"="&amp;"Yes",Input!Q$2:Q64,"="&amp;Subgroup)&gt;0,"",Subgroup),"")</f>
        <v/>
      </c>
      <c r="AW65" s="86" t="str">
        <f t="shared" si="161"/>
        <v/>
      </c>
      <c r="AX65" s="86" t="str">
        <f t="shared" si="162"/>
        <v/>
      </c>
      <c r="AY65" s="86" t="str">
        <f t="shared" si="163"/>
        <v/>
      </c>
      <c r="AZ65" s="86" t="str">
        <f t="shared" si="164"/>
        <v/>
      </c>
      <c r="BA65" s="86" t="str">
        <f t="shared" si="165"/>
        <v/>
      </c>
      <c r="BB65" s="86" t="str">
        <f t="shared" si="166"/>
        <v/>
      </c>
      <c r="BC65" s="86" t="str">
        <f t="shared" si="118"/>
        <v/>
      </c>
      <c r="BD65" s="86" t="str">
        <f t="shared" si="167"/>
        <v/>
      </c>
      <c r="BE65" s="86" t="str">
        <f t="shared" si="120"/>
        <v/>
      </c>
      <c r="BF65" s="86" t="str">
        <f t="shared" si="121"/>
        <v/>
      </c>
      <c r="BG65" s="86" t="str">
        <f t="shared" si="168"/>
        <v/>
      </c>
      <c r="BH65" s="86" t="str">
        <f t="shared" si="123"/>
        <v/>
      </c>
      <c r="BI65" s="86" t="str">
        <f t="shared" si="124"/>
        <v/>
      </c>
      <c r="BJ65" s="86" t="str">
        <f t="shared" si="169"/>
        <v/>
      </c>
      <c r="BK65" s="86" t="str">
        <f t="shared" si="126"/>
        <v/>
      </c>
      <c r="BL65" s="86" t="str">
        <f t="shared" si="127"/>
        <v/>
      </c>
      <c r="BM65" s="86" t="str">
        <f t="shared" si="170"/>
        <v/>
      </c>
      <c r="BN65" s="86" t="str">
        <f t="shared" si="171"/>
        <v/>
      </c>
      <c r="BO65" s="86" t="e">
        <f t="shared" si="172"/>
        <v>#N/A</v>
      </c>
      <c r="BP65" s="105" t="str">
        <f t="shared" si="173"/>
        <v/>
      </c>
      <c r="BQ65" s="86" t="str">
        <f t="shared" si="174"/>
        <v/>
      </c>
      <c r="BR65" s="86" t="str">
        <f t="shared" si="132"/>
        <v/>
      </c>
      <c r="BS65" s="86" t="str">
        <f t="shared" si="175"/>
        <v/>
      </c>
      <c r="BT65" s="51" t="str">
        <f t="shared" si="76"/>
        <v/>
      </c>
      <c r="BY65" s="132"/>
      <c r="BZ65" s="41" t="e">
        <f>IF(AND(Sufficient_data="Yes",Include_study?="Yes",Moderator&lt;&gt;""),'Moderator Analysis'!E65,NA())</f>
        <v>#N/A</v>
      </c>
      <c r="CA65" s="41" t="e">
        <f>IF(AND(Include_study?="Yes",Sufficient_data="Yes",Moderator&lt;&gt;""),'Moderator Analysis'!F65,NA())</f>
        <v>#N/A</v>
      </c>
      <c r="CB65" s="41" t="str">
        <f t="shared" si="134"/>
        <v/>
      </c>
      <c r="CC65" s="41" t="str">
        <f t="shared" si="176"/>
        <v/>
      </c>
      <c r="CD65" s="41" t="str">
        <f>IF(AND(Sufficient_data="Yes",Include_study?="Yes",Moderator&lt;&gt;""),'Moderator Analysis'!F:F-CO$2,"")</f>
        <v/>
      </c>
      <c r="CE65" s="41" t="str">
        <f t="shared" si="177"/>
        <v/>
      </c>
      <c r="CF65" s="51" t="str">
        <f>IF(AND(Sufficient_data="Yes",Include_study?="Yes",Moderator&lt;&gt;""),CC:CC*('Moderator Analysis'!F:F-CO$5-CO$4*'Moderator Analysis'!E:E)^2,"")</f>
        <v/>
      </c>
      <c r="CG65" s="42"/>
      <c r="CH65" s="25"/>
      <c r="CI65" s="71" t="str">
        <f t="shared" si="178"/>
        <v/>
      </c>
      <c r="CJ65" s="41" t="str">
        <f>IF(AND(Sufficient_data="Yes",Include_study?="Yes",CI65&lt;&gt;""),'Moderator Analysis'!F:F-'Moderator Analysis'!$J$37,"")</f>
        <v/>
      </c>
      <c r="CK65" s="41" t="str">
        <f>IF(AND(Sufficient_data="Yes",Include_study?="Yes",CI65&lt;&gt;""),'Moderator Analysis'!E:E-SUMPRODUCT('Moderator Analysis'!E:E,CI:CI)/SUM(CI:CI),"")</f>
        <v/>
      </c>
      <c r="CL65" s="51" t="str">
        <f>IF(AND(Sufficient_data="Yes",Include_study?="Yes",CI65&lt;&gt;""),CI:CI*('Moderator Analysis'!F:F-'Moderator Analysis'!J$29-'Moderator Analysis'!J$30*'Moderator Analysis'!E:E)^2,"")</f>
        <v/>
      </c>
      <c r="CQ65" s="132"/>
      <c r="CR65" s="134"/>
      <c r="CS65" s="41" t="str">
        <f>IF(AND(Sufficient_data="Yes",Include_study?="Yes"),1/('Publication Bias Analysis'!F65^2),"")</f>
        <v/>
      </c>
      <c r="CT65" s="86" t="str">
        <f>IF(AND(Include_study?="Yes",Sufficient_data="Yes"),1/('Publication Bias Analysis'!F65^2+IF(Additional_model="Fixed effect",0,DG$21)),"")</f>
        <v/>
      </c>
      <c r="CU65" s="86" t="str">
        <f>IF(AND(Include_study?="Yes",Sufficient_data="Yes"),1/('Publication Bias Analysis'!F:F^2+IF(Additional_model="Fixed effect",0,'Publication Bias Analysis'!L$32)),"")</f>
        <v/>
      </c>
      <c r="CV65" s="86" t="str">
        <f>IF(AND(Include_study?="Yes",Sufficient_data="Yes"),'Publication Bias Analysis'!E:E-'Publication Bias Analysis'!I$37,"")</f>
        <v/>
      </c>
      <c r="CW65" s="86" t="str">
        <f>IF(AND(Include_study?="Yes",Sufficient_data="Yes"),IF(Additional_model="Fixed effect",1/'Publication Bias Analysis'!F:F,1/SQRT('Publication Bias Analysis'!F:F^2+Calculations!DG$21)),"")</f>
        <v/>
      </c>
      <c r="CX65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65" s="88" t="str">
        <f t="shared" si="138"/>
        <v/>
      </c>
      <c r="CZ65" s="88" t="str">
        <f>IF(AND(Include_study?="Yes",Sufficient_data="Yes"),CY:CY+IF(DK:DK&lt;0,-1,1)*COUNTIF(CY$2:CY64,CY:CY),"")</f>
        <v/>
      </c>
      <c r="DA65" s="88" t="str">
        <f>IF(AND(Include_study?="Yes",Sufficient_data="Yes"),RANK(DO:DO,DO:DO,1)*IF(DN:DN&gt;0,1,-1)+IF(DN:DN&lt;0,-1,1)*COUNTIF(CY$2:CY64,CY:CY),"")</f>
        <v/>
      </c>
      <c r="DB65" s="88" t="str">
        <f>IF(AND(Include_study?="Yes",Sufficient_data="Yes"),RANK(DR:DR,DR:DR,1)*IF(DQ:DQ&gt;0,1,-1)+IF(DQ:DQ&lt;0,-1,1)*COUNTIF(CY$2:CY64,CY:CY),"")</f>
        <v/>
      </c>
      <c r="DC65" s="41" t="e">
        <f>IF(AND(Include_study?="Yes",Sufficient_data="Yes"),'Publication Bias Analysis'!$E:$E,NA())</f>
        <v>#N/A</v>
      </c>
      <c r="DD65" s="51" t="e">
        <f>IF(AND(Include_study?="Yes",Sufficient_data="Yes"),'Publication Bias Analysis'!$F:$F,NA())</f>
        <v>#N/A</v>
      </c>
      <c r="DJ65" s="136"/>
      <c r="DK65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65" s="41" t="str">
        <f t="shared" si="179"/>
        <v/>
      </c>
      <c r="DM65" s="51" t="str">
        <f>IF(AND(Include_study?="Yes",Sufficient_data="Yes"),1/('Publication Bias Analysis'!F:F^2+IF(Additional_model="Fixed effect",0,$DV$6)),"")</f>
        <v/>
      </c>
      <c r="DN65" s="41" t="str">
        <f>IF(AND(Include_study?="Yes",Sufficient_data="Yes"),IF('Publication Bias Analysis'!L$38="Left",'Publication Bias Analysis'!E:E-DV$3,Calculations!DV$3-'Publication Bias Analysis'!E:E),"")</f>
        <v/>
      </c>
      <c r="DO65" s="41" t="str">
        <f t="shared" si="180"/>
        <v/>
      </c>
      <c r="DP65" s="51" t="str">
        <f>IF(AND(DN65&lt;&gt;"",CZ65&lt;=MAX(CZ:CZ)-DV$7),1/('Publication Bias Analysis'!F:F^2+IF(Additional_model="Fixed effect",0,$DV$13)),"")</f>
        <v/>
      </c>
      <c r="DQ65" s="71" t="str">
        <f>IF(AND(Include_study?="Yes",Sufficient_data="Yes"),IF('Publication Bias Analysis'!L$38="Left",'Publication Bias Analysis'!E:E-DV$10,DV$10-'Publication Bias Analysis'!E:E),"")</f>
        <v/>
      </c>
      <c r="DR65" s="41" t="str">
        <f t="shared" si="181"/>
        <v/>
      </c>
      <c r="DS65" s="51" t="str">
        <f>IF(AND(DQ65&lt;&gt;"",DA65&lt;=MAX(DA:DA)-DV$14),1/('Publication Bias Analysis'!F:F^2+IF(Additional_model="Fixed effect",0,$DV$20)),"")</f>
        <v/>
      </c>
      <c r="EJ65" s="136"/>
      <c r="EK65" s="41" t="str">
        <f t="shared" si="62"/>
        <v/>
      </c>
      <c r="EL65" s="51" t="str">
        <f>IF(AND(Include_study?="Yes",Sufficient_data="Yes"),Z_score-('Publication Bias Analysis'!P$3+'Publication Bias Analysis'!P$4*Inverse_standard_error),"")</f>
        <v/>
      </c>
      <c r="EN65" s="136"/>
      <c r="EO65" s="41" t="str">
        <f>IF(AND(Include_study?="Yes",Sufficient_data="Yes"),('Publication Bias Analysis'!E:E-(SUMPRODUCT(Calculations!CS:CS,'Publication Bias Analysis'!E:E)/SUM(Calculations!CS:CS)))/SQRT(Calculations!EP:EP),"")</f>
        <v/>
      </c>
      <c r="EP65" s="41" t="str">
        <f>IF(AND(Include_study?="Yes",Sufficient_data="Yes"),'Publication Bias Analysis'!F:F^2-1/SUM(Calculations!CS:CS),"")</f>
        <v/>
      </c>
      <c r="EQ65" s="11" t="str">
        <f t="shared" si="182"/>
        <v/>
      </c>
      <c r="ER65" s="11" t="str">
        <f t="shared" si="183"/>
        <v/>
      </c>
      <c r="ES65" s="11" t="str">
        <f>IF(AND(Include_study?="Yes",Sufficient_data="Yes"),COUNTIFS(EQ$2:EQ64,"&lt;"&amp;EQ65,ER$2:ER64,"&lt;"&amp;ER65)+COUNTIFS(EQ66:EQ$201,"&lt;"&amp;EQ65,ER66:ER$201,"&lt;"&amp;ER65)+COUNTIFS(EQ$2:EQ64,"&gt;"&amp;EQ65,ER$2:ER64,"&gt;"&amp;ER65)+COUNTIFS(EQ66:EQ$201,"&gt;"&amp;EQ65,ER66:ER$201,"&gt;"&amp;ER65),"")</f>
        <v/>
      </c>
      <c r="ET65" s="82" t="str">
        <f>IF(AND(Include_study?="Yes",Sufficient_data="Yes"),COUNTIFS(EQ$2:EQ64,"&lt;"&amp;EQ65,ER$2:ER64,"&gt;"&amp;ER65)+COUNTIFS(EQ66:EQ$201,"&lt;"&amp;EQ65,ER66:ER$201,"&gt;"&amp;ER65)+COUNTIFS(EQ$2:EQ64,"&gt;"&amp;EQ65,ER$2:ER64,"&lt;"&amp;ER65)+COUNTIFS(EQ66:EQ$201,"&gt;"&amp;EQ65,ER66:ER$201,"&lt;"&amp;ER65),"")</f>
        <v/>
      </c>
      <c r="EV65" s="136"/>
      <c r="FA65" s="136"/>
      <c r="FB65" s="41" t="e">
        <f t="shared" si="144"/>
        <v>#N/A</v>
      </c>
      <c r="FC65" s="41" t="e">
        <f t="shared" si="145"/>
        <v>#N/A</v>
      </c>
      <c r="FD65" s="41" t="str">
        <f t="shared" si="146"/>
        <v/>
      </c>
      <c r="FE65" s="51" t="str">
        <f>IF(AND(Include_study?="Yes",Sufficient_data="Yes"),Z_score-('Publication Bias Analysis'!AO$30+'Publication Bias Analysis'!AO$31*Inverse_standard_error),"")</f>
        <v/>
      </c>
      <c r="FK65" s="136"/>
      <c r="FL65" s="11" t="str">
        <f>IF(Z_score_individual_studies&lt;&gt;"",RANK('Publication Bias Analysis'!AW:AW,'Publication Bias Analysis'!AW:AW,1)+COUNTIF('Publication Bias Analysis'!AW$2:AW64,'Publication Bias Analysis'!AW65),"")</f>
        <v/>
      </c>
      <c r="FM65" s="41" t="str">
        <f t="shared" si="147"/>
        <v/>
      </c>
      <c r="FN65" s="41" t="e">
        <f>IF('Publication Bias Analysis'!AV65&lt;&gt;"",'Publication Bias Analysis'!AV65,NA())</f>
        <v>#N/A</v>
      </c>
      <c r="FO65" s="41" t="e">
        <f>IF('Publication Bias Analysis'!AW65&lt;&gt;"",'Publication Bias Analysis'!AW65,NA())</f>
        <v>#N/A</v>
      </c>
      <c r="FP65" s="41" t="str">
        <f>IF(AND(Include_study?="Yes",Sufficient_data="Yes"),'Publication Bias Analysis'!AV:AV-AVERAGE('Publication Bias Analysis'!AV:AV),"")</f>
        <v/>
      </c>
      <c r="FQ65" s="51" t="str">
        <f>IF(AND(Include_study?="Yes",Sufficient_data="Yes"),FO:FO-('Publication Bias Analysis'!AZ$30+'Publication Bias Analysis'!AZ$31*FN:FN),"")</f>
        <v/>
      </c>
      <c r="FW65" s="136"/>
      <c r="FX65" s="90" t="str">
        <f t="shared" si="148"/>
        <v/>
      </c>
      <c r="FY65" s="41" t="str">
        <f t="shared" si="184"/>
        <v/>
      </c>
      <c r="FZ65" s="51" t="str">
        <f t="shared" si="78"/>
        <v/>
      </c>
    </row>
    <row r="66" spans="1:182" x14ac:dyDescent="0.2">
      <c r="A66" s="131"/>
      <c r="B66" s="41" t="str">
        <f>IF(AND(Sufficient_data="Yes",Include_study?="Yes"),IF(AND(Sort_By=$E$1,Order="Ascending"),IF(Input!Study_name="",COUNTIFS(Input!Study_name,"&lt;&gt;"&amp;"",Include_study?,"Yes",Sufficient_data,"Yes")+1,IF(COUNT(E66)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66)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66" s="41" t="str">
        <f>IF(B66&lt;&gt;"",IF(B66=0,COUNTIF(B$2:B65,0)+1,COUNTIF(B$2:B65,B66)+COUNTIF(B:B,"&lt;"&amp;B66)+1),"")</f>
        <v/>
      </c>
      <c r="D66" s="41" t="str">
        <f t="shared" si="84"/>
        <v/>
      </c>
      <c r="E66" s="41" t="str">
        <f>IF(AND(Include_study?="Yes",Sufficient_data="Yes",Input!Study_name&lt;&gt;""),Input!Study_name,"")</f>
        <v/>
      </c>
      <c r="F66" s="41" t="str">
        <f>IF(AND(Include_study?="Yes",Sufficient_data="Yes"),IF(Input!M2_M1&lt;&gt;"",Input!M2_M1,IF(AND(M1_&lt;&gt;"",M2_&lt;&gt;""),M2_-M1_,"")),"")</f>
        <v/>
      </c>
      <c r="G66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66" s="41" t="str">
        <f>IF(AND(Include_study?="Yes",Sufficient_data="Yes"),IF(OR(t_value&lt;&gt;"",F_value&lt;&gt;"",Input!Cohens_d&lt;&gt;"",Input!Hedges_g&lt;&gt;""),"",Sdiff/SQRT(2*(1-(r_)))),"")</f>
        <v/>
      </c>
      <c r="I66" s="11" t="str">
        <f t="shared" ref="I66:I97" si="185">IF(AND(Include_study?="Yes",Sufficient_data="Yes"),N_,"")</f>
        <v/>
      </c>
      <c r="J66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66" s="41" t="str">
        <f t="shared" ref="K66:K97" si="186">IF(AND(Include_study?="Yes",Sufficient_data="Yes"),IF((N_-2)&gt;170,1-3/(4*(N_-3)),EXP(GAMMALN((N_-2)/2))/(SQRT((N_-2)/2)*EXP(GAMMALN((N_-3)/2)))),"")</f>
        <v/>
      </c>
      <c r="L66" s="41" t="str">
        <f t="shared" ref="L66:L97" si="187">IF(AND(Include_study?="Yes",Sufficient_data="Yes"),J_*Cohens_d,"")</f>
        <v/>
      </c>
      <c r="M66" s="41" t="str">
        <f t="shared" ref="M66:M97" si="188">IF(AND(Include_study?="Yes",Sufficient_data="Yes"),(1/N_+Cohens_d^2/(2*N_))*2*(1-IF(r_&lt;&gt;"",r_,0.5)),"")</f>
        <v/>
      </c>
      <c r="N66" s="41" t="str">
        <f t="shared" ref="N66:N97" si="189">IF(AND(Include_study?="Yes",Sufficient_data="Yes"),Variance_d*J_^2,"")</f>
        <v/>
      </c>
      <c r="O66" s="41" t="str">
        <f t="shared" ref="O66:O97" si="190">IF(AND(Include_study?="Yes",Sufficient_data="Yes"),IF(Effect_size_measure=L$1,SQRT(Variance_g),SQRT(Variance_d)),"")</f>
        <v/>
      </c>
      <c r="P66" s="41" t="str">
        <f t="shared" ref="P66:P97" si="191">IF(AND(Sufficient_data="Yes",Include_study?="Yes"),1/SE^2,"")</f>
        <v/>
      </c>
      <c r="Q66" s="41" t="str">
        <f t="shared" ref="Q66:Q129" si="192">IF(Weightf&lt;&gt;"",1/(SE^2+T2_),"")</f>
        <v/>
      </c>
      <c r="R66" s="41" t="str">
        <f t="shared" ref="R66:R97" si="193">IF(Variance_g&lt;&gt;"",IF(Effect_size_measure=L$1,Hedges_g,Cohens_d)-ABS(TINV((1-Confidence_level),Number_of_subjects-1))*SE,"")</f>
        <v/>
      </c>
      <c r="S66" s="41" t="str">
        <f t="shared" ref="S66:S97" si="194">IF(Variance_g&lt;&gt;"",IF(Effect_size_measure=L$1,Hedges_g,Cohens_d)+ABS(TINV((1-Confidence_level),Number_of_subjects-1))*SE,"")</f>
        <v/>
      </c>
      <c r="T66" s="105" t="str">
        <f t="shared" ref="T66:T97" si="195">IF(AND(Include_study?="Yes",Sufficient_data="Yes"),IF(Meta_analysis_model="Fixed effect model",Weightf/SUM(Weightf),Weightr/SUM(Weightr)),"")</f>
        <v/>
      </c>
      <c r="U66" s="108" t="str">
        <f t="shared" ref="U66:U97" si="196">IF(AND(Include_study?="Yes",Sufficient_data="Yes"),IF(Effect_size_measure="Cohen's d",J66,L66)-Combined_Effect_Size,"")</f>
        <v/>
      </c>
      <c r="V66" s="42"/>
      <c r="W66" s="71" t="e">
        <f t="shared" si="150"/>
        <v>#N/A</v>
      </c>
      <c r="X66" s="41" t="str">
        <f t="shared" si="151"/>
        <v/>
      </c>
      <c r="Y66" s="51" t="str">
        <f t="shared" si="152"/>
        <v/>
      </c>
      <c r="AD66" s="131"/>
      <c r="AE66" s="71" t="str">
        <f t="shared" si="153"/>
        <v/>
      </c>
      <c r="AF66" s="86" t="str">
        <f t="shared" si="100"/>
        <v/>
      </c>
      <c r="AG66" s="86" t="str">
        <f t="shared" si="101"/>
        <v/>
      </c>
      <c r="AH66" s="86" t="str">
        <f t="shared" si="154"/>
        <v/>
      </c>
      <c r="AI66" s="86" t="str">
        <f t="shared" si="155"/>
        <v/>
      </c>
      <c r="AJ66" s="86" t="str">
        <f t="shared" si="156"/>
        <v/>
      </c>
      <c r="AK66" s="86" t="str">
        <f t="shared" ref="AK66:AK97" si="197">IF(AND(Include_study?="Yes",Sufficient_data="Yes",Subgroup&lt;&gt;""),1/(AI:AI^2+IF(Within_subgroup_weighting="Fixed effect",0,VLOOKUP(Subgroup,AV:BD,8,FALSE))),"")</f>
        <v/>
      </c>
      <c r="AL66" s="86" t="str">
        <f>IF(AND(Include_study?="Yes",Sufficient_data="Yes",Subgroup&lt;&gt;""),AH66-ABS(TINV((1-Subgroup_confidence_level),Number_of_subjects-1))*Calculations!AI66,"")</f>
        <v/>
      </c>
      <c r="AM66" s="86" t="str">
        <f>IF(AND(Include_study?="Yes",Sufficient_data="Yes",Subgroup&lt;&gt;""),AH66+ABS(TINV((1-Subgroup_confidence_level),Number_of_subjects-1))*Calculations!AI66,"")</f>
        <v/>
      </c>
      <c r="AN66" s="110" t="str">
        <f t="shared" ref="AN66:AN97" si="198">IF(AND(Sufficient_data="Yes",Include_study?="Yes",Subgroup&lt;&gt;""),AK66/SUMIF(Subgroup,Subgroup,AK:AK),"")</f>
        <v/>
      </c>
      <c r="AO66" s="108" t="str">
        <f t="shared" ref="AO66:AO97" si="199">IF(AND(Include_study?="Yes",Sufficient_data="Yes",Subgroup&lt;&gt;""),AH:AH-VLOOKUP(AF:AF,AV:BE,10,FALSE),"")</f>
        <v/>
      </c>
      <c r="AP66" s="42"/>
      <c r="AQ66" s="71" t="e">
        <f t="shared" si="157"/>
        <v>#N/A</v>
      </c>
      <c r="AR66" s="41" t="str">
        <f t="shared" si="158"/>
        <v/>
      </c>
      <c r="AS66" s="51" t="str">
        <f t="shared" si="159"/>
        <v/>
      </c>
      <c r="AT66" s="42"/>
      <c r="AU66" s="71" t="str">
        <f t="shared" si="160"/>
        <v/>
      </c>
      <c r="AV66" s="86" t="str">
        <f>IF(AND(Sufficient_data="Yes",Include_study?="Yes",Subgroup&lt;&gt;""),IF(COUNTIFS(Input!P$2:P65,"="&amp;"Yes",Input!C$2:C65,"="&amp;"Yes",Input!Q$2:Q65,"="&amp;Subgroup)&gt;0,"",Subgroup),"")</f>
        <v/>
      </c>
      <c r="AW66" s="86" t="str">
        <f t="shared" si="161"/>
        <v/>
      </c>
      <c r="AX66" s="86" t="str">
        <f t="shared" si="162"/>
        <v/>
      </c>
      <c r="AY66" s="86" t="str">
        <f t="shared" si="163"/>
        <v/>
      </c>
      <c r="AZ66" s="86" t="str">
        <f t="shared" si="164"/>
        <v/>
      </c>
      <c r="BA66" s="86" t="str">
        <f t="shared" si="165"/>
        <v/>
      </c>
      <c r="BB66" s="86" t="str">
        <f t="shared" si="166"/>
        <v/>
      </c>
      <c r="BC66" s="86" t="str">
        <f t="shared" ref="BC66:BC97" si="200">IF(AY66&lt;&gt;"",IF(Within_subgroup_weighting=BV$34,MAX(0,(SUM(AY:AY)-(Subgroup_k-COUNT(AY:AY)))/SUM(BB:BB)),MAX(0,(AY66-(AX66-1)))/BB66),"")</f>
        <v/>
      </c>
      <c r="BD66" s="86" t="str">
        <f t="shared" si="167"/>
        <v/>
      </c>
      <c r="BE66" s="86" t="str">
        <f t="shared" ref="BE66:BE97" si="201">IF(AY66&lt;&gt;"",IF(Within_subgroup_weighting=BV$32,SUMPRODUCT(--(Subgroup=AV66),Subgroup_Weightf,AH:AH)/SUMIF(Subgroup,AV66,Subgroup_Weightf),SUMPRODUCT(--(Subgroup=AV66),Subgroup_weightr,AH:AH)/SUMIF(Subgroup,AV66,Subgroup_weightr)),"")</f>
        <v/>
      </c>
      <c r="BF66" s="86" t="str">
        <f t="shared" ref="BF66:BF97" si="202">IF(AY66&lt;&gt;"",IF(Within_subgroup_weighting=BV$32,1/SQRT(SUMIF(Subgroup,AV66,Subgroup_Weightf)),SQRT(SUMPRODUCT(--(Subgroup=AV66),Subgroup_weightr,AO:AO,AO:AO)/((AX66-1)*SUMIF(Subgroup,AV66,Subgroup_weightr)))),"")</f>
        <v/>
      </c>
      <c r="BG66" s="86" t="str">
        <f t="shared" si="168"/>
        <v/>
      </c>
      <c r="BH66" s="86" t="str">
        <f t="shared" ref="BH66:BH97" si="203">IF(AY66&lt;&gt;"",BE66-ABS(TINV((1-Subgroup_confidence_level),BG66-1))*BF66,"")</f>
        <v/>
      </c>
      <c r="BI66" s="86" t="str">
        <f t="shared" ref="BI66:BI97" si="204">IF(AY66&lt;&gt;"",BE66+ABS(TINV((1-Subgroup_confidence_level),BG66-1))*BF66,"")</f>
        <v/>
      </c>
      <c r="BJ66" s="86" t="str">
        <f t="shared" si="169"/>
        <v/>
      </c>
      <c r="BK66" s="86" t="str">
        <f t="shared" ref="BK66:BK97" si="205">IF(AY66&lt;&gt;"",BE66-ABS(TINV((1-Subgroup_confidence_level),AX66-1))*SQRT(BC66+BF66^2),"")</f>
        <v/>
      </c>
      <c r="BL66" s="86" t="str">
        <f t="shared" ref="BL66:BL97" si="206">IF(AY66&lt;&gt;"",BE66+ABS(TINV((1-Subgroup_confidence_level),AX66-1))*SQRT(BC66+BF66^2),"")</f>
        <v/>
      </c>
      <c r="BM66" s="86" t="str">
        <f t="shared" si="170"/>
        <v/>
      </c>
      <c r="BN66" s="86" t="str">
        <f t="shared" si="171"/>
        <v/>
      </c>
      <c r="BO66" s="86" t="e">
        <f t="shared" si="172"/>
        <v>#N/A</v>
      </c>
      <c r="BP66" s="105" t="str">
        <f t="shared" si="173"/>
        <v/>
      </c>
      <c r="BQ66" s="86" t="str">
        <f t="shared" si="174"/>
        <v/>
      </c>
      <c r="BR66" s="86" t="str">
        <f t="shared" ref="BR66:BR97" si="207">IF(BF66&lt;&gt;"",1/(BF66^2+IF(Between_subgroup_weighting=BV$28,0,BW$25)),"")</f>
        <v/>
      </c>
      <c r="BS66" s="86" t="str">
        <f t="shared" si="175"/>
        <v/>
      </c>
      <c r="BT66" s="51" t="str">
        <f t="shared" si="76"/>
        <v/>
      </c>
      <c r="BY66" s="132"/>
      <c r="BZ66" s="41" t="e">
        <f>IF(AND(Sufficient_data="Yes",Include_study?="Yes",Moderator&lt;&gt;""),'Moderator Analysis'!E66,NA())</f>
        <v>#N/A</v>
      </c>
      <c r="CA66" s="41" t="e">
        <f>IF(AND(Include_study?="Yes",Sufficient_data="Yes",Moderator&lt;&gt;""),'Moderator Analysis'!F66,NA())</f>
        <v>#N/A</v>
      </c>
      <c r="CB66" s="41" t="str">
        <f t="shared" ref="CB66:CB97" si="208">IF(AND(Sufficient_data="Yes",Include_study?="Yes",Moderator&lt;&gt;""),IF(Moderator_regression_measure=L$1,SQRT(Variance_g),SQRT(Variance_d)),"")</f>
        <v/>
      </c>
      <c r="CC66" s="41" t="str">
        <f t="shared" si="176"/>
        <v/>
      </c>
      <c r="CD66" s="41" t="str">
        <f>IF(AND(Sufficient_data="Yes",Include_study?="Yes",Moderator&lt;&gt;""),'Moderator Analysis'!F:F-CO$2,"")</f>
        <v/>
      </c>
      <c r="CE66" s="41" t="str">
        <f t="shared" si="177"/>
        <v/>
      </c>
      <c r="CF66" s="51" t="str">
        <f>IF(AND(Sufficient_data="Yes",Include_study?="Yes",Moderator&lt;&gt;""),CC:CC*('Moderator Analysis'!F:F-CO$5-CO$4*'Moderator Analysis'!E:E)^2,"")</f>
        <v/>
      </c>
      <c r="CG66" s="42"/>
      <c r="CH66" s="25"/>
      <c r="CI66" s="71" t="str">
        <f t="shared" si="178"/>
        <v/>
      </c>
      <c r="CJ66" s="41" t="str">
        <f>IF(AND(Sufficient_data="Yes",Include_study?="Yes",CI66&lt;&gt;""),'Moderator Analysis'!F:F-'Moderator Analysis'!$J$37,"")</f>
        <v/>
      </c>
      <c r="CK66" s="41" t="str">
        <f>IF(AND(Sufficient_data="Yes",Include_study?="Yes",CI66&lt;&gt;""),'Moderator Analysis'!E:E-SUMPRODUCT('Moderator Analysis'!E:E,CI:CI)/SUM(CI:CI),"")</f>
        <v/>
      </c>
      <c r="CL66" s="51" t="str">
        <f>IF(AND(Sufficient_data="Yes",Include_study?="Yes",CI66&lt;&gt;""),CI:CI*('Moderator Analysis'!F:F-'Moderator Analysis'!J$29-'Moderator Analysis'!J$30*'Moderator Analysis'!E:E)^2,"")</f>
        <v/>
      </c>
      <c r="CQ66" s="132"/>
      <c r="CR66" s="134"/>
      <c r="CS66" s="41" t="str">
        <f>IF(AND(Sufficient_data="Yes",Include_study?="Yes"),1/('Publication Bias Analysis'!F66^2),"")</f>
        <v/>
      </c>
      <c r="CT66" s="86" t="str">
        <f>IF(AND(Include_study?="Yes",Sufficient_data="Yes"),1/('Publication Bias Analysis'!F66^2+IF(Additional_model="Fixed effect",0,DG$21)),"")</f>
        <v/>
      </c>
      <c r="CU66" s="86" t="str">
        <f>IF(AND(Include_study?="Yes",Sufficient_data="Yes"),1/('Publication Bias Analysis'!F:F^2+IF(Additional_model="Fixed effect",0,'Publication Bias Analysis'!L$32)),"")</f>
        <v/>
      </c>
      <c r="CV66" s="86" t="str">
        <f>IF(AND(Include_study?="Yes",Sufficient_data="Yes"),'Publication Bias Analysis'!E:E-'Publication Bias Analysis'!I$37,"")</f>
        <v/>
      </c>
      <c r="CW66" s="86" t="str">
        <f>IF(AND(Include_study?="Yes",Sufficient_data="Yes"),IF(Additional_model="Fixed effect",1/'Publication Bias Analysis'!F:F,1/SQRT('Publication Bias Analysis'!F:F^2+Calculations!DG$21)),"")</f>
        <v/>
      </c>
      <c r="CX66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66" s="88" t="str">
        <f t="shared" ref="CY66:CY97" si="209">IF(AND(Include_study?="Yes",Sufficient_data="Yes"),RANK(DL:DL,DL:DL,1)*IF(DK:DK&gt;0,1,-1),"")</f>
        <v/>
      </c>
      <c r="CZ66" s="88" t="str">
        <f>IF(AND(Include_study?="Yes",Sufficient_data="Yes"),CY:CY+IF(DK:DK&lt;0,-1,1)*COUNTIF(CY$2:CY65,CY:CY),"")</f>
        <v/>
      </c>
      <c r="DA66" s="88" t="str">
        <f>IF(AND(Include_study?="Yes",Sufficient_data="Yes"),RANK(DO:DO,DO:DO,1)*IF(DN:DN&gt;0,1,-1)+IF(DN:DN&lt;0,-1,1)*COUNTIF(CY$2:CY65,CY:CY),"")</f>
        <v/>
      </c>
      <c r="DB66" s="88" t="str">
        <f>IF(AND(Include_study?="Yes",Sufficient_data="Yes"),RANK(DR:DR,DR:DR,1)*IF(DQ:DQ&gt;0,1,-1)+IF(DQ:DQ&lt;0,-1,1)*COUNTIF(CY$2:CY65,CY:CY),"")</f>
        <v/>
      </c>
      <c r="DC66" s="41" t="e">
        <f>IF(AND(Include_study?="Yes",Sufficient_data="Yes"),'Publication Bias Analysis'!$E:$E,NA())</f>
        <v>#N/A</v>
      </c>
      <c r="DD66" s="51" t="e">
        <f>IF(AND(Include_study?="Yes",Sufficient_data="Yes"),'Publication Bias Analysis'!$F:$F,NA())</f>
        <v>#N/A</v>
      </c>
      <c r="DJ66" s="136"/>
      <c r="DK66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66" s="41" t="str">
        <f t="shared" si="179"/>
        <v/>
      </c>
      <c r="DM66" s="51" t="str">
        <f>IF(AND(Include_study?="Yes",Sufficient_data="Yes"),1/('Publication Bias Analysis'!F:F^2+IF(Additional_model="Fixed effect",0,$DV$6)),"")</f>
        <v/>
      </c>
      <c r="DN66" s="41" t="str">
        <f>IF(AND(Include_study?="Yes",Sufficient_data="Yes"),IF('Publication Bias Analysis'!L$38="Left",'Publication Bias Analysis'!E:E-DV$3,Calculations!DV$3-'Publication Bias Analysis'!E:E),"")</f>
        <v/>
      </c>
      <c r="DO66" s="41" t="str">
        <f t="shared" si="180"/>
        <v/>
      </c>
      <c r="DP66" s="51" t="str">
        <f>IF(AND(DN66&lt;&gt;"",CZ66&lt;=MAX(CZ:CZ)-DV$7),1/('Publication Bias Analysis'!F:F^2+IF(Additional_model="Fixed effect",0,$DV$13)),"")</f>
        <v/>
      </c>
      <c r="DQ66" s="71" t="str">
        <f>IF(AND(Include_study?="Yes",Sufficient_data="Yes"),IF('Publication Bias Analysis'!L$38="Left",'Publication Bias Analysis'!E:E-DV$10,DV$10-'Publication Bias Analysis'!E:E),"")</f>
        <v/>
      </c>
      <c r="DR66" s="41" t="str">
        <f t="shared" si="181"/>
        <v/>
      </c>
      <c r="DS66" s="51" t="str">
        <f>IF(AND(DQ66&lt;&gt;"",DA66&lt;=MAX(DA:DA)-DV$14),1/('Publication Bias Analysis'!F:F^2+IF(Additional_model="Fixed effect",0,$DV$20)),"")</f>
        <v/>
      </c>
      <c r="EJ66" s="136"/>
      <c r="EK66" s="41" t="str">
        <f t="shared" ref="EK66:EK129" si="210">IF(AND(Include_study?="Yes",Sufficient_data="Yes"),Inverse_standard_error-AVERAGE(Inverse_standard_error),"")</f>
        <v/>
      </c>
      <c r="EL66" s="51" t="str">
        <f>IF(AND(Include_study?="Yes",Sufficient_data="Yes"),Z_score-('Publication Bias Analysis'!P$3+'Publication Bias Analysis'!P$4*Inverse_standard_error),"")</f>
        <v/>
      </c>
      <c r="EN66" s="136"/>
      <c r="EO66" s="41" t="str">
        <f>IF(AND(Include_study?="Yes",Sufficient_data="Yes"),('Publication Bias Analysis'!E:E-(SUMPRODUCT(Calculations!CS:CS,'Publication Bias Analysis'!E:E)/SUM(Calculations!CS:CS)))/SQRT(Calculations!EP:EP),"")</f>
        <v/>
      </c>
      <c r="EP66" s="41" t="str">
        <f>IF(AND(Include_study?="Yes",Sufficient_data="Yes"),'Publication Bias Analysis'!F:F^2-1/SUM(Calculations!CS:CS),"")</f>
        <v/>
      </c>
      <c r="EQ66" s="11" t="str">
        <f t="shared" si="182"/>
        <v/>
      </c>
      <c r="ER66" s="11" t="str">
        <f t="shared" si="183"/>
        <v/>
      </c>
      <c r="ES66" s="11" t="str">
        <f>IF(AND(Include_study?="Yes",Sufficient_data="Yes"),COUNTIFS(EQ$2:EQ65,"&lt;"&amp;EQ66,ER$2:ER65,"&lt;"&amp;ER66)+COUNTIFS(EQ67:EQ$201,"&lt;"&amp;EQ66,ER67:ER$201,"&lt;"&amp;ER66)+COUNTIFS(EQ$2:EQ65,"&gt;"&amp;EQ66,ER$2:ER65,"&gt;"&amp;ER66)+COUNTIFS(EQ67:EQ$201,"&gt;"&amp;EQ66,ER67:ER$201,"&gt;"&amp;ER66),"")</f>
        <v/>
      </c>
      <c r="ET66" s="82" t="str">
        <f>IF(AND(Include_study?="Yes",Sufficient_data="Yes"),COUNTIFS(EQ$2:EQ65,"&lt;"&amp;EQ66,ER$2:ER65,"&gt;"&amp;ER66)+COUNTIFS(EQ67:EQ$201,"&lt;"&amp;EQ66,ER67:ER$201,"&gt;"&amp;ER66)+COUNTIFS(EQ$2:EQ65,"&gt;"&amp;EQ66,ER$2:ER65,"&lt;"&amp;ER66)+COUNTIFS(EQ67:EQ$201,"&gt;"&amp;EQ66,ER67:ER$201,"&lt;"&amp;ER66),"")</f>
        <v/>
      </c>
      <c r="EV66" s="136"/>
      <c r="FA66" s="136"/>
      <c r="FB66" s="41" t="e">
        <f t="shared" si="144"/>
        <v>#N/A</v>
      </c>
      <c r="FC66" s="41" t="e">
        <f t="shared" si="145"/>
        <v>#N/A</v>
      </c>
      <c r="FD66" s="41" t="str">
        <f t="shared" si="146"/>
        <v/>
      </c>
      <c r="FE66" s="51" t="str">
        <f>IF(AND(Include_study?="Yes",Sufficient_data="Yes"),Z_score-('Publication Bias Analysis'!AO$30+'Publication Bias Analysis'!AO$31*Inverse_standard_error),"")</f>
        <v/>
      </c>
      <c r="FK66" s="136"/>
      <c r="FL66" s="11" t="str">
        <f>IF(Z_score_individual_studies&lt;&gt;"",RANK('Publication Bias Analysis'!AW:AW,'Publication Bias Analysis'!AW:AW,1)+COUNTIF('Publication Bias Analysis'!AW$2:AW65,'Publication Bias Analysis'!AW66),"")</f>
        <v/>
      </c>
      <c r="FM66" s="41" t="str">
        <f t="shared" ref="FM66:FM97" si="211">IF(FL:FL&lt;&gt;"",(FL:FL-1/3)/(k_+1/3),"")</f>
        <v/>
      </c>
      <c r="FN66" s="41" t="e">
        <f>IF('Publication Bias Analysis'!AV66&lt;&gt;"",'Publication Bias Analysis'!AV66,NA())</f>
        <v>#N/A</v>
      </c>
      <c r="FO66" s="41" t="e">
        <f>IF('Publication Bias Analysis'!AW66&lt;&gt;"",'Publication Bias Analysis'!AW66,NA())</f>
        <v>#N/A</v>
      </c>
      <c r="FP66" s="41" t="str">
        <f>IF(AND(Include_study?="Yes",Sufficient_data="Yes"),'Publication Bias Analysis'!AV:AV-AVERAGE('Publication Bias Analysis'!AV:AV),"")</f>
        <v/>
      </c>
      <c r="FQ66" s="51" t="str">
        <f>IF(AND(Include_study?="Yes",Sufficient_data="Yes"),FO:FO-('Publication Bias Analysis'!AZ$30+'Publication Bias Analysis'!AZ$31*FN:FN),"")</f>
        <v/>
      </c>
      <c r="FW66" s="136"/>
      <c r="FX66" s="90" t="str">
        <f t="shared" ref="FX66:FX97" si="212">IF(AND(Include_study?="Yes",Sufficient_data="Yes"),Z_score,"")</f>
        <v/>
      </c>
      <c r="FY66" s="41" t="str">
        <f t="shared" si="184"/>
        <v/>
      </c>
      <c r="FZ66" s="51" t="str">
        <f t="shared" si="78"/>
        <v/>
      </c>
    </row>
    <row r="67" spans="1:182" x14ac:dyDescent="0.2">
      <c r="A67" s="131"/>
      <c r="B67" s="41" t="str">
        <f>IF(AND(Sufficient_data="Yes",Include_study?="Yes"),IF(AND(Sort_By=$E$1,Order="Ascending"),IF(Input!Study_name="",COUNTIFS(Input!Study_name,"&lt;&gt;"&amp;"",Include_study?,"Yes",Sufficient_data,"Yes")+1,IF(COUNT(E67)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67)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67" s="41" t="str">
        <f>IF(B67&lt;&gt;"",IF(B67=0,COUNTIF(B$2:B66,0)+1,COUNTIF(B$2:B66,B67)+COUNTIF(B:B,"&lt;"&amp;B67)+1),"")</f>
        <v/>
      </c>
      <c r="D67" s="41" t="str">
        <f t="shared" si="84"/>
        <v/>
      </c>
      <c r="E67" s="41" t="str">
        <f>IF(AND(Include_study?="Yes",Sufficient_data="Yes",Input!Study_name&lt;&gt;""),Input!Study_name,"")</f>
        <v/>
      </c>
      <c r="F67" s="41" t="str">
        <f>IF(AND(Include_study?="Yes",Sufficient_data="Yes"),IF(Input!M2_M1&lt;&gt;"",Input!M2_M1,IF(AND(M1_&lt;&gt;"",M2_&lt;&gt;""),M2_-M1_,"")),"")</f>
        <v/>
      </c>
      <c r="G67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67" s="41" t="str">
        <f>IF(AND(Include_study?="Yes",Sufficient_data="Yes"),IF(OR(t_value&lt;&gt;"",F_value&lt;&gt;"",Input!Cohens_d&lt;&gt;"",Input!Hedges_g&lt;&gt;""),"",Sdiff/SQRT(2*(1-(r_)))),"")</f>
        <v/>
      </c>
      <c r="I67" s="11" t="str">
        <f t="shared" si="185"/>
        <v/>
      </c>
      <c r="J67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67" s="41" t="str">
        <f t="shared" si="186"/>
        <v/>
      </c>
      <c r="L67" s="41" t="str">
        <f t="shared" si="187"/>
        <v/>
      </c>
      <c r="M67" s="41" t="str">
        <f t="shared" si="188"/>
        <v/>
      </c>
      <c r="N67" s="41" t="str">
        <f t="shared" si="189"/>
        <v/>
      </c>
      <c r="O67" s="41" t="str">
        <f t="shared" si="190"/>
        <v/>
      </c>
      <c r="P67" s="41" t="str">
        <f t="shared" si="191"/>
        <v/>
      </c>
      <c r="Q67" s="41" t="str">
        <f t="shared" si="192"/>
        <v/>
      </c>
      <c r="R67" s="41" t="str">
        <f t="shared" si="193"/>
        <v/>
      </c>
      <c r="S67" s="41" t="str">
        <f t="shared" si="194"/>
        <v/>
      </c>
      <c r="T67" s="105" t="str">
        <f t="shared" si="195"/>
        <v/>
      </c>
      <c r="U67" s="108" t="str">
        <f t="shared" si="196"/>
        <v/>
      </c>
      <c r="V67" s="42"/>
      <c r="W67" s="71" t="e">
        <f t="shared" si="150"/>
        <v>#N/A</v>
      </c>
      <c r="X67" s="41" t="str">
        <f t="shared" si="151"/>
        <v/>
      </c>
      <c r="Y67" s="51" t="str">
        <f t="shared" si="152"/>
        <v/>
      </c>
      <c r="AD67" s="131"/>
      <c r="AE67" s="71" t="str">
        <f t="shared" si="153"/>
        <v/>
      </c>
      <c r="AF67" s="86" t="str">
        <f t="shared" si="100"/>
        <v/>
      </c>
      <c r="AG67" s="86" t="str">
        <f t="shared" si="101"/>
        <v/>
      </c>
      <c r="AH67" s="86" t="str">
        <f t="shared" si="154"/>
        <v/>
      </c>
      <c r="AI67" s="86" t="str">
        <f t="shared" si="155"/>
        <v/>
      </c>
      <c r="AJ67" s="86" t="str">
        <f t="shared" si="156"/>
        <v/>
      </c>
      <c r="AK67" s="86" t="str">
        <f t="shared" si="197"/>
        <v/>
      </c>
      <c r="AL67" s="86" t="str">
        <f>IF(AND(Include_study?="Yes",Sufficient_data="Yes",Subgroup&lt;&gt;""),AH67-ABS(TINV((1-Subgroup_confidence_level),Number_of_subjects-1))*Calculations!AI67,"")</f>
        <v/>
      </c>
      <c r="AM67" s="86" t="str">
        <f>IF(AND(Include_study?="Yes",Sufficient_data="Yes",Subgroup&lt;&gt;""),AH67+ABS(TINV((1-Subgroup_confidence_level),Number_of_subjects-1))*Calculations!AI67,"")</f>
        <v/>
      </c>
      <c r="AN67" s="110" t="str">
        <f t="shared" si="198"/>
        <v/>
      </c>
      <c r="AO67" s="108" t="str">
        <f t="shared" si="199"/>
        <v/>
      </c>
      <c r="AP67" s="42"/>
      <c r="AQ67" s="71" t="e">
        <f t="shared" si="157"/>
        <v>#N/A</v>
      </c>
      <c r="AR67" s="41" t="str">
        <f t="shared" si="158"/>
        <v/>
      </c>
      <c r="AS67" s="51" t="str">
        <f t="shared" si="159"/>
        <v/>
      </c>
      <c r="AT67" s="42"/>
      <c r="AU67" s="71" t="str">
        <f t="shared" si="160"/>
        <v/>
      </c>
      <c r="AV67" s="86" t="str">
        <f>IF(AND(Sufficient_data="Yes",Include_study?="Yes",Subgroup&lt;&gt;""),IF(COUNTIFS(Input!P$2:P66,"="&amp;"Yes",Input!C$2:C66,"="&amp;"Yes",Input!Q$2:Q66,"="&amp;Subgroup)&gt;0,"",Subgroup),"")</f>
        <v/>
      </c>
      <c r="AW67" s="86" t="str">
        <f t="shared" si="161"/>
        <v/>
      </c>
      <c r="AX67" s="86" t="str">
        <f t="shared" si="162"/>
        <v/>
      </c>
      <c r="AY67" s="86" t="str">
        <f t="shared" si="163"/>
        <v/>
      </c>
      <c r="AZ67" s="86" t="str">
        <f t="shared" si="164"/>
        <v/>
      </c>
      <c r="BA67" s="86" t="str">
        <f t="shared" si="165"/>
        <v/>
      </c>
      <c r="BB67" s="86" t="str">
        <f t="shared" si="166"/>
        <v/>
      </c>
      <c r="BC67" s="86" t="str">
        <f t="shared" si="200"/>
        <v/>
      </c>
      <c r="BD67" s="86" t="str">
        <f t="shared" si="167"/>
        <v/>
      </c>
      <c r="BE67" s="86" t="str">
        <f t="shared" si="201"/>
        <v/>
      </c>
      <c r="BF67" s="86" t="str">
        <f t="shared" si="202"/>
        <v/>
      </c>
      <c r="BG67" s="86" t="str">
        <f t="shared" si="168"/>
        <v/>
      </c>
      <c r="BH67" s="86" t="str">
        <f t="shared" si="203"/>
        <v/>
      </c>
      <c r="BI67" s="86" t="str">
        <f t="shared" si="204"/>
        <v/>
      </c>
      <c r="BJ67" s="86" t="str">
        <f t="shared" si="169"/>
        <v/>
      </c>
      <c r="BK67" s="86" t="str">
        <f t="shared" si="205"/>
        <v/>
      </c>
      <c r="BL67" s="86" t="str">
        <f t="shared" si="206"/>
        <v/>
      </c>
      <c r="BM67" s="86" t="str">
        <f t="shared" si="170"/>
        <v/>
      </c>
      <c r="BN67" s="86" t="str">
        <f t="shared" si="171"/>
        <v/>
      </c>
      <c r="BO67" s="86" t="e">
        <f t="shared" si="172"/>
        <v>#N/A</v>
      </c>
      <c r="BP67" s="105" t="str">
        <f t="shared" si="173"/>
        <v/>
      </c>
      <c r="BQ67" s="86" t="str">
        <f t="shared" si="174"/>
        <v/>
      </c>
      <c r="BR67" s="86" t="str">
        <f t="shared" si="207"/>
        <v/>
      </c>
      <c r="BS67" s="86" t="str">
        <f t="shared" si="175"/>
        <v/>
      </c>
      <c r="BT67" s="51" t="str">
        <f t="shared" ref="BT67:BT130" si="213">IF(AY67&lt;&gt;"",BE:BE-BW$2,"")</f>
        <v/>
      </c>
      <c r="BY67" s="132"/>
      <c r="BZ67" s="41" t="e">
        <f>IF(AND(Sufficient_data="Yes",Include_study?="Yes",Moderator&lt;&gt;""),'Moderator Analysis'!E67,NA())</f>
        <v>#N/A</v>
      </c>
      <c r="CA67" s="41" t="e">
        <f>IF(AND(Include_study?="Yes",Sufficient_data="Yes",Moderator&lt;&gt;""),'Moderator Analysis'!F67,NA())</f>
        <v>#N/A</v>
      </c>
      <c r="CB67" s="41" t="str">
        <f t="shared" si="208"/>
        <v/>
      </c>
      <c r="CC67" s="41" t="str">
        <f t="shared" si="176"/>
        <v/>
      </c>
      <c r="CD67" s="41" t="str">
        <f>IF(AND(Sufficient_data="Yes",Include_study?="Yes",Moderator&lt;&gt;""),'Moderator Analysis'!F:F-CO$2,"")</f>
        <v/>
      </c>
      <c r="CE67" s="41" t="str">
        <f t="shared" si="177"/>
        <v/>
      </c>
      <c r="CF67" s="51" t="str">
        <f>IF(AND(Sufficient_data="Yes",Include_study?="Yes",Moderator&lt;&gt;""),CC:CC*('Moderator Analysis'!F:F-CO$5-CO$4*'Moderator Analysis'!E:E)^2,"")</f>
        <v/>
      </c>
      <c r="CG67" s="42"/>
      <c r="CH67" s="25"/>
      <c r="CI67" s="71" t="str">
        <f t="shared" si="178"/>
        <v/>
      </c>
      <c r="CJ67" s="41" t="str">
        <f>IF(AND(Sufficient_data="Yes",Include_study?="Yes",CI67&lt;&gt;""),'Moderator Analysis'!F:F-'Moderator Analysis'!$J$37,"")</f>
        <v/>
      </c>
      <c r="CK67" s="41" t="str">
        <f>IF(AND(Sufficient_data="Yes",Include_study?="Yes",CI67&lt;&gt;""),'Moderator Analysis'!E:E-SUMPRODUCT('Moderator Analysis'!E:E,CI:CI)/SUM(CI:CI),"")</f>
        <v/>
      </c>
      <c r="CL67" s="51" t="str">
        <f>IF(AND(Sufficient_data="Yes",Include_study?="Yes",CI67&lt;&gt;""),CI:CI*('Moderator Analysis'!F:F-'Moderator Analysis'!J$29-'Moderator Analysis'!J$30*'Moderator Analysis'!E:E)^2,"")</f>
        <v/>
      </c>
      <c r="CQ67" s="132"/>
      <c r="CR67" s="134"/>
      <c r="CS67" s="41" t="str">
        <f>IF(AND(Sufficient_data="Yes",Include_study?="Yes"),1/('Publication Bias Analysis'!F67^2),"")</f>
        <v/>
      </c>
      <c r="CT67" s="86" t="str">
        <f>IF(AND(Include_study?="Yes",Sufficient_data="Yes"),1/('Publication Bias Analysis'!F67^2+IF(Additional_model="Fixed effect",0,DG$21)),"")</f>
        <v/>
      </c>
      <c r="CU67" s="86" t="str">
        <f>IF(AND(Include_study?="Yes",Sufficient_data="Yes"),1/('Publication Bias Analysis'!F:F^2+IF(Additional_model="Fixed effect",0,'Publication Bias Analysis'!L$32)),"")</f>
        <v/>
      </c>
      <c r="CV67" s="86" t="str">
        <f>IF(AND(Include_study?="Yes",Sufficient_data="Yes"),'Publication Bias Analysis'!E:E-'Publication Bias Analysis'!I$37,"")</f>
        <v/>
      </c>
      <c r="CW67" s="86" t="str">
        <f>IF(AND(Include_study?="Yes",Sufficient_data="Yes"),IF(Additional_model="Fixed effect",1/'Publication Bias Analysis'!F:F,1/SQRT('Publication Bias Analysis'!F:F^2+Calculations!DG$21)),"")</f>
        <v/>
      </c>
      <c r="CX67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67" s="88" t="str">
        <f t="shared" si="209"/>
        <v/>
      </c>
      <c r="CZ67" s="88" t="str">
        <f>IF(AND(Include_study?="Yes",Sufficient_data="Yes"),CY:CY+IF(DK:DK&lt;0,-1,1)*COUNTIF(CY$2:CY66,CY:CY),"")</f>
        <v/>
      </c>
      <c r="DA67" s="88" t="str">
        <f>IF(AND(Include_study?="Yes",Sufficient_data="Yes"),RANK(DO:DO,DO:DO,1)*IF(DN:DN&gt;0,1,-1)+IF(DN:DN&lt;0,-1,1)*COUNTIF(CY$2:CY66,CY:CY),"")</f>
        <v/>
      </c>
      <c r="DB67" s="88" t="str">
        <f>IF(AND(Include_study?="Yes",Sufficient_data="Yes"),RANK(DR:DR,DR:DR,1)*IF(DQ:DQ&gt;0,1,-1)+IF(DQ:DQ&lt;0,-1,1)*COUNTIF(CY$2:CY66,CY:CY),"")</f>
        <v/>
      </c>
      <c r="DC67" s="41" t="e">
        <f>IF(AND(Include_study?="Yes",Sufficient_data="Yes"),'Publication Bias Analysis'!$E:$E,NA())</f>
        <v>#N/A</v>
      </c>
      <c r="DD67" s="51" t="e">
        <f>IF(AND(Include_study?="Yes",Sufficient_data="Yes"),'Publication Bias Analysis'!$F:$F,NA())</f>
        <v>#N/A</v>
      </c>
      <c r="DJ67" s="136"/>
      <c r="DK67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67" s="41" t="str">
        <f t="shared" si="179"/>
        <v/>
      </c>
      <c r="DM67" s="51" t="str">
        <f>IF(AND(Include_study?="Yes",Sufficient_data="Yes"),1/('Publication Bias Analysis'!F:F^2+IF(Additional_model="Fixed effect",0,$DV$6)),"")</f>
        <v/>
      </c>
      <c r="DN67" s="41" t="str">
        <f>IF(AND(Include_study?="Yes",Sufficient_data="Yes"),IF('Publication Bias Analysis'!L$38="Left",'Publication Bias Analysis'!E:E-DV$3,Calculations!DV$3-'Publication Bias Analysis'!E:E),"")</f>
        <v/>
      </c>
      <c r="DO67" s="41" t="str">
        <f t="shared" si="180"/>
        <v/>
      </c>
      <c r="DP67" s="51" t="str">
        <f>IF(AND(DN67&lt;&gt;"",CZ67&lt;=MAX(CZ:CZ)-DV$7),1/('Publication Bias Analysis'!F:F^2+IF(Additional_model="Fixed effect",0,$DV$13)),"")</f>
        <v/>
      </c>
      <c r="DQ67" s="71" t="str">
        <f>IF(AND(Include_study?="Yes",Sufficient_data="Yes"),IF('Publication Bias Analysis'!L$38="Left",'Publication Bias Analysis'!E:E-DV$10,DV$10-'Publication Bias Analysis'!E:E),"")</f>
        <v/>
      </c>
      <c r="DR67" s="41" t="str">
        <f t="shared" si="181"/>
        <v/>
      </c>
      <c r="DS67" s="51" t="str">
        <f>IF(AND(DQ67&lt;&gt;"",DA67&lt;=MAX(DA:DA)-DV$14),1/('Publication Bias Analysis'!F:F^2+IF(Additional_model="Fixed effect",0,$DV$20)),"")</f>
        <v/>
      </c>
      <c r="EJ67" s="136"/>
      <c r="EK67" s="41" t="str">
        <f t="shared" si="210"/>
        <v/>
      </c>
      <c r="EL67" s="51" t="str">
        <f>IF(AND(Include_study?="Yes",Sufficient_data="Yes"),Z_score-('Publication Bias Analysis'!P$3+'Publication Bias Analysis'!P$4*Inverse_standard_error),"")</f>
        <v/>
      </c>
      <c r="EN67" s="136"/>
      <c r="EO67" s="41" t="str">
        <f>IF(AND(Include_study?="Yes",Sufficient_data="Yes"),('Publication Bias Analysis'!E:E-(SUMPRODUCT(Calculations!CS:CS,'Publication Bias Analysis'!E:E)/SUM(Calculations!CS:CS)))/SQRT(Calculations!EP:EP),"")</f>
        <v/>
      </c>
      <c r="EP67" s="41" t="str">
        <f>IF(AND(Include_study?="Yes",Sufficient_data="Yes"),'Publication Bias Analysis'!F:F^2-1/SUM(Calculations!CS:CS),"")</f>
        <v/>
      </c>
      <c r="EQ67" s="11" t="str">
        <f t="shared" si="182"/>
        <v/>
      </c>
      <c r="ER67" s="11" t="str">
        <f t="shared" si="183"/>
        <v/>
      </c>
      <c r="ES67" s="11" t="str">
        <f>IF(AND(Include_study?="Yes",Sufficient_data="Yes"),COUNTIFS(EQ$2:EQ66,"&lt;"&amp;EQ67,ER$2:ER66,"&lt;"&amp;ER67)+COUNTIFS(EQ68:EQ$201,"&lt;"&amp;EQ67,ER68:ER$201,"&lt;"&amp;ER67)+COUNTIFS(EQ$2:EQ66,"&gt;"&amp;EQ67,ER$2:ER66,"&gt;"&amp;ER67)+COUNTIFS(EQ68:EQ$201,"&gt;"&amp;EQ67,ER68:ER$201,"&gt;"&amp;ER67),"")</f>
        <v/>
      </c>
      <c r="ET67" s="82" t="str">
        <f>IF(AND(Include_study?="Yes",Sufficient_data="Yes"),COUNTIFS(EQ$2:EQ66,"&lt;"&amp;EQ67,ER$2:ER66,"&gt;"&amp;ER67)+COUNTIFS(EQ68:EQ$201,"&lt;"&amp;EQ67,ER68:ER$201,"&gt;"&amp;ER67)+COUNTIFS(EQ$2:EQ66,"&gt;"&amp;EQ67,ER$2:ER66,"&lt;"&amp;ER67)+COUNTIFS(EQ68:EQ$201,"&gt;"&amp;EQ67,ER68:ER$201,"&lt;"&amp;ER67),"")</f>
        <v/>
      </c>
      <c r="EV67" s="136"/>
      <c r="FA67" s="136"/>
      <c r="FB67" s="41" t="e">
        <f t="shared" si="144"/>
        <v>#N/A</v>
      </c>
      <c r="FC67" s="41" t="e">
        <f t="shared" si="145"/>
        <v>#N/A</v>
      </c>
      <c r="FD67" s="41" t="str">
        <f t="shared" si="146"/>
        <v/>
      </c>
      <c r="FE67" s="51" t="str">
        <f>IF(AND(Include_study?="Yes",Sufficient_data="Yes"),Z_score-('Publication Bias Analysis'!AO$30+'Publication Bias Analysis'!AO$31*Inverse_standard_error),"")</f>
        <v/>
      </c>
      <c r="FK67" s="136"/>
      <c r="FL67" s="11" t="str">
        <f>IF(Z_score_individual_studies&lt;&gt;"",RANK('Publication Bias Analysis'!AW:AW,'Publication Bias Analysis'!AW:AW,1)+COUNTIF('Publication Bias Analysis'!AW$2:AW66,'Publication Bias Analysis'!AW67),"")</f>
        <v/>
      </c>
      <c r="FM67" s="41" t="str">
        <f t="shared" si="211"/>
        <v/>
      </c>
      <c r="FN67" s="41" t="e">
        <f>IF('Publication Bias Analysis'!AV67&lt;&gt;"",'Publication Bias Analysis'!AV67,NA())</f>
        <v>#N/A</v>
      </c>
      <c r="FO67" s="41" t="e">
        <f>IF('Publication Bias Analysis'!AW67&lt;&gt;"",'Publication Bias Analysis'!AW67,NA())</f>
        <v>#N/A</v>
      </c>
      <c r="FP67" s="41" t="str">
        <f>IF(AND(Include_study?="Yes",Sufficient_data="Yes"),'Publication Bias Analysis'!AV:AV-AVERAGE('Publication Bias Analysis'!AV:AV),"")</f>
        <v/>
      </c>
      <c r="FQ67" s="51" t="str">
        <f>IF(AND(Include_study?="Yes",Sufficient_data="Yes"),FO:FO-('Publication Bias Analysis'!AZ$30+'Publication Bias Analysis'!AZ$31*FN:FN),"")</f>
        <v/>
      </c>
      <c r="FW67" s="136"/>
      <c r="FX67" s="90" t="str">
        <f t="shared" si="212"/>
        <v/>
      </c>
      <c r="FY67" s="41" t="str">
        <f t="shared" si="184"/>
        <v/>
      </c>
      <c r="FZ67" s="51" t="str">
        <f t="shared" ref="FZ67:FZ130" si="214">IF(FY67&lt;&gt;"",LN(MAX(10^-306,FY67)),"")</f>
        <v/>
      </c>
    </row>
    <row r="68" spans="1:182" x14ac:dyDescent="0.2">
      <c r="A68" s="131"/>
      <c r="B68" s="41" t="str">
        <f>IF(AND(Sufficient_data="Yes",Include_study?="Yes"),IF(AND(Sort_By=$E$1,Order="Ascending"),IF(Input!Study_name="",COUNTIFS(Input!Study_name,"&lt;&gt;"&amp;"",Include_study?,"Yes",Sufficient_data,"Yes")+1,IF(COUNT(E68)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68)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68" s="41" t="str">
        <f>IF(B68&lt;&gt;"",IF(B68=0,COUNTIF(B$2:B67,0)+1,COUNTIF(B$2:B67,B68)+COUNTIF(B:B,"&lt;"&amp;B68)+1),"")</f>
        <v/>
      </c>
      <c r="D68" s="41" t="str">
        <f t="shared" si="84"/>
        <v/>
      </c>
      <c r="E68" s="41" t="str">
        <f>IF(AND(Include_study?="Yes",Sufficient_data="Yes",Input!Study_name&lt;&gt;""),Input!Study_name,"")</f>
        <v/>
      </c>
      <c r="F68" s="41" t="str">
        <f>IF(AND(Include_study?="Yes",Sufficient_data="Yes"),IF(Input!M2_M1&lt;&gt;"",Input!M2_M1,IF(AND(M1_&lt;&gt;"",M2_&lt;&gt;""),M2_-M1_,"")),"")</f>
        <v/>
      </c>
      <c r="G68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68" s="41" t="str">
        <f>IF(AND(Include_study?="Yes",Sufficient_data="Yes"),IF(OR(t_value&lt;&gt;"",F_value&lt;&gt;"",Input!Cohens_d&lt;&gt;"",Input!Hedges_g&lt;&gt;""),"",Sdiff/SQRT(2*(1-(r_)))),"")</f>
        <v/>
      </c>
      <c r="I68" s="11" t="str">
        <f t="shared" si="185"/>
        <v/>
      </c>
      <c r="J68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68" s="41" t="str">
        <f t="shared" si="186"/>
        <v/>
      </c>
      <c r="L68" s="41" t="str">
        <f t="shared" si="187"/>
        <v/>
      </c>
      <c r="M68" s="41" t="str">
        <f t="shared" si="188"/>
        <v/>
      </c>
      <c r="N68" s="41" t="str">
        <f t="shared" si="189"/>
        <v/>
      </c>
      <c r="O68" s="41" t="str">
        <f t="shared" si="190"/>
        <v/>
      </c>
      <c r="P68" s="41" t="str">
        <f t="shared" si="191"/>
        <v/>
      </c>
      <c r="Q68" s="41" t="str">
        <f t="shared" si="192"/>
        <v/>
      </c>
      <c r="R68" s="41" t="str">
        <f t="shared" si="193"/>
        <v/>
      </c>
      <c r="S68" s="41" t="str">
        <f t="shared" si="194"/>
        <v/>
      </c>
      <c r="T68" s="105" t="str">
        <f t="shared" si="195"/>
        <v/>
      </c>
      <c r="U68" s="108" t="str">
        <f t="shared" si="196"/>
        <v/>
      </c>
      <c r="V68" s="42"/>
      <c r="W68" s="71" t="e">
        <f t="shared" si="150"/>
        <v>#N/A</v>
      </c>
      <c r="X68" s="41" t="str">
        <f t="shared" si="151"/>
        <v/>
      </c>
      <c r="Y68" s="51" t="str">
        <f t="shared" si="152"/>
        <v/>
      </c>
      <c r="AD68" s="131"/>
      <c r="AE68" s="71" t="str">
        <f t="shared" si="153"/>
        <v/>
      </c>
      <c r="AF68" s="86" t="str">
        <f t="shared" si="100"/>
        <v/>
      </c>
      <c r="AG68" s="86" t="str">
        <f t="shared" si="101"/>
        <v/>
      </c>
      <c r="AH68" s="86" t="str">
        <f t="shared" si="154"/>
        <v/>
      </c>
      <c r="AI68" s="86" t="str">
        <f t="shared" si="155"/>
        <v/>
      </c>
      <c r="AJ68" s="86" t="str">
        <f t="shared" si="156"/>
        <v/>
      </c>
      <c r="AK68" s="86" t="str">
        <f t="shared" si="197"/>
        <v/>
      </c>
      <c r="AL68" s="86" t="str">
        <f>IF(AND(Include_study?="Yes",Sufficient_data="Yes",Subgroup&lt;&gt;""),AH68-ABS(TINV((1-Subgroup_confidence_level),Number_of_subjects-1))*Calculations!AI68,"")</f>
        <v/>
      </c>
      <c r="AM68" s="86" t="str">
        <f>IF(AND(Include_study?="Yes",Sufficient_data="Yes",Subgroup&lt;&gt;""),AH68+ABS(TINV((1-Subgroup_confidence_level),Number_of_subjects-1))*Calculations!AI68,"")</f>
        <v/>
      </c>
      <c r="AN68" s="110" t="str">
        <f t="shared" si="198"/>
        <v/>
      </c>
      <c r="AO68" s="108" t="str">
        <f t="shared" si="199"/>
        <v/>
      </c>
      <c r="AP68" s="42"/>
      <c r="AQ68" s="71" t="e">
        <f t="shared" si="157"/>
        <v>#N/A</v>
      </c>
      <c r="AR68" s="41" t="str">
        <f t="shared" si="158"/>
        <v/>
      </c>
      <c r="AS68" s="51" t="str">
        <f t="shared" si="159"/>
        <v/>
      </c>
      <c r="AT68" s="42"/>
      <c r="AU68" s="71" t="str">
        <f t="shared" si="160"/>
        <v/>
      </c>
      <c r="AV68" s="86" t="str">
        <f>IF(AND(Sufficient_data="Yes",Include_study?="Yes",Subgroup&lt;&gt;""),IF(COUNTIFS(Input!P$2:P67,"="&amp;"Yes",Input!C$2:C67,"="&amp;"Yes",Input!Q$2:Q67,"="&amp;Subgroup)&gt;0,"",Subgroup),"")</f>
        <v/>
      </c>
      <c r="AW68" s="86" t="str">
        <f t="shared" si="161"/>
        <v/>
      </c>
      <c r="AX68" s="86" t="str">
        <f t="shared" si="162"/>
        <v/>
      </c>
      <c r="AY68" s="86" t="str">
        <f t="shared" si="163"/>
        <v/>
      </c>
      <c r="AZ68" s="86" t="str">
        <f t="shared" si="164"/>
        <v/>
      </c>
      <c r="BA68" s="86" t="str">
        <f t="shared" si="165"/>
        <v/>
      </c>
      <c r="BB68" s="86" t="str">
        <f t="shared" si="166"/>
        <v/>
      </c>
      <c r="BC68" s="86" t="str">
        <f t="shared" si="200"/>
        <v/>
      </c>
      <c r="BD68" s="86" t="str">
        <f t="shared" si="167"/>
        <v/>
      </c>
      <c r="BE68" s="86" t="str">
        <f t="shared" si="201"/>
        <v/>
      </c>
      <c r="BF68" s="86" t="str">
        <f t="shared" si="202"/>
        <v/>
      </c>
      <c r="BG68" s="86" t="str">
        <f t="shared" si="168"/>
        <v/>
      </c>
      <c r="BH68" s="86" t="str">
        <f t="shared" si="203"/>
        <v/>
      </c>
      <c r="BI68" s="86" t="str">
        <f t="shared" si="204"/>
        <v/>
      </c>
      <c r="BJ68" s="86" t="str">
        <f t="shared" si="169"/>
        <v/>
      </c>
      <c r="BK68" s="86" t="str">
        <f t="shared" si="205"/>
        <v/>
      </c>
      <c r="BL68" s="86" t="str">
        <f t="shared" si="206"/>
        <v/>
      </c>
      <c r="BM68" s="86" t="str">
        <f t="shared" si="170"/>
        <v/>
      </c>
      <c r="BN68" s="86" t="str">
        <f t="shared" si="171"/>
        <v/>
      </c>
      <c r="BO68" s="86" t="e">
        <f t="shared" si="172"/>
        <v>#N/A</v>
      </c>
      <c r="BP68" s="105" t="str">
        <f t="shared" si="173"/>
        <v/>
      </c>
      <c r="BQ68" s="86" t="str">
        <f t="shared" si="174"/>
        <v/>
      </c>
      <c r="BR68" s="86" t="str">
        <f t="shared" si="207"/>
        <v/>
      </c>
      <c r="BS68" s="86" t="str">
        <f t="shared" si="175"/>
        <v/>
      </c>
      <c r="BT68" s="51" t="str">
        <f t="shared" si="213"/>
        <v/>
      </c>
      <c r="BY68" s="132"/>
      <c r="BZ68" s="41" t="e">
        <f>IF(AND(Sufficient_data="Yes",Include_study?="Yes",Moderator&lt;&gt;""),'Moderator Analysis'!E68,NA())</f>
        <v>#N/A</v>
      </c>
      <c r="CA68" s="41" t="e">
        <f>IF(AND(Include_study?="Yes",Sufficient_data="Yes",Moderator&lt;&gt;""),'Moderator Analysis'!F68,NA())</f>
        <v>#N/A</v>
      </c>
      <c r="CB68" s="41" t="str">
        <f t="shared" si="208"/>
        <v/>
      </c>
      <c r="CC68" s="41" t="str">
        <f t="shared" si="176"/>
        <v/>
      </c>
      <c r="CD68" s="41" t="str">
        <f>IF(AND(Sufficient_data="Yes",Include_study?="Yes",Moderator&lt;&gt;""),'Moderator Analysis'!F:F-CO$2,"")</f>
        <v/>
      </c>
      <c r="CE68" s="41" t="str">
        <f t="shared" si="177"/>
        <v/>
      </c>
      <c r="CF68" s="51" t="str">
        <f>IF(AND(Sufficient_data="Yes",Include_study?="Yes",Moderator&lt;&gt;""),CC:CC*('Moderator Analysis'!F:F-CO$5-CO$4*'Moderator Analysis'!E:E)^2,"")</f>
        <v/>
      </c>
      <c r="CG68" s="42"/>
      <c r="CH68" s="25"/>
      <c r="CI68" s="71" t="str">
        <f t="shared" si="178"/>
        <v/>
      </c>
      <c r="CJ68" s="41" t="str">
        <f>IF(AND(Sufficient_data="Yes",Include_study?="Yes",CI68&lt;&gt;""),'Moderator Analysis'!F:F-'Moderator Analysis'!$J$37,"")</f>
        <v/>
      </c>
      <c r="CK68" s="41" t="str">
        <f>IF(AND(Sufficient_data="Yes",Include_study?="Yes",CI68&lt;&gt;""),'Moderator Analysis'!E:E-SUMPRODUCT('Moderator Analysis'!E:E,CI:CI)/SUM(CI:CI),"")</f>
        <v/>
      </c>
      <c r="CL68" s="51" t="str">
        <f>IF(AND(Sufficient_data="Yes",Include_study?="Yes",CI68&lt;&gt;""),CI:CI*('Moderator Analysis'!F:F-'Moderator Analysis'!J$29-'Moderator Analysis'!J$30*'Moderator Analysis'!E:E)^2,"")</f>
        <v/>
      </c>
      <c r="CQ68" s="132"/>
      <c r="CR68" s="134"/>
      <c r="CS68" s="41" t="str">
        <f>IF(AND(Sufficient_data="Yes",Include_study?="Yes"),1/('Publication Bias Analysis'!F68^2),"")</f>
        <v/>
      </c>
      <c r="CT68" s="86" t="str">
        <f>IF(AND(Include_study?="Yes",Sufficient_data="Yes"),1/('Publication Bias Analysis'!F68^2+IF(Additional_model="Fixed effect",0,DG$21)),"")</f>
        <v/>
      </c>
      <c r="CU68" s="86" t="str">
        <f>IF(AND(Include_study?="Yes",Sufficient_data="Yes"),1/('Publication Bias Analysis'!F:F^2+IF(Additional_model="Fixed effect",0,'Publication Bias Analysis'!L$32)),"")</f>
        <v/>
      </c>
      <c r="CV68" s="86" t="str">
        <f>IF(AND(Include_study?="Yes",Sufficient_data="Yes"),'Publication Bias Analysis'!E:E-'Publication Bias Analysis'!I$37,"")</f>
        <v/>
      </c>
      <c r="CW68" s="86" t="str">
        <f>IF(AND(Include_study?="Yes",Sufficient_data="Yes"),IF(Additional_model="Fixed effect",1/'Publication Bias Analysis'!F:F,1/SQRT('Publication Bias Analysis'!F:F^2+Calculations!DG$21)),"")</f>
        <v/>
      </c>
      <c r="CX68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68" s="88" t="str">
        <f t="shared" si="209"/>
        <v/>
      </c>
      <c r="CZ68" s="88" t="str">
        <f>IF(AND(Include_study?="Yes",Sufficient_data="Yes"),CY:CY+IF(DK:DK&lt;0,-1,1)*COUNTIF(CY$2:CY67,CY:CY),"")</f>
        <v/>
      </c>
      <c r="DA68" s="88" t="str">
        <f>IF(AND(Include_study?="Yes",Sufficient_data="Yes"),RANK(DO:DO,DO:DO,1)*IF(DN:DN&gt;0,1,-1)+IF(DN:DN&lt;0,-1,1)*COUNTIF(CY$2:CY67,CY:CY),"")</f>
        <v/>
      </c>
      <c r="DB68" s="88" t="str">
        <f>IF(AND(Include_study?="Yes",Sufficient_data="Yes"),RANK(DR:DR,DR:DR,1)*IF(DQ:DQ&gt;0,1,-1)+IF(DQ:DQ&lt;0,-1,1)*COUNTIF(CY$2:CY67,CY:CY),"")</f>
        <v/>
      </c>
      <c r="DC68" s="41" t="e">
        <f>IF(AND(Include_study?="Yes",Sufficient_data="Yes"),'Publication Bias Analysis'!$E:$E,NA())</f>
        <v>#N/A</v>
      </c>
      <c r="DD68" s="51" t="e">
        <f>IF(AND(Include_study?="Yes",Sufficient_data="Yes"),'Publication Bias Analysis'!$F:$F,NA())</f>
        <v>#N/A</v>
      </c>
      <c r="DJ68" s="136"/>
      <c r="DK68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68" s="41" t="str">
        <f t="shared" si="179"/>
        <v/>
      </c>
      <c r="DM68" s="51" t="str">
        <f>IF(AND(Include_study?="Yes",Sufficient_data="Yes"),1/('Publication Bias Analysis'!F:F^2+IF(Additional_model="Fixed effect",0,$DV$6)),"")</f>
        <v/>
      </c>
      <c r="DN68" s="41" t="str">
        <f>IF(AND(Include_study?="Yes",Sufficient_data="Yes"),IF('Publication Bias Analysis'!L$38="Left",'Publication Bias Analysis'!E:E-DV$3,Calculations!DV$3-'Publication Bias Analysis'!E:E),"")</f>
        <v/>
      </c>
      <c r="DO68" s="41" t="str">
        <f t="shared" si="180"/>
        <v/>
      </c>
      <c r="DP68" s="51" t="str">
        <f>IF(AND(DN68&lt;&gt;"",CZ68&lt;=MAX(CZ:CZ)-DV$7),1/('Publication Bias Analysis'!F:F^2+IF(Additional_model="Fixed effect",0,$DV$13)),"")</f>
        <v/>
      </c>
      <c r="DQ68" s="71" t="str">
        <f>IF(AND(Include_study?="Yes",Sufficient_data="Yes"),IF('Publication Bias Analysis'!L$38="Left",'Publication Bias Analysis'!E:E-DV$10,DV$10-'Publication Bias Analysis'!E:E),"")</f>
        <v/>
      </c>
      <c r="DR68" s="41" t="str">
        <f t="shared" si="181"/>
        <v/>
      </c>
      <c r="DS68" s="51" t="str">
        <f>IF(AND(DQ68&lt;&gt;"",DA68&lt;=MAX(DA:DA)-DV$14),1/('Publication Bias Analysis'!F:F^2+IF(Additional_model="Fixed effect",0,$DV$20)),"")</f>
        <v/>
      </c>
      <c r="EJ68" s="136"/>
      <c r="EK68" s="41" t="str">
        <f t="shared" si="210"/>
        <v/>
      </c>
      <c r="EL68" s="51" t="str">
        <f>IF(AND(Include_study?="Yes",Sufficient_data="Yes"),Z_score-('Publication Bias Analysis'!P$3+'Publication Bias Analysis'!P$4*Inverse_standard_error),"")</f>
        <v/>
      </c>
      <c r="EN68" s="136"/>
      <c r="EO68" s="41" t="str">
        <f>IF(AND(Include_study?="Yes",Sufficient_data="Yes"),('Publication Bias Analysis'!E:E-(SUMPRODUCT(Calculations!CS:CS,'Publication Bias Analysis'!E:E)/SUM(Calculations!CS:CS)))/SQRT(Calculations!EP:EP),"")</f>
        <v/>
      </c>
      <c r="EP68" s="41" t="str">
        <f>IF(AND(Include_study?="Yes",Sufficient_data="Yes"),'Publication Bias Analysis'!F:F^2-1/SUM(Calculations!CS:CS),"")</f>
        <v/>
      </c>
      <c r="EQ68" s="11" t="str">
        <f t="shared" si="182"/>
        <v/>
      </c>
      <c r="ER68" s="11" t="str">
        <f t="shared" si="183"/>
        <v/>
      </c>
      <c r="ES68" s="11" t="str">
        <f>IF(AND(Include_study?="Yes",Sufficient_data="Yes"),COUNTIFS(EQ$2:EQ67,"&lt;"&amp;EQ68,ER$2:ER67,"&lt;"&amp;ER68)+COUNTIFS(EQ69:EQ$201,"&lt;"&amp;EQ68,ER69:ER$201,"&lt;"&amp;ER68)+COUNTIFS(EQ$2:EQ67,"&gt;"&amp;EQ68,ER$2:ER67,"&gt;"&amp;ER68)+COUNTIFS(EQ69:EQ$201,"&gt;"&amp;EQ68,ER69:ER$201,"&gt;"&amp;ER68),"")</f>
        <v/>
      </c>
      <c r="ET68" s="82" t="str">
        <f>IF(AND(Include_study?="Yes",Sufficient_data="Yes"),COUNTIFS(EQ$2:EQ67,"&lt;"&amp;EQ68,ER$2:ER67,"&gt;"&amp;ER68)+COUNTIFS(EQ69:EQ$201,"&lt;"&amp;EQ68,ER69:ER$201,"&gt;"&amp;ER68)+COUNTIFS(EQ$2:EQ67,"&gt;"&amp;EQ68,ER$2:ER67,"&lt;"&amp;ER68)+COUNTIFS(EQ69:EQ$201,"&gt;"&amp;EQ68,ER69:ER$201,"&lt;"&amp;ER68),"")</f>
        <v/>
      </c>
      <c r="EV68" s="136"/>
      <c r="FA68" s="136"/>
      <c r="FB68" s="41" t="e">
        <f t="shared" si="144"/>
        <v>#N/A</v>
      </c>
      <c r="FC68" s="41" t="e">
        <f t="shared" si="145"/>
        <v>#N/A</v>
      </c>
      <c r="FD68" s="41" t="str">
        <f t="shared" si="146"/>
        <v/>
      </c>
      <c r="FE68" s="51" t="str">
        <f>IF(AND(Include_study?="Yes",Sufficient_data="Yes"),Z_score-('Publication Bias Analysis'!AO$30+'Publication Bias Analysis'!AO$31*Inverse_standard_error),"")</f>
        <v/>
      </c>
      <c r="FK68" s="136"/>
      <c r="FL68" s="11" t="str">
        <f>IF(Z_score_individual_studies&lt;&gt;"",RANK('Publication Bias Analysis'!AW:AW,'Publication Bias Analysis'!AW:AW,1)+COUNTIF('Publication Bias Analysis'!AW$2:AW67,'Publication Bias Analysis'!AW68),"")</f>
        <v/>
      </c>
      <c r="FM68" s="41" t="str">
        <f t="shared" si="211"/>
        <v/>
      </c>
      <c r="FN68" s="41" t="e">
        <f>IF('Publication Bias Analysis'!AV68&lt;&gt;"",'Publication Bias Analysis'!AV68,NA())</f>
        <v>#N/A</v>
      </c>
      <c r="FO68" s="41" t="e">
        <f>IF('Publication Bias Analysis'!AW68&lt;&gt;"",'Publication Bias Analysis'!AW68,NA())</f>
        <v>#N/A</v>
      </c>
      <c r="FP68" s="41" t="str">
        <f>IF(AND(Include_study?="Yes",Sufficient_data="Yes"),'Publication Bias Analysis'!AV:AV-AVERAGE('Publication Bias Analysis'!AV:AV),"")</f>
        <v/>
      </c>
      <c r="FQ68" s="51" t="str">
        <f>IF(AND(Include_study?="Yes",Sufficient_data="Yes"),FO:FO-('Publication Bias Analysis'!AZ$30+'Publication Bias Analysis'!AZ$31*FN:FN),"")</f>
        <v/>
      </c>
      <c r="FW68" s="136"/>
      <c r="FX68" s="90" t="str">
        <f t="shared" si="212"/>
        <v/>
      </c>
      <c r="FY68" s="41" t="str">
        <f t="shared" si="184"/>
        <v/>
      </c>
      <c r="FZ68" s="51" t="str">
        <f t="shared" si="214"/>
        <v/>
      </c>
    </row>
    <row r="69" spans="1:182" x14ac:dyDescent="0.2">
      <c r="A69" s="131"/>
      <c r="B69" s="41" t="str">
        <f>IF(AND(Sufficient_data="Yes",Include_study?="Yes"),IF(AND(Sort_By=$E$1,Order="Ascending"),IF(Input!Study_name="",COUNTIFS(Input!Study_name,"&lt;&gt;"&amp;"",Include_study?,"Yes",Sufficient_data,"Yes")+1,IF(COUNT(E69)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69)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69" s="41" t="str">
        <f>IF(B69&lt;&gt;"",IF(B69=0,COUNTIF(B$2:B68,0)+1,COUNTIF(B$2:B68,B69)+COUNTIF(B:B,"&lt;"&amp;B69)+1),"")</f>
        <v/>
      </c>
      <c r="D69" s="41" t="str">
        <f t="shared" si="84"/>
        <v/>
      </c>
      <c r="E69" s="41" t="str">
        <f>IF(AND(Include_study?="Yes",Sufficient_data="Yes",Input!Study_name&lt;&gt;""),Input!Study_name,"")</f>
        <v/>
      </c>
      <c r="F69" s="41" t="str">
        <f>IF(AND(Include_study?="Yes",Sufficient_data="Yes"),IF(Input!M2_M1&lt;&gt;"",Input!M2_M1,IF(AND(M1_&lt;&gt;"",M2_&lt;&gt;""),M2_-M1_,"")),"")</f>
        <v/>
      </c>
      <c r="G69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69" s="41" t="str">
        <f>IF(AND(Include_study?="Yes",Sufficient_data="Yes"),IF(OR(t_value&lt;&gt;"",F_value&lt;&gt;"",Input!Cohens_d&lt;&gt;"",Input!Hedges_g&lt;&gt;""),"",Sdiff/SQRT(2*(1-(r_)))),"")</f>
        <v/>
      </c>
      <c r="I69" s="11" t="str">
        <f t="shared" si="185"/>
        <v/>
      </c>
      <c r="J69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69" s="41" t="str">
        <f t="shared" si="186"/>
        <v/>
      </c>
      <c r="L69" s="41" t="str">
        <f t="shared" si="187"/>
        <v/>
      </c>
      <c r="M69" s="41" t="str">
        <f t="shared" si="188"/>
        <v/>
      </c>
      <c r="N69" s="41" t="str">
        <f t="shared" si="189"/>
        <v/>
      </c>
      <c r="O69" s="41" t="str">
        <f t="shared" si="190"/>
        <v/>
      </c>
      <c r="P69" s="41" t="str">
        <f t="shared" si="191"/>
        <v/>
      </c>
      <c r="Q69" s="41" t="str">
        <f t="shared" si="192"/>
        <v/>
      </c>
      <c r="R69" s="41" t="str">
        <f t="shared" si="193"/>
        <v/>
      </c>
      <c r="S69" s="41" t="str">
        <f t="shared" si="194"/>
        <v/>
      </c>
      <c r="T69" s="105" t="str">
        <f t="shared" si="195"/>
        <v/>
      </c>
      <c r="U69" s="108" t="str">
        <f t="shared" si="196"/>
        <v/>
      </c>
      <c r="V69" s="42"/>
      <c r="W69" s="71" t="e">
        <f t="shared" si="150"/>
        <v>#N/A</v>
      </c>
      <c r="X69" s="41" t="str">
        <f t="shared" si="151"/>
        <v/>
      </c>
      <c r="Y69" s="51" t="str">
        <f t="shared" si="152"/>
        <v/>
      </c>
      <c r="AD69" s="131"/>
      <c r="AE69" s="71" t="str">
        <f t="shared" si="153"/>
        <v/>
      </c>
      <c r="AF69" s="86" t="str">
        <f t="shared" si="100"/>
        <v/>
      </c>
      <c r="AG69" s="86" t="str">
        <f t="shared" si="101"/>
        <v/>
      </c>
      <c r="AH69" s="86" t="str">
        <f t="shared" si="154"/>
        <v/>
      </c>
      <c r="AI69" s="86" t="str">
        <f t="shared" si="155"/>
        <v/>
      </c>
      <c r="AJ69" s="86" t="str">
        <f t="shared" si="156"/>
        <v/>
      </c>
      <c r="AK69" s="86" t="str">
        <f t="shared" si="197"/>
        <v/>
      </c>
      <c r="AL69" s="86" t="str">
        <f>IF(AND(Include_study?="Yes",Sufficient_data="Yes",Subgroup&lt;&gt;""),AH69-ABS(TINV((1-Subgroup_confidence_level),Number_of_subjects-1))*Calculations!AI69,"")</f>
        <v/>
      </c>
      <c r="AM69" s="86" t="str">
        <f>IF(AND(Include_study?="Yes",Sufficient_data="Yes",Subgroup&lt;&gt;""),AH69+ABS(TINV((1-Subgroup_confidence_level),Number_of_subjects-1))*Calculations!AI69,"")</f>
        <v/>
      </c>
      <c r="AN69" s="110" t="str">
        <f t="shared" si="198"/>
        <v/>
      </c>
      <c r="AO69" s="108" t="str">
        <f t="shared" si="199"/>
        <v/>
      </c>
      <c r="AP69" s="42"/>
      <c r="AQ69" s="71" t="e">
        <f t="shared" si="157"/>
        <v>#N/A</v>
      </c>
      <c r="AR69" s="41" t="str">
        <f t="shared" si="158"/>
        <v/>
      </c>
      <c r="AS69" s="51" t="str">
        <f t="shared" si="159"/>
        <v/>
      </c>
      <c r="AT69" s="42"/>
      <c r="AU69" s="71" t="str">
        <f t="shared" si="160"/>
        <v/>
      </c>
      <c r="AV69" s="86" t="str">
        <f>IF(AND(Sufficient_data="Yes",Include_study?="Yes",Subgroup&lt;&gt;""),IF(COUNTIFS(Input!P$2:P68,"="&amp;"Yes",Input!C$2:C68,"="&amp;"Yes",Input!Q$2:Q68,"="&amp;Subgroup)&gt;0,"",Subgroup),"")</f>
        <v/>
      </c>
      <c r="AW69" s="86" t="str">
        <f t="shared" si="161"/>
        <v/>
      </c>
      <c r="AX69" s="86" t="str">
        <f t="shared" si="162"/>
        <v/>
      </c>
      <c r="AY69" s="86" t="str">
        <f t="shared" si="163"/>
        <v/>
      </c>
      <c r="AZ69" s="86" t="str">
        <f t="shared" si="164"/>
        <v/>
      </c>
      <c r="BA69" s="86" t="str">
        <f t="shared" si="165"/>
        <v/>
      </c>
      <c r="BB69" s="86" t="str">
        <f t="shared" si="166"/>
        <v/>
      </c>
      <c r="BC69" s="86" t="str">
        <f t="shared" si="200"/>
        <v/>
      </c>
      <c r="BD69" s="86" t="str">
        <f t="shared" si="167"/>
        <v/>
      </c>
      <c r="BE69" s="86" t="str">
        <f t="shared" si="201"/>
        <v/>
      </c>
      <c r="BF69" s="86" t="str">
        <f t="shared" si="202"/>
        <v/>
      </c>
      <c r="BG69" s="86" t="str">
        <f t="shared" si="168"/>
        <v/>
      </c>
      <c r="BH69" s="86" t="str">
        <f t="shared" si="203"/>
        <v/>
      </c>
      <c r="BI69" s="86" t="str">
        <f t="shared" si="204"/>
        <v/>
      </c>
      <c r="BJ69" s="86" t="str">
        <f t="shared" si="169"/>
        <v/>
      </c>
      <c r="BK69" s="86" t="str">
        <f t="shared" si="205"/>
        <v/>
      </c>
      <c r="BL69" s="86" t="str">
        <f t="shared" si="206"/>
        <v/>
      </c>
      <c r="BM69" s="86" t="str">
        <f t="shared" si="170"/>
        <v/>
      </c>
      <c r="BN69" s="86" t="str">
        <f t="shared" si="171"/>
        <v/>
      </c>
      <c r="BO69" s="86" t="e">
        <f t="shared" si="172"/>
        <v>#N/A</v>
      </c>
      <c r="BP69" s="105" t="str">
        <f t="shared" si="173"/>
        <v/>
      </c>
      <c r="BQ69" s="86" t="str">
        <f t="shared" si="174"/>
        <v/>
      </c>
      <c r="BR69" s="86" t="str">
        <f t="shared" si="207"/>
        <v/>
      </c>
      <c r="BS69" s="86" t="str">
        <f t="shared" si="175"/>
        <v/>
      </c>
      <c r="BT69" s="51" t="str">
        <f t="shared" si="213"/>
        <v/>
      </c>
      <c r="BY69" s="132"/>
      <c r="BZ69" s="41" t="e">
        <f>IF(AND(Sufficient_data="Yes",Include_study?="Yes",Moderator&lt;&gt;""),'Moderator Analysis'!E69,NA())</f>
        <v>#N/A</v>
      </c>
      <c r="CA69" s="41" t="e">
        <f>IF(AND(Include_study?="Yes",Sufficient_data="Yes",Moderator&lt;&gt;""),'Moderator Analysis'!F69,NA())</f>
        <v>#N/A</v>
      </c>
      <c r="CB69" s="41" t="str">
        <f t="shared" si="208"/>
        <v/>
      </c>
      <c r="CC69" s="41" t="str">
        <f t="shared" si="176"/>
        <v/>
      </c>
      <c r="CD69" s="41" t="str">
        <f>IF(AND(Sufficient_data="Yes",Include_study?="Yes",Moderator&lt;&gt;""),'Moderator Analysis'!F:F-CO$2,"")</f>
        <v/>
      </c>
      <c r="CE69" s="41" t="str">
        <f t="shared" si="177"/>
        <v/>
      </c>
      <c r="CF69" s="51" t="str">
        <f>IF(AND(Sufficient_data="Yes",Include_study?="Yes",Moderator&lt;&gt;""),CC:CC*('Moderator Analysis'!F:F-CO$5-CO$4*'Moderator Analysis'!E:E)^2,"")</f>
        <v/>
      </c>
      <c r="CG69" s="42"/>
      <c r="CH69" s="25"/>
      <c r="CI69" s="71" t="str">
        <f t="shared" si="178"/>
        <v/>
      </c>
      <c r="CJ69" s="41" t="str">
        <f>IF(AND(Sufficient_data="Yes",Include_study?="Yes",CI69&lt;&gt;""),'Moderator Analysis'!F:F-'Moderator Analysis'!$J$37,"")</f>
        <v/>
      </c>
      <c r="CK69" s="41" t="str">
        <f>IF(AND(Sufficient_data="Yes",Include_study?="Yes",CI69&lt;&gt;""),'Moderator Analysis'!E:E-SUMPRODUCT('Moderator Analysis'!E:E,CI:CI)/SUM(CI:CI),"")</f>
        <v/>
      </c>
      <c r="CL69" s="51" t="str">
        <f>IF(AND(Sufficient_data="Yes",Include_study?="Yes",CI69&lt;&gt;""),CI:CI*('Moderator Analysis'!F:F-'Moderator Analysis'!J$29-'Moderator Analysis'!J$30*'Moderator Analysis'!E:E)^2,"")</f>
        <v/>
      </c>
      <c r="CQ69" s="132"/>
      <c r="CR69" s="134"/>
      <c r="CS69" s="41" t="str">
        <f>IF(AND(Sufficient_data="Yes",Include_study?="Yes"),1/('Publication Bias Analysis'!F69^2),"")</f>
        <v/>
      </c>
      <c r="CT69" s="86" t="str">
        <f>IF(AND(Include_study?="Yes",Sufficient_data="Yes"),1/('Publication Bias Analysis'!F69^2+IF(Additional_model="Fixed effect",0,DG$21)),"")</f>
        <v/>
      </c>
      <c r="CU69" s="86" t="str">
        <f>IF(AND(Include_study?="Yes",Sufficient_data="Yes"),1/('Publication Bias Analysis'!F:F^2+IF(Additional_model="Fixed effect",0,'Publication Bias Analysis'!L$32)),"")</f>
        <v/>
      </c>
      <c r="CV69" s="86" t="str">
        <f>IF(AND(Include_study?="Yes",Sufficient_data="Yes"),'Publication Bias Analysis'!E:E-'Publication Bias Analysis'!I$37,"")</f>
        <v/>
      </c>
      <c r="CW69" s="86" t="str">
        <f>IF(AND(Include_study?="Yes",Sufficient_data="Yes"),IF(Additional_model="Fixed effect",1/'Publication Bias Analysis'!F:F,1/SQRT('Publication Bias Analysis'!F:F^2+Calculations!DG$21)),"")</f>
        <v/>
      </c>
      <c r="CX69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69" s="88" t="str">
        <f t="shared" si="209"/>
        <v/>
      </c>
      <c r="CZ69" s="88" t="str">
        <f>IF(AND(Include_study?="Yes",Sufficient_data="Yes"),CY:CY+IF(DK:DK&lt;0,-1,1)*COUNTIF(CY$2:CY68,CY:CY),"")</f>
        <v/>
      </c>
      <c r="DA69" s="88" t="str">
        <f>IF(AND(Include_study?="Yes",Sufficient_data="Yes"),RANK(DO:DO,DO:DO,1)*IF(DN:DN&gt;0,1,-1)+IF(DN:DN&lt;0,-1,1)*COUNTIF(CY$2:CY68,CY:CY),"")</f>
        <v/>
      </c>
      <c r="DB69" s="88" t="str">
        <f>IF(AND(Include_study?="Yes",Sufficient_data="Yes"),RANK(DR:DR,DR:DR,1)*IF(DQ:DQ&gt;0,1,-1)+IF(DQ:DQ&lt;0,-1,1)*COUNTIF(CY$2:CY68,CY:CY),"")</f>
        <v/>
      </c>
      <c r="DC69" s="41" t="e">
        <f>IF(AND(Include_study?="Yes",Sufficient_data="Yes"),'Publication Bias Analysis'!$E:$E,NA())</f>
        <v>#N/A</v>
      </c>
      <c r="DD69" s="51" t="e">
        <f>IF(AND(Include_study?="Yes",Sufficient_data="Yes"),'Publication Bias Analysis'!$F:$F,NA())</f>
        <v>#N/A</v>
      </c>
      <c r="DJ69" s="136"/>
      <c r="DK69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69" s="41" t="str">
        <f t="shared" si="179"/>
        <v/>
      </c>
      <c r="DM69" s="51" t="str">
        <f>IF(AND(Include_study?="Yes",Sufficient_data="Yes"),1/('Publication Bias Analysis'!F:F^2+IF(Additional_model="Fixed effect",0,$DV$6)),"")</f>
        <v/>
      </c>
      <c r="DN69" s="41" t="str">
        <f>IF(AND(Include_study?="Yes",Sufficient_data="Yes"),IF('Publication Bias Analysis'!L$38="Left",'Publication Bias Analysis'!E:E-DV$3,Calculations!DV$3-'Publication Bias Analysis'!E:E),"")</f>
        <v/>
      </c>
      <c r="DO69" s="41" t="str">
        <f t="shared" si="180"/>
        <v/>
      </c>
      <c r="DP69" s="51" t="str">
        <f>IF(AND(DN69&lt;&gt;"",CZ69&lt;=MAX(CZ:CZ)-DV$7),1/('Publication Bias Analysis'!F:F^2+IF(Additional_model="Fixed effect",0,$DV$13)),"")</f>
        <v/>
      </c>
      <c r="DQ69" s="71" t="str">
        <f>IF(AND(Include_study?="Yes",Sufficient_data="Yes"),IF('Publication Bias Analysis'!L$38="Left",'Publication Bias Analysis'!E:E-DV$10,DV$10-'Publication Bias Analysis'!E:E),"")</f>
        <v/>
      </c>
      <c r="DR69" s="41" t="str">
        <f t="shared" si="181"/>
        <v/>
      </c>
      <c r="DS69" s="51" t="str">
        <f>IF(AND(DQ69&lt;&gt;"",DA69&lt;=MAX(DA:DA)-DV$14),1/('Publication Bias Analysis'!F:F^2+IF(Additional_model="Fixed effect",0,$DV$20)),"")</f>
        <v/>
      </c>
      <c r="EJ69" s="136"/>
      <c r="EK69" s="41" t="str">
        <f t="shared" si="210"/>
        <v/>
      </c>
      <c r="EL69" s="51" t="str">
        <f>IF(AND(Include_study?="Yes",Sufficient_data="Yes"),Z_score-('Publication Bias Analysis'!P$3+'Publication Bias Analysis'!P$4*Inverse_standard_error),"")</f>
        <v/>
      </c>
      <c r="EN69" s="136"/>
      <c r="EO69" s="41" t="str">
        <f>IF(AND(Include_study?="Yes",Sufficient_data="Yes"),('Publication Bias Analysis'!E:E-(SUMPRODUCT(Calculations!CS:CS,'Publication Bias Analysis'!E:E)/SUM(Calculations!CS:CS)))/SQRT(Calculations!EP:EP),"")</f>
        <v/>
      </c>
      <c r="EP69" s="41" t="str">
        <f>IF(AND(Include_study?="Yes",Sufficient_data="Yes"),'Publication Bias Analysis'!F:F^2-1/SUM(Calculations!CS:CS),"")</f>
        <v/>
      </c>
      <c r="EQ69" s="11" t="str">
        <f t="shared" si="182"/>
        <v/>
      </c>
      <c r="ER69" s="11" t="str">
        <f t="shared" si="183"/>
        <v/>
      </c>
      <c r="ES69" s="11" t="str">
        <f>IF(AND(Include_study?="Yes",Sufficient_data="Yes"),COUNTIFS(EQ$2:EQ68,"&lt;"&amp;EQ69,ER$2:ER68,"&lt;"&amp;ER69)+COUNTIFS(EQ70:EQ$201,"&lt;"&amp;EQ69,ER70:ER$201,"&lt;"&amp;ER69)+COUNTIFS(EQ$2:EQ68,"&gt;"&amp;EQ69,ER$2:ER68,"&gt;"&amp;ER69)+COUNTIFS(EQ70:EQ$201,"&gt;"&amp;EQ69,ER70:ER$201,"&gt;"&amp;ER69),"")</f>
        <v/>
      </c>
      <c r="ET69" s="82" t="str">
        <f>IF(AND(Include_study?="Yes",Sufficient_data="Yes"),COUNTIFS(EQ$2:EQ68,"&lt;"&amp;EQ69,ER$2:ER68,"&gt;"&amp;ER69)+COUNTIFS(EQ70:EQ$201,"&lt;"&amp;EQ69,ER70:ER$201,"&gt;"&amp;ER69)+COUNTIFS(EQ$2:EQ68,"&gt;"&amp;EQ69,ER$2:ER68,"&lt;"&amp;ER69)+COUNTIFS(EQ70:EQ$201,"&gt;"&amp;EQ69,ER70:ER$201,"&lt;"&amp;ER69),"")</f>
        <v/>
      </c>
      <c r="EV69" s="136"/>
      <c r="FA69" s="136"/>
      <c r="FB69" s="41" t="e">
        <f t="shared" si="144"/>
        <v>#N/A</v>
      </c>
      <c r="FC69" s="41" t="e">
        <f t="shared" si="145"/>
        <v>#N/A</v>
      </c>
      <c r="FD69" s="41" t="str">
        <f t="shared" si="146"/>
        <v/>
      </c>
      <c r="FE69" s="51" t="str">
        <f>IF(AND(Include_study?="Yes",Sufficient_data="Yes"),Z_score-('Publication Bias Analysis'!AO$30+'Publication Bias Analysis'!AO$31*Inverse_standard_error),"")</f>
        <v/>
      </c>
      <c r="FK69" s="136"/>
      <c r="FL69" s="11" t="str">
        <f>IF(Z_score_individual_studies&lt;&gt;"",RANK('Publication Bias Analysis'!AW:AW,'Publication Bias Analysis'!AW:AW,1)+COUNTIF('Publication Bias Analysis'!AW$2:AW68,'Publication Bias Analysis'!AW69),"")</f>
        <v/>
      </c>
      <c r="FM69" s="41" t="str">
        <f t="shared" si="211"/>
        <v/>
      </c>
      <c r="FN69" s="41" t="e">
        <f>IF('Publication Bias Analysis'!AV69&lt;&gt;"",'Publication Bias Analysis'!AV69,NA())</f>
        <v>#N/A</v>
      </c>
      <c r="FO69" s="41" t="e">
        <f>IF('Publication Bias Analysis'!AW69&lt;&gt;"",'Publication Bias Analysis'!AW69,NA())</f>
        <v>#N/A</v>
      </c>
      <c r="FP69" s="41" t="str">
        <f>IF(AND(Include_study?="Yes",Sufficient_data="Yes"),'Publication Bias Analysis'!AV:AV-AVERAGE('Publication Bias Analysis'!AV:AV),"")</f>
        <v/>
      </c>
      <c r="FQ69" s="51" t="str">
        <f>IF(AND(Include_study?="Yes",Sufficient_data="Yes"),FO:FO-('Publication Bias Analysis'!AZ$30+'Publication Bias Analysis'!AZ$31*FN:FN),"")</f>
        <v/>
      </c>
      <c r="FW69" s="136"/>
      <c r="FX69" s="90" t="str">
        <f t="shared" si="212"/>
        <v/>
      </c>
      <c r="FY69" s="41" t="str">
        <f t="shared" si="184"/>
        <v/>
      </c>
      <c r="FZ69" s="51" t="str">
        <f t="shared" si="214"/>
        <v/>
      </c>
    </row>
    <row r="70" spans="1:182" x14ac:dyDescent="0.2">
      <c r="A70" s="131"/>
      <c r="B70" s="41" t="str">
        <f>IF(AND(Sufficient_data="Yes",Include_study?="Yes"),IF(AND(Sort_By=$E$1,Order="Ascending"),IF(Input!Study_name="",COUNTIFS(Input!Study_name,"&lt;&gt;"&amp;"",Include_study?,"Yes",Sufficient_data,"Yes")+1,IF(COUNT(E70)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70)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70" s="41" t="str">
        <f>IF(B70&lt;&gt;"",IF(B70=0,COUNTIF(B$2:B69,0)+1,COUNTIF(B$2:B69,B70)+COUNTIF(B:B,"&lt;"&amp;B70)+1),"")</f>
        <v/>
      </c>
      <c r="D70" s="41" t="str">
        <f t="shared" si="84"/>
        <v/>
      </c>
      <c r="E70" s="41" t="str">
        <f>IF(AND(Include_study?="Yes",Sufficient_data="Yes",Input!Study_name&lt;&gt;""),Input!Study_name,"")</f>
        <v/>
      </c>
      <c r="F70" s="41" t="str">
        <f>IF(AND(Include_study?="Yes",Sufficient_data="Yes"),IF(Input!M2_M1&lt;&gt;"",Input!M2_M1,IF(AND(M1_&lt;&gt;"",M2_&lt;&gt;""),M2_-M1_,"")),"")</f>
        <v/>
      </c>
      <c r="G70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70" s="41" t="str">
        <f>IF(AND(Include_study?="Yes",Sufficient_data="Yes"),IF(OR(t_value&lt;&gt;"",F_value&lt;&gt;"",Input!Cohens_d&lt;&gt;"",Input!Hedges_g&lt;&gt;""),"",Sdiff/SQRT(2*(1-(r_)))),"")</f>
        <v/>
      </c>
      <c r="I70" s="11" t="str">
        <f t="shared" si="185"/>
        <v/>
      </c>
      <c r="J70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70" s="41" t="str">
        <f t="shared" si="186"/>
        <v/>
      </c>
      <c r="L70" s="41" t="str">
        <f t="shared" si="187"/>
        <v/>
      </c>
      <c r="M70" s="41" t="str">
        <f t="shared" si="188"/>
        <v/>
      </c>
      <c r="N70" s="41" t="str">
        <f t="shared" si="189"/>
        <v/>
      </c>
      <c r="O70" s="41" t="str">
        <f t="shared" si="190"/>
        <v/>
      </c>
      <c r="P70" s="41" t="str">
        <f t="shared" si="191"/>
        <v/>
      </c>
      <c r="Q70" s="41" t="str">
        <f t="shared" si="192"/>
        <v/>
      </c>
      <c r="R70" s="41" t="str">
        <f t="shared" si="193"/>
        <v/>
      </c>
      <c r="S70" s="41" t="str">
        <f t="shared" si="194"/>
        <v/>
      </c>
      <c r="T70" s="105" t="str">
        <f t="shared" si="195"/>
        <v/>
      </c>
      <c r="U70" s="108" t="str">
        <f t="shared" si="196"/>
        <v/>
      </c>
      <c r="V70" s="42"/>
      <c r="W70" s="71" t="e">
        <f t="shared" si="150"/>
        <v>#N/A</v>
      </c>
      <c r="X70" s="41" t="str">
        <f t="shared" si="151"/>
        <v/>
      </c>
      <c r="Y70" s="51" t="str">
        <f t="shared" si="152"/>
        <v/>
      </c>
      <c r="AD70" s="131"/>
      <c r="AE70" s="71" t="str">
        <f t="shared" si="153"/>
        <v/>
      </c>
      <c r="AF70" s="86" t="str">
        <f t="shared" si="100"/>
        <v/>
      </c>
      <c r="AG70" s="86" t="str">
        <f t="shared" si="101"/>
        <v/>
      </c>
      <c r="AH70" s="86" t="str">
        <f t="shared" si="154"/>
        <v/>
      </c>
      <c r="AI70" s="86" t="str">
        <f t="shared" si="155"/>
        <v/>
      </c>
      <c r="AJ70" s="86" t="str">
        <f t="shared" si="156"/>
        <v/>
      </c>
      <c r="AK70" s="86" t="str">
        <f t="shared" si="197"/>
        <v/>
      </c>
      <c r="AL70" s="86" t="str">
        <f>IF(AND(Include_study?="Yes",Sufficient_data="Yes",Subgroup&lt;&gt;""),AH70-ABS(TINV((1-Subgroup_confidence_level),Number_of_subjects-1))*Calculations!AI70,"")</f>
        <v/>
      </c>
      <c r="AM70" s="86" t="str">
        <f>IF(AND(Include_study?="Yes",Sufficient_data="Yes",Subgroup&lt;&gt;""),AH70+ABS(TINV((1-Subgroup_confidence_level),Number_of_subjects-1))*Calculations!AI70,"")</f>
        <v/>
      </c>
      <c r="AN70" s="110" t="str">
        <f t="shared" si="198"/>
        <v/>
      </c>
      <c r="AO70" s="108" t="str">
        <f t="shared" si="199"/>
        <v/>
      </c>
      <c r="AP70" s="42"/>
      <c r="AQ70" s="71" t="e">
        <f t="shared" si="157"/>
        <v>#N/A</v>
      </c>
      <c r="AR70" s="41" t="str">
        <f t="shared" si="158"/>
        <v/>
      </c>
      <c r="AS70" s="51" t="str">
        <f t="shared" si="159"/>
        <v/>
      </c>
      <c r="AT70" s="42"/>
      <c r="AU70" s="71" t="str">
        <f t="shared" si="160"/>
        <v/>
      </c>
      <c r="AV70" s="86" t="str">
        <f>IF(AND(Sufficient_data="Yes",Include_study?="Yes",Subgroup&lt;&gt;""),IF(COUNTIFS(Input!P$2:P69,"="&amp;"Yes",Input!C$2:C69,"="&amp;"Yes",Input!Q$2:Q69,"="&amp;Subgroup)&gt;0,"",Subgroup),"")</f>
        <v/>
      </c>
      <c r="AW70" s="86" t="str">
        <f t="shared" si="161"/>
        <v/>
      </c>
      <c r="AX70" s="86" t="str">
        <f t="shared" si="162"/>
        <v/>
      </c>
      <c r="AY70" s="86" t="str">
        <f t="shared" si="163"/>
        <v/>
      </c>
      <c r="AZ70" s="86" t="str">
        <f t="shared" si="164"/>
        <v/>
      </c>
      <c r="BA70" s="86" t="str">
        <f t="shared" si="165"/>
        <v/>
      </c>
      <c r="BB70" s="86" t="str">
        <f t="shared" si="166"/>
        <v/>
      </c>
      <c r="BC70" s="86" t="str">
        <f t="shared" si="200"/>
        <v/>
      </c>
      <c r="BD70" s="86" t="str">
        <f t="shared" si="167"/>
        <v/>
      </c>
      <c r="BE70" s="86" t="str">
        <f t="shared" si="201"/>
        <v/>
      </c>
      <c r="BF70" s="86" t="str">
        <f t="shared" si="202"/>
        <v/>
      </c>
      <c r="BG70" s="86" t="str">
        <f t="shared" si="168"/>
        <v/>
      </c>
      <c r="BH70" s="86" t="str">
        <f t="shared" si="203"/>
        <v/>
      </c>
      <c r="BI70" s="86" t="str">
        <f t="shared" si="204"/>
        <v/>
      </c>
      <c r="BJ70" s="86" t="str">
        <f t="shared" si="169"/>
        <v/>
      </c>
      <c r="BK70" s="86" t="str">
        <f t="shared" si="205"/>
        <v/>
      </c>
      <c r="BL70" s="86" t="str">
        <f t="shared" si="206"/>
        <v/>
      </c>
      <c r="BM70" s="86" t="str">
        <f t="shared" si="170"/>
        <v/>
      </c>
      <c r="BN70" s="86" t="str">
        <f t="shared" si="171"/>
        <v/>
      </c>
      <c r="BO70" s="86" t="e">
        <f t="shared" si="172"/>
        <v>#N/A</v>
      </c>
      <c r="BP70" s="105" t="str">
        <f t="shared" si="173"/>
        <v/>
      </c>
      <c r="BQ70" s="86" t="str">
        <f t="shared" si="174"/>
        <v/>
      </c>
      <c r="BR70" s="86" t="str">
        <f t="shared" si="207"/>
        <v/>
      </c>
      <c r="BS70" s="86" t="str">
        <f t="shared" si="175"/>
        <v/>
      </c>
      <c r="BT70" s="51" t="str">
        <f t="shared" si="213"/>
        <v/>
      </c>
      <c r="BY70" s="132"/>
      <c r="BZ70" s="41" t="e">
        <f>IF(AND(Sufficient_data="Yes",Include_study?="Yes",Moderator&lt;&gt;""),'Moderator Analysis'!E70,NA())</f>
        <v>#N/A</v>
      </c>
      <c r="CA70" s="41" t="e">
        <f>IF(AND(Include_study?="Yes",Sufficient_data="Yes",Moderator&lt;&gt;""),'Moderator Analysis'!F70,NA())</f>
        <v>#N/A</v>
      </c>
      <c r="CB70" s="41" t="str">
        <f t="shared" si="208"/>
        <v/>
      </c>
      <c r="CC70" s="41" t="str">
        <f t="shared" si="176"/>
        <v/>
      </c>
      <c r="CD70" s="41" t="str">
        <f>IF(AND(Sufficient_data="Yes",Include_study?="Yes",Moderator&lt;&gt;""),'Moderator Analysis'!F:F-CO$2,"")</f>
        <v/>
      </c>
      <c r="CE70" s="41" t="str">
        <f t="shared" si="177"/>
        <v/>
      </c>
      <c r="CF70" s="51" t="str">
        <f>IF(AND(Sufficient_data="Yes",Include_study?="Yes",Moderator&lt;&gt;""),CC:CC*('Moderator Analysis'!F:F-CO$5-CO$4*'Moderator Analysis'!E:E)^2,"")</f>
        <v/>
      </c>
      <c r="CG70" s="42"/>
      <c r="CH70" s="25"/>
      <c r="CI70" s="71" t="str">
        <f t="shared" si="178"/>
        <v/>
      </c>
      <c r="CJ70" s="41" t="str">
        <f>IF(AND(Sufficient_data="Yes",Include_study?="Yes",CI70&lt;&gt;""),'Moderator Analysis'!F:F-'Moderator Analysis'!$J$37,"")</f>
        <v/>
      </c>
      <c r="CK70" s="41" t="str">
        <f>IF(AND(Sufficient_data="Yes",Include_study?="Yes",CI70&lt;&gt;""),'Moderator Analysis'!E:E-SUMPRODUCT('Moderator Analysis'!E:E,CI:CI)/SUM(CI:CI),"")</f>
        <v/>
      </c>
      <c r="CL70" s="51" t="str">
        <f>IF(AND(Sufficient_data="Yes",Include_study?="Yes",CI70&lt;&gt;""),CI:CI*('Moderator Analysis'!F:F-'Moderator Analysis'!J$29-'Moderator Analysis'!J$30*'Moderator Analysis'!E:E)^2,"")</f>
        <v/>
      </c>
      <c r="CQ70" s="132"/>
      <c r="CR70" s="134"/>
      <c r="CS70" s="41" t="str">
        <f>IF(AND(Sufficient_data="Yes",Include_study?="Yes"),1/('Publication Bias Analysis'!F70^2),"")</f>
        <v/>
      </c>
      <c r="CT70" s="86" t="str">
        <f>IF(AND(Include_study?="Yes",Sufficient_data="Yes"),1/('Publication Bias Analysis'!F70^2+IF(Additional_model="Fixed effect",0,DG$21)),"")</f>
        <v/>
      </c>
      <c r="CU70" s="86" t="str">
        <f>IF(AND(Include_study?="Yes",Sufficient_data="Yes"),1/('Publication Bias Analysis'!F:F^2+IF(Additional_model="Fixed effect",0,'Publication Bias Analysis'!L$32)),"")</f>
        <v/>
      </c>
      <c r="CV70" s="86" t="str">
        <f>IF(AND(Include_study?="Yes",Sufficient_data="Yes"),'Publication Bias Analysis'!E:E-'Publication Bias Analysis'!I$37,"")</f>
        <v/>
      </c>
      <c r="CW70" s="86" t="str">
        <f>IF(AND(Include_study?="Yes",Sufficient_data="Yes"),IF(Additional_model="Fixed effect",1/'Publication Bias Analysis'!F:F,1/SQRT('Publication Bias Analysis'!F:F^2+Calculations!DG$21)),"")</f>
        <v/>
      </c>
      <c r="CX70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70" s="88" t="str">
        <f t="shared" si="209"/>
        <v/>
      </c>
      <c r="CZ70" s="88" t="str">
        <f>IF(AND(Include_study?="Yes",Sufficient_data="Yes"),CY:CY+IF(DK:DK&lt;0,-1,1)*COUNTIF(CY$2:CY69,CY:CY),"")</f>
        <v/>
      </c>
      <c r="DA70" s="88" t="str">
        <f>IF(AND(Include_study?="Yes",Sufficient_data="Yes"),RANK(DO:DO,DO:DO,1)*IF(DN:DN&gt;0,1,-1)+IF(DN:DN&lt;0,-1,1)*COUNTIF(CY$2:CY69,CY:CY),"")</f>
        <v/>
      </c>
      <c r="DB70" s="88" t="str">
        <f>IF(AND(Include_study?="Yes",Sufficient_data="Yes"),RANK(DR:DR,DR:DR,1)*IF(DQ:DQ&gt;0,1,-1)+IF(DQ:DQ&lt;0,-1,1)*COUNTIF(CY$2:CY69,CY:CY),"")</f>
        <v/>
      </c>
      <c r="DC70" s="41" t="e">
        <f>IF(AND(Include_study?="Yes",Sufficient_data="Yes"),'Publication Bias Analysis'!$E:$E,NA())</f>
        <v>#N/A</v>
      </c>
      <c r="DD70" s="51" t="e">
        <f>IF(AND(Include_study?="Yes",Sufficient_data="Yes"),'Publication Bias Analysis'!$F:$F,NA())</f>
        <v>#N/A</v>
      </c>
      <c r="DJ70" s="136"/>
      <c r="DK70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70" s="41" t="str">
        <f t="shared" si="179"/>
        <v/>
      </c>
      <c r="DM70" s="51" t="str">
        <f>IF(AND(Include_study?="Yes",Sufficient_data="Yes"),1/('Publication Bias Analysis'!F:F^2+IF(Additional_model="Fixed effect",0,$DV$6)),"")</f>
        <v/>
      </c>
      <c r="DN70" s="41" t="str">
        <f>IF(AND(Include_study?="Yes",Sufficient_data="Yes"),IF('Publication Bias Analysis'!L$38="Left",'Publication Bias Analysis'!E:E-DV$3,Calculations!DV$3-'Publication Bias Analysis'!E:E),"")</f>
        <v/>
      </c>
      <c r="DO70" s="41" t="str">
        <f t="shared" si="180"/>
        <v/>
      </c>
      <c r="DP70" s="51" t="str">
        <f>IF(AND(DN70&lt;&gt;"",CZ70&lt;=MAX(CZ:CZ)-DV$7),1/('Publication Bias Analysis'!F:F^2+IF(Additional_model="Fixed effect",0,$DV$13)),"")</f>
        <v/>
      </c>
      <c r="DQ70" s="71" t="str">
        <f>IF(AND(Include_study?="Yes",Sufficient_data="Yes"),IF('Publication Bias Analysis'!L$38="Left",'Publication Bias Analysis'!E:E-DV$10,DV$10-'Publication Bias Analysis'!E:E),"")</f>
        <v/>
      </c>
      <c r="DR70" s="41" t="str">
        <f t="shared" si="181"/>
        <v/>
      </c>
      <c r="DS70" s="51" t="str">
        <f>IF(AND(DQ70&lt;&gt;"",DA70&lt;=MAX(DA:DA)-DV$14),1/('Publication Bias Analysis'!F:F^2+IF(Additional_model="Fixed effect",0,$DV$20)),"")</f>
        <v/>
      </c>
      <c r="EJ70" s="136"/>
      <c r="EK70" s="41" t="str">
        <f t="shared" si="210"/>
        <v/>
      </c>
      <c r="EL70" s="51" t="str">
        <f>IF(AND(Include_study?="Yes",Sufficient_data="Yes"),Z_score-('Publication Bias Analysis'!P$3+'Publication Bias Analysis'!P$4*Inverse_standard_error),"")</f>
        <v/>
      </c>
      <c r="EN70" s="136"/>
      <c r="EO70" s="41" t="str">
        <f>IF(AND(Include_study?="Yes",Sufficient_data="Yes"),('Publication Bias Analysis'!E:E-(SUMPRODUCT(Calculations!CS:CS,'Publication Bias Analysis'!E:E)/SUM(Calculations!CS:CS)))/SQRT(Calculations!EP:EP),"")</f>
        <v/>
      </c>
      <c r="EP70" s="41" t="str">
        <f>IF(AND(Include_study?="Yes",Sufficient_data="Yes"),'Publication Bias Analysis'!F:F^2-1/SUM(Calculations!CS:CS),"")</f>
        <v/>
      </c>
      <c r="EQ70" s="11" t="str">
        <f t="shared" si="182"/>
        <v/>
      </c>
      <c r="ER70" s="11" t="str">
        <f t="shared" si="183"/>
        <v/>
      </c>
      <c r="ES70" s="11" t="str">
        <f>IF(AND(Include_study?="Yes",Sufficient_data="Yes"),COUNTIFS(EQ$2:EQ69,"&lt;"&amp;EQ70,ER$2:ER69,"&lt;"&amp;ER70)+COUNTIFS(EQ71:EQ$201,"&lt;"&amp;EQ70,ER71:ER$201,"&lt;"&amp;ER70)+COUNTIFS(EQ$2:EQ69,"&gt;"&amp;EQ70,ER$2:ER69,"&gt;"&amp;ER70)+COUNTIFS(EQ71:EQ$201,"&gt;"&amp;EQ70,ER71:ER$201,"&gt;"&amp;ER70),"")</f>
        <v/>
      </c>
      <c r="ET70" s="82" t="str">
        <f>IF(AND(Include_study?="Yes",Sufficient_data="Yes"),COUNTIFS(EQ$2:EQ69,"&lt;"&amp;EQ70,ER$2:ER69,"&gt;"&amp;ER70)+COUNTIFS(EQ71:EQ$201,"&lt;"&amp;EQ70,ER71:ER$201,"&gt;"&amp;ER70)+COUNTIFS(EQ$2:EQ69,"&gt;"&amp;EQ70,ER$2:ER69,"&lt;"&amp;ER70)+COUNTIFS(EQ71:EQ$201,"&gt;"&amp;EQ70,ER71:ER$201,"&lt;"&amp;ER70),"")</f>
        <v/>
      </c>
      <c r="EV70" s="136"/>
      <c r="FA70" s="136"/>
      <c r="FB70" s="41" t="e">
        <f t="shared" si="144"/>
        <v>#N/A</v>
      </c>
      <c r="FC70" s="41" t="e">
        <f t="shared" si="145"/>
        <v>#N/A</v>
      </c>
      <c r="FD70" s="41" t="str">
        <f t="shared" si="146"/>
        <v/>
      </c>
      <c r="FE70" s="51" t="str">
        <f>IF(AND(Include_study?="Yes",Sufficient_data="Yes"),Z_score-('Publication Bias Analysis'!AO$30+'Publication Bias Analysis'!AO$31*Inverse_standard_error),"")</f>
        <v/>
      </c>
      <c r="FK70" s="136"/>
      <c r="FL70" s="11" t="str">
        <f>IF(Z_score_individual_studies&lt;&gt;"",RANK('Publication Bias Analysis'!AW:AW,'Publication Bias Analysis'!AW:AW,1)+COUNTIF('Publication Bias Analysis'!AW$2:AW69,'Publication Bias Analysis'!AW70),"")</f>
        <v/>
      </c>
      <c r="FM70" s="41" t="str">
        <f t="shared" si="211"/>
        <v/>
      </c>
      <c r="FN70" s="41" t="e">
        <f>IF('Publication Bias Analysis'!AV70&lt;&gt;"",'Publication Bias Analysis'!AV70,NA())</f>
        <v>#N/A</v>
      </c>
      <c r="FO70" s="41" t="e">
        <f>IF('Publication Bias Analysis'!AW70&lt;&gt;"",'Publication Bias Analysis'!AW70,NA())</f>
        <v>#N/A</v>
      </c>
      <c r="FP70" s="41" t="str">
        <f>IF(AND(Include_study?="Yes",Sufficient_data="Yes"),'Publication Bias Analysis'!AV:AV-AVERAGE('Publication Bias Analysis'!AV:AV),"")</f>
        <v/>
      </c>
      <c r="FQ70" s="51" t="str">
        <f>IF(AND(Include_study?="Yes",Sufficient_data="Yes"),FO:FO-('Publication Bias Analysis'!AZ$30+'Publication Bias Analysis'!AZ$31*FN:FN),"")</f>
        <v/>
      </c>
      <c r="FW70" s="136"/>
      <c r="FX70" s="90" t="str">
        <f t="shared" si="212"/>
        <v/>
      </c>
      <c r="FY70" s="41" t="str">
        <f t="shared" si="184"/>
        <v/>
      </c>
      <c r="FZ70" s="51" t="str">
        <f t="shared" si="214"/>
        <v/>
      </c>
    </row>
    <row r="71" spans="1:182" x14ac:dyDescent="0.2">
      <c r="A71" s="131"/>
      <c r="B71" s="41" t="str">
        <f>IF(AND(Sufficient_data="Yes",Include_study?="Yes"),IF(AND(Sort_By=$E$1,Order="Ascending"),IF(Input!Study_name="",COUNTIFS(Input!Study_name,"&lt;&gt;"&amp;"",Include_study?,"Yes",Sufficient_data,"Yes")+1,IF(COUNT(E71)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71)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71" s="41" t="str">
        <f>IF(B71&lt;&gt;"",IF(B71=0,COUNTIF(B$2:B70,0)+1,COUNTIF(B$2:B70,B71)+COUNTIF(B:B,"&lt;"&amp;B71)+1),"")</f>
        <v/>
      </c>
      <c r="D71" s="41" t="str">
        <f t="shared" si="84"/>
        <v/>
      </c>
      <c r="E71" s="41" t="str">
        <f>IF(AND(Include_study?="Yes",Sufficient_data="Yes",Input!Study_name&lt;&gt;""),Input!Study_name,"")</f>
        <v/>
      </c>
      <c r="F71" s="41" t="str">
        <f>IF(AND(Include_study?="Yes",Sufficient_data="Yes"),IF(Input!M2_M1&lt;&gt;"",Input!M2_M1,IF(AND(M1_&lt;&gt;"",M2_&lt;&gt;""),M2_-M1_,"")),"")</f>
        <v/>
      </c>
      <c r="G71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71" s="41" t="str">
        <f>IF(AND(Include_study?="Yes",Sufficient_data="Yes"),IF(OR(t_value&lt;&gt;"",F_value&lt;&gt;"",Input!Cohens_d&lt;&gt;"",Input!Hedges_g&lt;&gt;""),"",Sdiff/SQRT(2*(1-(r_)))),"")</f>
        <v/>
      </c>
      <c r="I71" s="11" t="str">
        <f t="shared" si="185"/>
        <v/>
      </c>
      <c r="J71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71" s="41" t="str">
        <f t="shared" si="186"/>
        <v/>
      </c>
      <c r="L71" s="41" t="str">
        <f t="shared" si="187"/>
        <v/>
      </c>
      <c r="M71" s="41" t="str">
        <f t="shared" si="188"/>
        <v/>
      </c>
      <c r="N71" s="41" t="str">
        <f t="shared" si="189"/>
        <v/>
      </c>
      <c r="O71" s="41" t="str">
        <f t="shared" si="190"/>
        <v/>
      </c>
      <c r="P71" s="41" t="str">
        <f t="shared" si="191"/>
        <v/>
      </c>
      <c r="Q71" s="41" t="str">
        <f t="shared" si="192"/>
        <v/>
      </c>
      <c r="R71" s="41" t="str">
        <f t="shared" si="193"/>
        <v/>
      </c>
      <c r="S71" s="41" t="str">
        <f t="shared" si="194"/>
        <v/>
      </c>
      <c r="T71" s="105" t="str">
        <f t="shared" si="195"/>
        <v/>
      </c>
      <c r="U71" s="108" t="str">
        <f t="shared" si="196"/>
        <v/>
      </c>
      <c r="V71" s="42"/>
      <c r="W71" s="71" t="e">
        <f t="shared" si="150"/>
        <v>#N/A</v>
      </c>
      <c r="X71" s="41" t="str">
        <f t="shared" si="151"/>
        <v/>
      </c>
      <c r="Y71" s="51" t="str">
        <f t="shared" si="152"/>
        <v/>
      </c>
      <c r="AD71" s="131"/>
      <c r="AE71" s="71" t="str">
        <f t="shared" si="153"/>
        <v/>
      </c>
      <c r="AF71" s="86" t="str">
        <f t="shared" si="100"/>
        <v/>
      </c>
      <c r="AG71" s="86" t="str">
        <f t="shared" si="101"/>
        <v/>
      </c>
      <c r="AH71" s="86" t="str">
        <f t="shared" si="154"/>
        <v/>
      </c>
      <c r="AI71" s="86" t="str">
        <f t="shared" si="155"/>
        <v/>
      </c>
      <c r="AJ71" s="86" t="str">
        <f t="shared" si="156"/>
        <v/>
      </c>
      <c r="AK71" s="86" t="str">
        <f t="shared" si="197"/>
        <v/>
      </c>
      <c r="AL71" s="86" t="str">
        <f>IF(AND(Include_study?="Yes",Sufficient_data="Yes",Subgroup&lt;&gt;""),AH71-ABS(TINV((1-Subgroup_confidence_level),Number_of_subjects-1))*Calculations!AI71,"")</f>
        <v/>
      </c>
      <c r="AM71" s="86" t="str">
        <f>IF(AND(Include_study?="Yes",Sufficient_data="Yes",Subgroup&lt;&gt;""),AH71+ABS(TINV((1-Subgroup_confidence_level),Number_of_subjects-1))*Calculations!AI71,"")</f>
        <v/>
      </c>
      <c r="AN71" s="110" t="str">
        <f t="shared" si="198"/>
        <v/>
      </c>
      <c r="AO71" s="108" t="str">
        <f t="shared" si="199"/>
        <v/>
      </c>
      <c r="AP71" s="42"/>
      <c r="AQ71" s="71" t="e">
        <f t="shared" si="157"/>
        <v>#N/A</v>
      </c>
      <c r="AR71" s="41" t="str">
        <f t="shared" si="158"/>
        <v/>
      </c>
      <c r="AS71" s="51" t="str">
        <f t="shared" si="159"/>
        <v/>
      </c>
      <c r="AT71" s="42"/>
      <c r="AU71" s="71" t="str">
        <f t="shared" si="160"/>
        <v/>
      </c>
      <c r="AV71" s="86" t="str">
        <f>IF(AND(Sufficient_data="Yes",Include_study?="Yes",Subgroup&lt;&gt;""),IF(COUNTIFS(Input!P$2:P70,"="&amp;"Yes",Input!C$2:C70,"="&amp;"Yes",Input!Q$2:Q70,"="&amp;Subgroup)&gt;0,"",Subgroup),"")</f>
        <v/>
      </c>
      <c r="AW71" s="86" t="str">
        <f t="shared" si="161"/>
        <v/>
      </c>
      <c r="AX71" s="86" t="str">
        <f t="shared" si="162"/>
        <v/>
      </c>
      <c r="AY71" s="86" t="str">
        <f t="shared" si="163"/>
        <v/>
      </c>
      <c r="AZ71" s="86" t="str">
        <f t="shared" si="164"/>
        <v/>
      </c>
      <c r="BA71" s="86" t="str">
        <f t="shared" si="165"/>
        <v/>
      </c>
      <c r="BB71" s="86" t="str">
        <f t="shared" si="166"/>
        <v/>
      </c>
      <c r="BC71" s="86" t="str">
        <f t="shared" si="200"/>
        <v/>
      </c>
      <c r="BD71" s="86" t="str">
        <f t="shared" si="167"/>
        <v/>
      </c>
      <c r="BE71" s="86" t="str">
        <f t="shared" si="201"/>
        <v/>
      </c>
      <c r="BF71" s="86" t="str">
        <f t="shared" si="202"/>
        <v/>
      </c>
      <c r="BG71" s="86" t="str">
        <f t="shared" si="168"/>
        <v/>
      </c>
      <c r="BH71" s="86" t="str">
        <f t="shared" si="203"/>
        <v/>
      </c>
      <c r="BI71" s="86" t="str">
        <f t="shared" si="204"/>
        <v/>
      </c>
      <c r="BJ71" s="86" t="str">
        <f t="shared" si="169"/>
        <v/>
      </c>
      <c r="BK71" s="86" t="str">
        <f t="shared" si="205"/>
        <v/>
      </c>
      <c r="BL71" s="86" t="str">
        <f t="shared" si="206"/>
        <v/>
      </c>
      <c r="BM71" s="86" t="str">
        <f t="shared" si="170"/>
        <v/>
      </c>
      <c r="BN71" s="86" t="str">
        <f t="shared" si="171"/>
        <v/>
      </c>
      <c r="BO71" s="86" t="e">
        <f t="shared" si="172"/>
        <v>#N/A</v>
      </c>
      <c r="BP71" s="105" t="str">
        <f t="shared" si="173"/>
        <v/>
      </c>
      <c r="BQ71" s="86" t="str">
        <f t="shared" si="174"/>
        <v/>
      </c>
      <c r="BR71" s="86" t="str">
        <f t="shared" si="207"/>
        <v/>
      </c>
      <c r="BS71" s="86" t="str">
        <f t="shared" si="175"/>
        <v/>
      </c>
      <c r="BT71" s="51" t="str">
        <f t="shared" si="213"/>
        <v/>
      </c>
      <c r="BY71" s="132"/>
      <c r="BZ71" s="41" t="e">
        <f>IF(AND(Sufficient_data="Yes",Include_study?="Yes",Moderator&lt;&gt;""),'Moderator Analysis'!E71,NA())</f>
        <v>#N/A</v>
      </c>
      <c r="CA71" s="41" t="e">
        <f>IF(AND(Include_study?="Yes",Sufficient_data="Yes",Moderator&lt;&gt;""),'Moderator Analysis'!F71,NA())</f>
        <v>#N/A</v>
      </c>
      <c r="CB71" s="41" t="str">
        <f t="shared" si="208"/>
        <v/>
      </c>
      <c r="CC71" s="41" t="str">
        <f t="shared" si="176"/>
        <v/>
      </c>
      <c r="CD71" s="41" t="str">
        <f>IF(AND(Sufficient_data="Yes",Include_study?="Yes",Moderator&lt;&gt;""),'Moderator Analysis'!F:F-CO$2,"")</f>
        <v/>
      </c>
      <c r="CE71" s="41" t="str">
        <f t="shared" si="177"/>
        <v/>
      </c>
      <c r="CF71" s="51" t="str">
        <f>IF(AND(Sufficient_data="Yes",Include_study?="Yes",Moderator&lt;&gt;""),CC:CC*('Moderator Analysis'!F:F-CO$5-CO$4*'Moderator Analysis'!E:E)^2,"")</f>
        <v/>
      </c>
      <c r="CG71" s="42"/>
      <c r="CH71" s="25"/>
      <c r="CI71" s="71" t="str">
        <f t="shared" si="178"/>
        <v/>
      </c>
      <c r="CJ71" s="41" t="str">
        <f>IF(AND(Sufficient_data="Yes",Include_study?="Yes",CI71&lt;&gt;""),'Moderator Analysis'!F:F-'Moderator Analysis'!$J$37,"")</f>
        <v/>
      </c>
      <c r="CK71" s="41" t="str">
        <f>IF(AND(Sufficient_data="Yes",Include_study?="Yes",CI71&lt;&gt;""),'Moderator Analysis'!E:E-SUMPRODUCT('Moderator Analysis'!E:E,CI:CI)/SUM(CI:CI),"")</f>
        <v/>
      </c>
      <c r="CL71" s="51" t="str">
        <f>IF(AND(Sufficient_data="Yes",Include_study?="Yes",CI71&lt;&gt;""),CI:CI*('Moderator Analysis'!F:F-'Moderator Analysis'!J$29-'Moderator Analysis'!J$30*'Moderator Analysis'!E:E)^2,"")</f>
        <v/>
      </c>
      <c r="CQ71" s="132"/>
      <c r="CR71" s="134"/>
      <c r="CS71" s="41" t="str">
        <f>IF(AND(Sufficient_data="Yes",Include_study?="Yes"),1/('Publication Bias Analysis'!F71^2),"")</f>
        <v/>
      </c>
      <c r="CT71" s="86" t="str">
        <f>IF(AND(Include_study?="Yes",Sufficient_data="Yes"),1/('Publication Bias Analysis'!F71^2+IF(Additional_model="Fixed effect",0,DG$21)),"")</f>
        <v/>
      </c>
      <c r="CU71" s="86" t="str">
        <f>IF(AND(Include_study?="Yes",Sufficient_data="Yes"),1/('Publication Bias Analysis'!F:F^2+IF(Additional_model="Fixed effect",0,'Publication Bias Analysis'!L$32)),"")</f>
        <v/>
      </c>
      <c r="CV71" s="86" t="str">
        <f>IF(AND(Include_study?="Yes",Sufficient_data="Yes"),'Publication Bias Analysis'!E:E-'Publication Bias Analysis'!I$37,"")</f>
        <v/>
      </c>
      <c r="CW71" s="86" t="str">
        <f>IF(AND(Include_study?="Yes",Sufficient_data="Yes"),IF(Additional_model="Fixed effect",1/'Publication Bias Analysis'!F:F,1/SQRT('Publication Bias Analysis'!F:F^2+Calculations!DG$21)),"")</f>
        <v/>
      </c>
      <c r="CX71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71" s="88" t="str">
        <f t="shared" si="209"/>
        <v/>
      </c>
      <c r="CZ71" s="88" t="str">
        <f>IF(AND(Include_study?="Yes",Sufficient_data="Yes"),CY:CY+IF(DK:DK&lt;0,-1,1)*COUNTIF(CY$2:CY70,CY:CY),"")</f>
        <v/>
      </c>
      <c r="DA71" s="88" t="str">
        <f>IF(AND(Include_study?="Yes",Sufficient_data="Yes"),RANK(DO:DO,DO:DO,1)*IF(DN:DN&gt;0,1,-1)+IF(DN:DN&lt;0,-1,1)*COUNTIF(CY$2:CY70,CY:CY),"")</f>
        <v/>
      </c>
      <c r="DB71" s="88" t="str">
        <f>IF(AND(Include_study?="Yes",Sufficient_data="Yes"),RANK(DR:DR,DR:DR,1)*IF(DQ:DQ&gt;0,1,-1)+IF(DQ:DQ&lt;0,-1,1)*COUNTIF(CY$2:CY70,CY:CY),"")</f>
        <v/>
      </c>
      <c r="DC71" s="41" t="e">
        <f>IF(AND(Include_study?="Yes",Sufficient_data="Yes"),'Publication Bias Analysis'!$E:$E,NA())</f>
        <v>#N/A</v>
      </c>
      <c r="DD71" s="51" t="e">
        <f>IF(AND(Include_study?="Yes",Sufficient_data="Yes"),'Publication Bias Analysis'!$F:$F,NA())</f>
        <v>#N/A</v>
      </c>
      <c r="DJ71" s="136"/>
      <c r="DK71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71" s="41" t="str">
        <f t="shared" si="179"/>
        <v/>
      </c>
      <c r="DM71" s="51" t="str">
        <f>IF(AND(Include_study?="Yes",Sufficient_data="Yes"),1/('Publication Bias Analysis'!F:F^2+IF(Additional_model="Fixed effect",0,$DV$6)),"")</f>
        <v/>
      </c>
      <c r="DN71" s="41" t="str">
        <f>IF(AND(Include_study?="Yes",Sufficient_data="Yes"),IF('Publication Bias Analysis'!L$38="Left",'Publication Bias Analysis'!E:E-DV$3,Calculations!DV$3-'Publication Bias Analysis'!E:E),"")</f>
        <v/>
      </c>
      <c r="DO71" s="41" t="str">
        <f t="shared" si="180"/>
        <v/>
      </c>
      <c r="DP71" s="51" t="str">
        <f>IF(AND(DN71&lt;&gt;"",CZ71&lt;=MAX(CZ:CZ)-DV$7),1/('Publication Bias Analysis'!F:F^2+IF(Additional_model="Fixed effect",0,$DV$13)),"")</f>
        <v/>
      </c>
      <c r="DQ71" s="71" t="str">
        <f>IF(AND(Include_study?="Yes",Sufficient_data="Yes"),IF('Publication Bias Analysis'!L$38="Left",'Publication Bias Analysis'!E:E-DV$10,DV$10-'Publication Bias Analysis'!E:E),"")</f>
        <v/>
      </c>
      <c r="DR71" s="41" t="str">
        <f t="shared" si="181"/>
        <v/>
      </c>
      <c r="DS71" s="51" t="str">
        <f>IF(AND(DQ71&lt;&gt;"",DA71&lt;=MAX(DA:DA)-DV$14),1/('Publication Bias Analysis'!F:F^2+IF(Additional_model="Fixed effect",0,$DV$20)),"")</f>
        <v/>
      </c>
      <c r="EJ71" s="136"/>
      <c r="EK71" s="41" t="str">
        <f t="shared" si="210"/>
        <v/>
      </c>
      <c r="EL71" s="51" t="str">
        <f>IF(AND(Include_study?="Yes",Sufficient_data="Yes"),Z_score-('Publication Bias Analysis'!P$3+'Publication Bias Analysis'!P$4*Inverse_standard_error),"")</f>
        <v/>
      </c>
      <c r="EN71" s="136"/>
      <c r="EO71" s="41" t="str">
        <f>IF(AND(Include_study?="Yes",Sufficient_data="Yes"),('Publication Bias Analysis'!E:E-(SUMPRODUCT(Calculations!CS:CS,'Publication Bias Analysis'!E:E)/SUM(Calculations!CS:CS)))/SQRT(Calculations!EP:EP),"")</f>
        <v/>
      </c>
      <c r="EP71" s="41" t="str">
        <f>IF(AND(Include_study?="Yes",Sufficient_data="Yes"),'Publication Bias Analysis'!F:F^2-1/SUM(Calculations!CS:CS),"")</f>
        <v/>
      </c>
      <c r="EQ71" s="11" t="str">
        <f t="shared" si="182"/>
        <v/>
      </c>
      <c r="ER71" s="11" t="str">
        <f t="shared" si="183"/>
        <v/>
      </c>
      <c r="ES71" s="11" t="str">
        <f>IF(AND(Include_study?="Yes",Sufficient_data="Yes"),COUNTIFS(EQ$2:EQ70,"&lt;"&amp;EQ71,ER$2:ER70,"&lt;"&amp;ER71)+COUNTIFS(EQ72:EQ$201,"&lt;"&amp;EQ71,ER72:ER$201,"&lt;"&amp;ER71)+COUNTIFS(EQ$2:EQ70,"&gt;"&amp;EQ71,ER$2:ER70,"&gt;"&amp;ER71)+COUNTIFS(EQ72:EQ$201,"&gt;"&amp;EQ71,ER72:ER$201,"&gt;"&amp;ER71),"")</f>
        <v/>
      </c>
      <c r="ET71" s="82" t="str">
        <f>IF(AND(Include_study?="Yes",Sufficient_data="Yes"),COUNTIFS(EQ$2:EQ70,"&lt;"&amp;EQ71,ER$2:ER70,"&gt;"&amp;ER71)+COUNTIFS(EQ72:EQ$201,"&lt;"&amp;EQ71,ER72:ER$201,"&gt;"&amp;ER71)+COUNTIFS(EQ$2:EQ70,"&gt;"&amp;EQ71,ER$2:ER70,"&lt;"&amp;ER71)+COUNTIFS(EQ72:EQ$201,"&gt;"&amp;EQ71,ER72:ER$201,"&lt;"&amp;ER71),"")</f>
        <v/>
      </c>
      <c r="EV71" s="136"/>
      <c r="FA71" s="136"/>
      <c r="FB71" s="41" t="e">
        <f t="shared" si="144"/>
        <v>#N/A</v>
      </c>
      <c r="FC71" s="41" t="e">
        <f t="shared" si="145"/>
        <v>#N/A</v>
      </c>
      <c r="FD71" s="41" t="str">
        <f t="shared" si="146"/>
        <v/>
      </c>
      <c r="FE71" s="51" t="str">
        <f>IF(AND(Include_study?="Yes",Sufficient_data="Yes"),Z_score-('Publication Bias Analysis'!AO$30+'Publication Bias Analysis'!AO$31*Inverse_standard_error),"")</f>
        <v/>
      </c>
      <c r="FK71" s="136"/>
      <c r="FL71" s="11" t="str">
        <f>IF(Z_score_individual_studies&lt;&gt;"",RANK('Publication Bias Analysis'!AW:AW,'Publication Bias Analysis'!AW:AW,1)+COUNTIF('Publication Bias Analysis'!AW$2:AW70,'Publication Bias Analysis'!AW71),"")</f>
        <v/>
      </c>
      <c r="FM71" s="41" t="str">
        <f t="shared" si="211"/>
        <v/>
      </c>
      <c r="FN71" s="41" t="e">
        <f>IF('Publication Bias Analysis'!AV71&lt;&gt;"",'Publication Bias Analysis'!AV71,NA())</f>
        <v>#N/A</v>
      </c>
      <c r="FO71" s="41" t="e">
        <f>IF('Publication Bias Analysis'!AW71&lt;&gt;"",'Publication Bias Analysis'!AW71,NA())</f>
        <v>#N/A</v>
      </c>
      <c r="FP71" s="41" t="str">
        <f>IF(AND(Include_study?="Yes",Sufficient_data="Yes"),'Publication Bias Analysis'!AV:AV-AVERAGE('Publication Bias Analysis'!AV:AV),"")</f>
        <v/>
      </c>
      <c r="FQ71" s="51" t="str">
        <f>IF(AND(Include_study?="Yes",Sufficient_data="Yes"),FO:FO-('Publication Bias Analysis'!AZ$30+'Publication Bias Analysis'!AZ$31*FN:FN),"")</f>
        <v/>
      </c>
      <c r="FW71" s="136"/>
      <c r="FX71" s="90" t="str">
        <f t="shared" si="212"/>
        <v/>
      </c>
      <c r="FY71" s="41" t="str">
        <f t="shared" si="184"/>
        <v/>
      </c>
      <c r="FZ71" s="51" t="str">
        <f t="shared" si="214"/>
        <v/>
      </c>
    </row>
    <row r="72" spans="1:182" x14ac:dyDescent="0.2">
      <c r="A72" s="131"/>
      <c r="B72" s="41" t="str">
        <f>IF(AND(Sufficient_data="Yes",Include_study?="Yes"),IF(AND(Sort_By=$E$1,Order="Ascending"),IF(Input!Study_name="",COUNTIFS(Input!Study_name,"&lt;&gt;"&amp;"",Include_study?,"Yes",Sufficient_data,"Yes")+1,IF(COUNT(E72)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72)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72" s="41" t="str">
        <f>IF(B72&lt;&gt;"",IF(B72=0,COUNTIF(B$2:B71,0)+1,COUNTIF(B$2:B71,B72)+COUNTIF(B:B,"&lt;"&amp;B72)+1),"")</f>
        <v/>
      </c>
      <c r="D72" s="41" t="str">
        <f t="shared" si="84"/>
        <v/>
      </c>
      <c r="E72" s="41" t="str">
        <f>IF(AND(Include_study?="Yes",Sufficient_data="Yes",Input!Study_name&lt;&gt;""),Input!Study_name,"")</f>
        <v/>
      </c>
      <c r="F72" s="41" t="str">
        <f>IF(AND(Include_study?="Yes",Sufficient_data="Yes"),IF(Input!M2_M1&lt;&gt;"",Input!M2_M1,IF(AND(M1_&lt;&gt;"",M2_&lt;&gt;""),M2_-M1_,"")),"")</f>
        <v/>
      </c>
      <c r="G72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72" s="41" t="str">
        <f>IF(AND(Include_study?="Yes",Sufficient_data="Yes"),IF(OR(t_value&lt;&gt;"",F_value&lt;&gt;"",Input!Cohens_d&lt;&gt;"",Input!Hedges_g&lt;&gt;""),"",Sdiff/SQRT(2*(1-(r_)))),"")</f>
        <v/>
      </c>
      <c r="I72" s="11" t="str">
        <f t="shared" si="185"/>
        <v/>
      </c>
      <c r="J72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72" s="41" t="str">
        <f t="shared" si="186"/>
        <v/>
      </c>
      <c r="L72" s="41" t="str">
        <f t="shared" si="187"/>
        <v/>
      </c>
      <c r="M72" s="41" t="str">
        <f t="shared" si="188"/>
        <v/>
      </c>
      <c r="N72" s="41" t="str">
        <f t="shared" si="189"/>
        <v/>
      </c>
      <c r="O72" s="41" t="str">
        <f t="shared" si="190"/>
        <v/>
      </c>
      <c r="P72" s="41" t="str">
        <f t="shared" si="191"/>
        <v/>
      </c>
      <c r="Q72" s="41" t="str">
        <f t="shared" si="192"/>
        <v/>
      </c>
      <c r="R72" s="41" t="str">
        <f t="shared" si="193"/>
        <v/>
      </c>
      <c r="S72" s="41" t="str">
        <f t="shared" si="194"/>
        <v/>
      </c>
      <c r="T72" s="105" t="str">
        <f t="shared" si="195"/>
        <v/>
      </c>
      <c r="U72" s="108" t="str">
        <f t="shared" si="196"/>
        <v/>
      </c>
      <c r="V72" s="42"/>
      <c r="W72" s="71" t="e">
        <f t="shared" si="150"/>
        <v>#N/A</v>
      </c>
      <c r="X72" s="41" t="str">
        <f t="shared" si="151"/>
        <v/>
      </c>
      <c r="Y72" s="51" t="str">
        <f t="shared" si="152"/>
        <v/>
      </c>
      <c r="AD72" s="131"/>
      <c r="AE72" s="71" t="str">
        <f t="shared" si="153"/>
        <v/>
      </c>
      <c r="AF72" s="86" t="str">
        <f t="shared" si="100"/>
        <v/>
      </c>
      <c r="AG72" s="86" t="str">
        <f t="shared" si="101"/>
        <v/>
      </c>
      <c r="AH72" s="86" t="str">
        <f t="shared" si="154"/>
        <v/>
      </c>
      <c r="AI72" s="86" t="str">
        <f t="shared" si="155"/>
        <v/>
      </c>
      <c r="AJ72" s="86" t="str">
        <f t="shared" si="156"/>
        <v/>
      </c>
      <c r="AK72" s="86" t="str">
        <f t="shared" si="197"/>
        <v/>
      </c>
      <c r="AL72" s="86" t="str">
        <f>IF(AND(Include_study?="Yes",Sufficient_data="Yes",Subgroup&lt;&gt;""),AH72-ABS(TINV((1-Subgroup_confidence_level),Number_of_subjects-1))*Calculations!AI72,"")</f>
        <v/>
      </c>
      <c r="AM72" s="86" t="str">
        <f>IF(AND(Include_study?="Yes",Sufficient_data="Yes",Subgroup&lt;&gt;""),AH72+ABS(TINV((1-Subgroup_confidence_level),Number_of_subjects-1))*Calculations!AI72,"")</f>
        <v/>
      </c>
      <c r="AN72" s="110" t="str">
        <f t="shared" si="198"/>
        <v/>
      </c>
      <c r="AO72" s="108" t="str">
        <f t="shared" si="199"/>
        <v/>
      </c>
      <c r="AP72" s="42"/>
      <c r="AQ72" s="71" t="e">
        <f t="shared" si="157"/>
        <v>#N/A</v>
      </c>
      <c r="AR72" s="41" t="str">
        <f t="shared" si="158"/>
        <v/>
      </c>
      <c r="AS72" s="51" t="str">
        <f t="shared" si="159"/>
        <v/>
      </c>
      <c r="AT72" s="42"/>
      <c r="AU72" s="71" t="str">
        <f t="shared" si="160"/>
        <v/>
      </c>
      <c r="AV72" s="86" t="str">
        <f>IF(AND(Sufficient_data="Yes",Include_study?="Yes",Subgroup&lt;&gt;""),IF(COUNTIFS(Input!P$2:P71,"="&amp;"Yes",Input!C$2:C71,"="&amp;"Yes",Input!Q$2:Q71,"="&amp;Subgroup)&gt;0,"",Subgroup),"")</f>
        <v/>
      </c>
      <c r="AW72" s="86" t="str">
        <f t="shared" si="161"/>
        <v/>
      </c>
      <c r="AX72" s="86" t="str">
        <f t="shared" si="162"/>
        <v/>
      </c>
      <c r="AY72" s="86" t="str">
        <f t="shared" si="163"/>
        <v/>
      </c>
      <c r="AZ72" s="86" t="str">
        <f t="shared" si="164"/>
        <v/>
      </c>
      <c r="BA72" s="86" t="str">
        <f t="shared" si="165"/>
        <v/>
      </c>
      <c r="BB72" s="86" t="str">
        <f t="shared" si="166"/>
        <v/>
      </c>
      <c r="BC72" s="86" t="str">
        <f t="shared" si="200"/>
        <v/>
      </c>
      <c r="BD72" s="86" t="str">
        <f t="shared" si="167"/>
        <v/>
      </c>
      <c r="BE72" s="86" t="str">
        <f t="shared" si="201"/>
        <v/>
      </c>
      <c r="BF72" s="86" t="str">
        <f t="shared" si="202"/>
        <v/>
      </c>
      <c r="BG72" s="86" t="str">
        <f t="shared" si="168"/>
        <v/>
      </c>
      <c r="BH72" s="86" t="str">
        <f t="shared" si="203"/>
        <v/>
      </c>
      <c r="BI72" s="86" t="str">
        <f t="shared" si="204"/>
        <v/>
      </c>
      <c r="BJ72" s="86" t="str">
        <f t="shared" si="169"/>
        <v/>
      </c>
      <c r="BK72" s="86" t="str">
        <f t="shared" si="205"/>
        <v/>
      </c>
      <c r="BL72" s="86" t="str">
        <f t="shared" si="206"/>
        <v/>
      </c>
      <c r="BM72" s="86" t="str">
        <f t="shared" si="170"/>
        <v/>
      </c>
      <c r="BN72" s="86" t="str">
        <f t="shared" si="171"/>
        <v/>
      </c>
      <c r="BO72" s="86" t="e">
        <f t="shared" si="172"/>
        <v>#N/A</v>
      </c>
      <c r="BP72" s="105" t="str">
        <f t="shared" si="173"/>
        <v/>
      </c>
      <c r="BQ72" s="86" t="str">
        <f t="shared" si="174"/>
        <v/>
      </c>
      <c r="BR72" s="86" t="str">
        <f t="shared" si="207"/>
        <v/>
      </c>
      <c r="BS72" s="86" t="str">
        <f t="shared" si="175"/>
        <v/>
      </c>
      <c r="BT72" s="51" t="str">
        <f t="shared" si="213"/>
        <v/>
      </c>
      <c r="BY72" s="132"/>
      <c r="BZ72" s="41" t="e">
        <f>IF(AND(Sufficient_data="Yes",Include_study?="Yes",Moderator&lt;&gt;""),'Moderator Analysis'!E72,NA())</f>
        <v>#N/A</v>
      </c>
      <c r="CA72" s="41" t="e">
        <f>IF(AND(Include_study?="Yes",Sufficient_data="Yes",Moderator&lt;&gt;""),'Moderator Analysis'!F72,NA())</f>
        <v>#N/A</v>
      </c>
      <c r="CB72" s="41" t="str">
        <f t="shared" si="208"/>
        <v/>
      </c>
      <c r="CC72" s="41" t="str">
        <f t="shared" si="176"/>
        <v/>
      </c>
      <c r="CD72" s="41" t="str">
        <f>IF(AND(Sufficient_data="Yes",Include_study?="Yes",Moderator&lt;&gt;""),'Moderator Analysis'!F:F-CO$2,"")</f>
        <v/>
      </c>
      <c r="CE72" s="41" t="str">
        <f t="shared" si="177"/>
        <v/>
      </c>
      <c r="CF72" s="51" t="str">
        <f>IF(AND(Sufficient_data="Yes",Include_study?="Yes",Moderator&lt;&gt;""),CC:CC*('Moderator Analysis'!F:F-CO$5-CO$4*'Moderator Analysis'!E:E)^2,"")</f>
        <v/>
      </c>
      <c r="CG72" s="42"/>
      <c r="CH72" s="25"/>
      <c r="CI72" s="71" t="str">
        <f t="shared" si="178"/>
        <v/>
      </c>
      <c r="CJ72" s="41" t="str">
        <f>IF(AND(Sufficient_data="Yes",Include_study?="Yes",CI72&lt;&gt;""),'Moderator Analysis'!F:F-'Moderator Analysis'!$J$37,"")</f>
        <v/>
      </c>
      <c r="CK72" s="41" t="str">
        <f>IF(AND(Sufficient_data="Yes",Include_study?="Yes",CI72&lt;&gt;""),'Moderator Analysis'!E:E-SUMPRODUCT('Moderator Analysis'!E:E,CI:CI)/SUM(CI:CI),"")</f>
        <v/>
      </c>
      <c r="CL72" s="51" t="str">
        <f>IF(AND(Sufficient_data="Yes",Include_study?="Yes",CI72&lt;&gt;""),CI:CI*('Moderator Analysis'!F:F-'Moderator Analysis'!J$29-'Moderator Analysis'!J$30*'Moderator Analysis'!E:E)^2,"")</f>
        <v/>
      </c>
      <c r="CQ72" s="132"/>
      <c r="CR72" s="134"/>
      <c r="CS72" s="41" t="str">
        <f>IF(AND(Sufficient_data="Yes",Include_study?="Yes"),1/('Publication Bias Analysis'!F72^2),"")</f>
        <v/>
      </c>
      <c r="CT72" s="86" t="str">
        <f>IF(AND(Include_study?="Yes",Sufficient_data="Yes"),1/('Publication Bias Analysis'!F72^2+IF(Additional_model="Fixed effect",0,DG$21)),"")</f>
        <v/>
      </c>
      <c r="CU72" s="86" t="str">
        <f>IF(AND(Include_study?="Yes",Sufficient_data="Yes"),1/('Publication Bias Analysis'!F:F^2+IF(Additional_model="Fixed effect",0,'Publication Bias Analysis'!L$32)),"")</f>
        <v/>
      </c>
      <c r="CV72" s="86" t="str">
        <f>IF(AND(Include_study?="Yes",Sufficient_data="Yes"),'Publication Bias Analysis'!E:E-'Publication Bias Analysis'!I$37,"")</f>
        <v/>
      </c>
      <c r="CW72" s="86" t="str">
        <f>IF(AND(Include_study?="Yes",Sufficient_data="Yes"),IF(Additional_model="Fixed effect",1/'Publication Bias Analysis'!F:F,1/SQRT('Publication Bias Analysis'!F:F^2+Calculations!DG$21)),"")</f>
        <v/>
      </c>
      <c r="CX72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72" s="88" t="str">
        <f t="shared" si="209"/>
        <v/>
      </c>
      <c r="CZ72" s="88" t="str">
        <f>IF(AND(Include_study?="Yes",Sufficient_data="Yes"),CY:CY+IF(DK:DK&lt;0,-1,1)*COUNTIF(CY$2:CY71,CY:CY),"")</f>
        <v/>
      </c>
      <c r="DA72" s="88" t="str">
        <f>IF(AND(Include_study?="Yes",Sufficient_data="Yes"),RANK(DO:DO,DO:DO,1)*IF(DN:DN&gt;0,1,-1)+IF(DN:DN&lt;0,-1,1)*COUNTIF(CY$2:CY71,CY:CY),"")</f>
        <v/>
      </c>
      <c r="DB72" s="88" t="str">
        <f>IF(AND(Include_study?="Yes",Sufficient_data="Yes"),RANK(DR:DR,DR:DR,1)*IF(DQ:DQ&gt;0,1,-1)+IF(DQ:DQ&lt;0,-1,1)*COUNTIF(CY$2:CY71,CY:CY),"")</f>
        <v/>
      </c>
      <c r="DC72" s="41" t="e">
        <f>IF(AND(Include_study?="Yes",Sufficient_data="Yes"),'Publication Bias Analysis'!$E:$E,NA())</f>
        <v>#N/A</v>
      </c>
      <c r="DD72" s="51" t="e">
        <f>IF(AND(Include_study?="Yes",Sufficient_data="Yes"),'Publication Bias Analysis'!$F:$F,NA())</f>
        <v>#N/A</v>
      </c>
      <c r="DJ72" s="136"/>
      <c r="DK72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72" s="41" t="str">
        <f t="shared" si="179"/>
        <v/>
      </c>
      <c r="DM72" s="51" t="str">
        <f>IF(AND(Include_study?="Yes",Sufficient_data="Yes"),1/('Publication Bias Analysis'!F:F^2+IF(Additional_model="Fixed effect",0,$DV$6)),"")</f>
        <v/>
      </c>
      <c r="DN72" s="41" t="str">
        <f>IF(AND(Include_study?="Yes",Sufficient_data="Yes"),IF('Publication Bias Analysis'!L$38="Left",'Publication Bias Analysis'!E:E-DV$3,Calculations!DV$3-'Publication Bias Analysis'!E:E),"")</f>
        <v/>
      </c>
      <c r="DO72" s="41" t="str">
        <f t="shared" si="180"/>
        <v/>
      </c>
      <c r="DP72" s="51" t="str">
        <f>IF(AND(DN72&lt;&gt;"",CZ72&lt;=MAX(CZ:CZ)-DV$7),1/('Publication Bias Analysis'!F:F^2+IF(Additional_model="Fixed effect",0,$DV$13)),"")</f>
        <v/>
      </c>
      <c r="DQ72" s="71" t="str">
        <f>IF(AND(Include_study?="Yes",Sufficient_data="Yes"),IF('Publication Bias Analysis'!L$38="Left",'Publication Bias Analysis'!E:E-DV$10,DV$10-'Publication Bias Analysis'!E:E),"")</f>
        <v/>
      </c>
      <c r="DR72" s="41" t="str">
        <f t="shared" si="181"/>
        <v/>
      </c>
      <c r="DS72" s="51" t="str">
        <f>IF(AND(DQ72&lt;&gt;"",DA72&lt;=MAX(DA:DA)-DV$14),1/('Publication Bias Analysis'!F:F^2+IF(Additional_model="Fixed effect",0,$DV$20)),"")</f>
        <v/>
      </c>
      <c r="EJ72" s="136"/>
      <c r="EK72" s="41" t="str">
        <f t="shared" si="210"/>
        <v/>
      </c>
      <c r="EL72" s="51" t="str">
        <f>IF(AND(Include_study?="Yes",Sufficient_data="Yes"),Z_score-('Publication Bias Analysis'!P$3+'Publication Bias Analysis'!P$4*Inverse_standard_error),"")</f>
        <v/>
      </c>
      <c r="EN72" s="136"/>
      <c r="EO72" s="41" t="str">
        <f>IF(AND(Include_study?="Yes",Sufficient_data="Yes"),('Publication Bias Analysis'!E:E-(SUMPRODUCT(Calculations!CS:CS,'Publication Bias Analysis'!E:E)/SUM(Calculations!CS:CS)))/SQRT(Calculations!EP:EP),"")</f>
        <v/>
      </c>
      <c r="EP72" s="41" t="str">
        <f>IF(AND(Include_study?="Yes",Sufficient_data="Yes"),'Publication Bias Analysis'!F:F^2-1/SUM(Calculations!CS:CS),"")</f>
        <v/>
      </c>
      <c r="EQ72" s="11" t="str">
        <f t="shared" si="182"/>
        <v/>
      </c>
      <c r="ER72" s="11" t="str">
        <f t="shared" si="183"/>
        <v/>
      </c>
      <c r="ES72" s="11" t="str">
        <f>IF(AND(Include_study?="Yes",Sufficient_data="Yes"),COUNTIFS(EQ$2:EQ71,"&lt;"&amp;EQ72,ER$2:ER71,"&lt;"&amp;ER72)+COUNTIFS(EQ73:EQ$201,"&lt;"&amp;EQ72,ER73:ER$201,"&lt;"&amp;ER72)+COUNTIFS(EQ$2:EQ71,"&gt;"&amp;EQ72,ER$2:ER71,"&gt;"&amp;ER72)+COUNTIFS(EQ73:EQ$201,"&gt;"&amp;EQ72,ER73:ER$201,"&gt;"&amp;ER72),"")</f>
        <v/>
      </c>
      <c r="ET72" s="82" t="str">
        <f>IF(AND(Include_study?="Yes",Sufficient_data="Yes"),COUNTIFS(EQ$2:EQ71,"&lt;"&amp;EQ72,ER$2:ER71,"&gt;"&amp;ER72)+COUNTIFS(EQ73:EQ$201,"&lt;"&amp;EQ72,ER73:ER$201,"&gt;"&amp;ER72)+COUNTIFS(EQ$2:EQ71,"&gt;"&amp;EQ72,ER$2:ER71,"&lt;"&amp;ER72)+COUNTIFS(EQ73:EQ$201,"&gt;"&amp;EQ72,ER73:ER$201,"&lt;"&amp;ER72),"")</f>
        <v/>
      </c>
      <c r="EV72" s="136"/>
      <c r="FA72" s="136"/>
      <c r="FB72" s="41" t="e">
        <f t="shared" si="144"/>
        <v>#N/A</v>
      </c>
      <c r="FC72" s="41" t="e">
        <f t="shared" si="145"/>
        <v>#N/A</v>
      </c>
      <c r="FD72" s="41" t="str">
        <f t="shared" si="146"/>
        <v/>
      </c>
      <c r="FE72" s="51" t="str">
        <f>IF(AND(Include_study?="Yes",Sufficient_data="Yes"),Z_score-('Publication Bias Analysis'!AO$30+'Publication Bias Analysis'!AO$31*Inverse_standard_error),"")</f>
        <v/>
      </c>
      <c r="FK72" s="136"/>
      <c r="FL72" s="11" t="str">
        <f>IF(Z_score_individual_studies&lt;&gt;"",RANK('Publication Bias Analysis'!AW:AW,'Publication Bias Analysis'!AW:AW,1)+COUNTIF('Publication Bias Analysis'!AW$2:AW71,'Publication Bias Analysis'!AW72),"")</f>
        <v/>
      </c>
      <c r="FM72" s="41" t="str">
        <f t="shared" si="211"/>
        <v/>
      </c>
      <c r="FN72" s="41" t="e">
        <f>IF('Publication Bias Analysis'!AV72&lt;&gt;"",'Publication Bias Analysis'!AV72,NA())</f>
        <v>#N/A</v>
      </c>
      <c r="FO72" s="41" t="e">
        <f>IF('Publication Bias Analysis'!AW72&lt;&gt;"",'Publication Bias Analysis'!AW72,NA())</f>
        <v>#N/A</v>
      </c>
      <c r="FP72" s="41" t="str">
        <f>IF(AND(Include_study?="Yes",Sufficient_data="Yes"),'Publication Bias Analysis'!AV:AV-AVERAGE('Publication Bias Analysis'!AV:AV),"")</f>
        <v/>
      </c>
      <c r="FQ72" s="51" t="str">
        <f>IF(AND(Include_study?="Yes",Sufficient_data="Yes"),FO:FO-('Publication Bias Analysis'!AZ$30+'Publication Bias Analysis'!AZ$31*FN:FN),"")</f>
        <v/>
      </c>
      <c r="FW72" s="136"/>
      <c r="FX72" s="90" t="str">
        <f t="shared" si="212"/>
        <v/>
      </c>
      <c r="FY72" s="41" t="str">
        <f t="shared" si="184"/>
        <v/>
      </c>
      <c r="FZ72" s="51" t="str">
        <f t="shared" si="214"/>
        <v/>
      </c>
    </row>
    <row r="73" spans="1:182" x14ac:dyDescent="0.2">
      <c r="A73" s="131"/>
      <c r="B73" s="41" t="str">
        <f>IF(AND(Sufficient_data="Yes",Include_study?="Yes"),IF(AND(Sort_By=$E$1,Order="Ascending"),IF(Input!Study_name="",COUNTIFS(Input!Study_name,"&lt;&gt;"&amp;"",Include_study?,"Yes",Sufficient_data,"Yes")+1,IF(COUNT(E73)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73)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73" s="41" t="str">
        <f>IF(B73&lt;&gt;"",IF(B73=0,COUNTIF(B$2:B72,0)+1,COUNTIF(B$2:B72,B73)+COUNTIF(B:B,"&lt;"&amp;B73)+1),"")</f>
        <v/>
      </c>
      <c r="D73" s="41" t="str">
        <f t="shared" si="84"/>
        <v/>
      </c>
      <c r="E73" s="41" t="str">
        <f>IF(AND(Include_study?="Yes",Sufficient_data="Yes",Input!Study_name&lt;&gt;""),Input!Study_name,"")</f>
        <v/>
      </c>
      <c r="F73" s="41" t="str">
        <f>IF(AND(Include_study?="Yes",Sufficient_data="Yes"),IF(Input!M2_M1&lt;&gt;"",Input!M2_M1,IF(AND(M1_&lt;&gt;"",M2_&lt;&gt;""),M2_-M1_,"")),"")</f>
        <v/>
      </c>
      <c r="G73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73" s="41" t="str">
        <f>IF(AND(Include_study?="Yes",Sufficient_data="Yes"),IF(OR(t_value&lt;&gt;"",F_value&lt;&gt;"",Input!Cohens_d&lt;&gt;"",Input!Hedges_g&lt;&gt;""),"",Sdiff/SQRT(2*(1-(r_)))),"")</f>
        <v/>
      </c>
      <c r="I73" s="11" t="str">
        <f t="shared" si="185"/>
        <v/>
      </c>
      <c r="J73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73" s="41" t="str">
        <f t="shared" si="186"/>
        <v/>
      </c>
      <c r="L73" s="41" t="str">
        <f t="shared" si="187"/>
        <v/>
      </c>
      <c r="M73" s="41" t="str">
        <f t="shared" si="188"/>
        <v/>
      </c>
      <c r="N73" s="41" t="str">
        <f t="shared" si="189"/>
        <v/>
      </c>
      <c r="O73" s="41" t="str">
        <f t="shared" si="190"/>
        <v/>
      </c>
      <c r="P73" s="41" t="str">
        <f t="shared" si="191"/>
        <v/>
      </c>
      <c r="Q73" s="41" t="str">
        <f t="shared" si="192"/>
        <v/>
      </c>
      <c r="R73" s="41" t="str">
        <f t="shared" si="193"/>
        <v/>
      </c>
      <c r="S73" s="41" t="str">
        <f t="shared" si="194"/>
        <v/>
      </c>
      <c r="T73" s="105" t="str">
        <f t="shared" si="195"/>
        <v/>
      </c>
      <c r="U73" s="108" t="str">
        <f t="shared" si="196"/>
        <v/>
      </c>
      <c r="V73" s="42"/>
      <c r="W73" s="71" t="e">
        <f t="shared" si="150"/>
        <v>#N/A</v>
      </c>
      <c r="X73" s="41" t="str">
        <f t="shared" si="151"/>
        <v/>
      </c>
      <c r="Y73" s="51" t="str">
        <f t="shared" si="152"/>
        <v/>
      </c>
      <c r="AD73" s="131"/>
      <c r="AE73" s="71" t="str">
        <f t="shared" si="153"/>
        <v/>
      </c>
      <c r="AF73" s="86" t="str">
        <f t="shared" si="100"/>
        <v/>
      </c>
      <c r="AG73" s="86" t="str">
        <f t="shared" si="101"/>
        <v/>
      </c>
      <c r="AH73" s="86" t="str">
        <f t="shared" si="154"/>
        <v/>
      </c>
      <c r="AI73" s="86" t="str">
        <f t="shared" si="155"/>
        <v/>
      </c>
      <c r="AJ73" s="86" t="str">
        <f t="shared" si="156"/>
        <v/>
      </c>
      <c r="AK73" s="86" t="str">
        <f t="shared" si="197"/>
        <v/>
      </c>
      <c r="AL73" s="86" t="str">
        <f>IF(AND(Include_study?="Yes",Sufficient_data="Yes",Subgroup&lt;&gt;""),AH73-ABS(TINV((1-Subgroup_confidence_level),Number_of_subjects-1))*Calculations!AI73,"")</f>
        <v/>
      </c>
      <c r="AM73" s="86" t="str">
        <f>IF(AND(Include_study?="Yes",Sufficient_data="Yes",Subgroup&lt;&gt;""),AH73+ABS(TINV((1-Subgroup_confidence_level),Number_of_subjects-1))*Calculations!AI73,"")</f>
        <v/>
      </c>
      <c r="AN73" s="110" t="str">
        <f t="shared" si="198"/>
        <v/>
      </c>
      <c r="AO73" s="108" t="str">
        <f t="shared" si="199"/>
        <v/>
      </c>
      <c r="AP73" s="42"/>
      <c r="AQ73" s="71" t="e">
        <f t="shared" si="157"/>
        <v>#N/A</v>
      </c>
      <c r="AR73" s="41" t="str">
        <f t="shared" si="158"/>
        <v/>
      </c>
      <c r="AS73" s="51" t="str">
        <f t="shared" si="159"/>
        <v/>
      </c>
      <c r="AT73" s="42"/>
      <c r="AU73" s="71" t="str">
        <f t="shared" si="160"/>
        <v/>
      </c>
      <c r="AV73" s="86" t="str">
        <f>IF(AND(Sufficient_data="Yes",Include_study?="Yes",Subgroup&lt;&gt;""),IF(COUNTIFS(Input!P$2:P72,"="&amp;"Yes",Input!C$2:C72,"="&amp;"Yes",Input!Q$2:Q72,"="&amp;Subgroup)&gt;0,"",Subgroup),"")</f>
        <v/>
      </c>
      <c r="AW73" s="86" t="str">
        <f t="shared" si="161"/>
        <v/>
      </c>
      <c r="AX73" s="86" t="str">
        <f t="shared" si="162"/>
        <v/>
      </c>
      <c r="AY73" s="86" t="str">
        <f t="shared" si="163"/>
        <v/>
      </c>
      <c r="AZ73" s="86" t="str">
        <f t="shared" si="164"/>
        <v/>
      </c>
      <c r="BA73" s="86" t="str">
        <f t="shared" si="165"/>
        <v/>
      </c>
      <c r="BB73" s="86" t="str">
        <f t="shared" si="166"/>
        <v/>
      </c>
      <c r="BC73" s="86" t="str">
        <f t="shared" si="200"/>
        <v/>
      </c>
      <c r="BD73" s="86" t="str">
        <f t="shared" si="167"/>
        <v/>
      </c>
      <c r="BE73" s="86" t="str">
        <f t="shared" si="201"/>
        <v/>
      </c>
      <c r="BF73" s="86" t="str">
        <f t="shared" si="202"/>
        <v/>
      </c>
      <c r="BG73" s="86" t="str">
        <f t="shared" si="168"/>
        <v/>
      </c>
      <c r="BH73" s="86" t="str">
        <f t="shared" si="203"/>
        <v/>
      </c>
      <c r="BI73" s="86" t="str">
        <f t="shared" si="204"/>
        <v/>
      </c>
      <c r="BJ73" s="86" t="str">
        <f t="shared" si="169"/>
        <v/>
      </c>
      <c r="BK73" s="86" t="str">
        <f t="shared" si="205"/>
        <v/>
      </c>
      <c r="BL73" s="86" t="str">
        <f t="shared" si="206"/>
        <v/>
      </c>
      <c r="BM73" s="86" t="str">
        <f t="shared" si="170"/>
        <v/>
      </c>
      <c r="BN73" s="86" t="str">
        <f t="shared" si="171"/>
        <v/>
      </c>
      <c r="BO73" s="86" t="e">
        <f t="shared" si="172"/>
        <v>#N/A</v>
      </c>
      <c r="BP73" s="105" t="str">
        <f t="shared" si="173"/>
        <v/>
      </c>
      <c r="BQ73" s="86" t="str">
        <f t="shared" si="174"/>
        <v/>
      </c>
      <c r="BR73" s="86" t="str">
        <f t="shared" si="207"/>
        <v/>
      </c>
      <c r="BS73" s="86" t="str">
        <f t="shared" si="175"/>
        <v/>
      </c>
      <c r="BT73" s="51" t="str">
        <f t="shared" si="213"/>
        <v/>
      </c>
      <c r="BY73" s="132"/>
      <c r="BZ73" s="41" t="e">
        <f>IF(AND(Sufficient_data="Yes",Include_study?="Yes",Moderator&lt;&gt;""),'Moderator Analysis'!E73,NA())</f>
        <v>#N/A</v>
      </c>
      <c r="CA73" s="41" t="e">
        <f>IF(AND(Include_study?="Yes",Sufficient_data="Yes",Moderator&lt;&gt;""),'Moderator Analysis'!F73,NA())</f>
        <v>#N/A</v>
      </c>
      <c r="CB73" s="41" t="str">
        <f t="shared" si="208"/>
        <v/>
      </c>
      <c r="CC73" s="41" t="str">
        <f t="shared" si="176"/>
        <v/>
      </c>
      <c r="CD73" s="41" t="str">
        <f>IF(AND(Sufficient_data="Yes",Include_study?="Yes",Moderator&lt;&gt;""),'Moderator Analysis'!F:F-CO$2,"")</f>
        <v/>
      </c>
      <c r="CE73" s="41" t="str">
        <f t="shared" si="177"/>
        <v/>
      </c>
      <c r="CF73" s="51" t="str">
        <f>IF(AND(Sufficient_data="Yes",Include_study?="Yes",Moderator&lt;&gt;""),CC:CC*('Moderator Analysis'!F:F-CO$5-CO$4*'Moderator Analysis'!E:E)^2,"")</f>
        <v/>
      </c>
      <c r="CG73" s="42"/>
      <c r="CH73" s="25"/>
      <c r="CI73" s="71" t="str">
        <f t="shared" si="178"/>
        <v/>
      </c>
      <c r="CJ73" s="41" t="str">
        <f>IF(AND(Sufficient_data="Yes",Include_study?="Yes",CI73&lt;&gt;""),'Moderator Analysis'!F:F-'Moderator Analysis'!$J$37,"")</f>
        <v/>
      </c>
      <c r="CK73" s="41" t="str">
        <f>IF(AND(Sufficient_data="Yes",Include_study?="Yes",CI73&lt;&gt;""),'Moderator Analysis'!E:E-SUMPRODUCT('Moderator Analysis'!E:E,CI:CI)/SUM(CI:CI),"")</f>
        <v/>
      </c>
      <c r="CL73" s="51" t="str">
        <f>IF(AND(Sufficient_data="Yes",Include_study?="Yes",CI73&lt;&gt;""),CI:CI*('Moderator Analysis'!F:F-'Moderator Analysis'!J$29-'Moderator Analysis'!J$30*'Moderator Analysis'!E:E)^2,"")</f>
        <v/>
      </c>
      <c r="CQ73" s="132"/>
      <c r="CR73" s="134"/>
      <c r="CS73" s="41" t="str">
        <f>IF(AND(Sufficient_data="Yes",Include_study?="Yes"),1/('Publication Bias Analysis'!F73^2),"")</f>
        <v/>
      </c>
      <c r="CT73" s="86" t="str">
        <f>IF(AND(Include_study?="Yes",Sufficient_data="Yes"),1/('Publication Bias Analysis'!F73^2+IF(Additional_model="Fixed effect",0,DG$21)),"")</f>
        <v/>
      </c>
      <c r="CU73" s="86" t="str">
        <f>IF(AND(Include_study?="Yes",Sufficient_data="Yes"),1/('Publication Bias Analysis'!F:F^2+IF(Additional_model="Fixed effect",0,'Publication Bias Analysis'!L$32)),"")</f>
        <v/>
      </c>
      <c r="CV73" s="86" t="str">
        <f>IF(AND(Include_study?="Yes",Sufficient_data="Yes"),'Publication Bias Analysis'!E:E-'Publication Bias Analysis'!I$37,"")</f>
        <v/>
      </c>
      <c r="CW73" s="86" t="str">
        <f>IF(AND(Include_study?="Yes",Sufficient_data="Yes"),IF(Additional_model="Fixed effect",1/'Publication Bias Analysis'!F:F,1/SQRT('Publication Bias Analysis'!F:F^2+Calculations!DG$21)),"")</f>
        <v/>
      </c>
      <c r="CX73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73" s="88" t="str">
        <f t="shared" si="209"/>
        <v/>
      </c>
      <c r="CZ73" s="88" t="str">
        <f>IF(AND(Include_study?="Yes",Sufficient_data="Yes"),CY:CY+IF(DK:DK&lt;0,-1,1)*COUNTIF(CY$2:CY72,CY:CY),"")</f>
        <v/>
      </c>
      <c r="DA73" s="88" t="str">
        <f>IF(AND(Include_study?="Yes",Sufficient_data="Yes"),RANK(DO:DO,DO:DO,1)*IF(DN:DN&gt;0,1,-1)+IF(DN:DN&lt;0,-1,1)*COUNTIF(CY$2:CY72,CY:CY),"")</f>
        <v/>
      </c>
      <c r="DB73" s="88" t="str">
        <f>IF(AND(Include_study?="Yes",Sufficient_data="Yes"),RANK(DR:DR,DR:DR,1)*IF(DQ:DQ&gt;0,1,-1)+IF(DQ:DQ&lt;0,-1,1)*COUNTIF(CY$2:CY72,CY:CY),"")</f>
        <v/>
      </c>
      <c r="DC73" s="41" t="e">
        <f>IF(AND(Include_study?="Yes",Sufficient_data="Yes"),'Publication Bias Analysis'!$E:$E,NA())</f>
        <v>#N/A</v>
      </c>
      <c r="DD73" s="51" t="e">
        <f>IF(AND(Include_study?="Yes",Sufficient_data="Yes"),'Publication Bias Analysis'!$F:$F,NA())</f>
        <v>#N/A</v>
      </c>
      <c r="DJ73" s="136"/>
      <c r="DK73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73" s="41" t="str">
        <f t="shared" si="179"/>
        <v/>
      </c>
      <c r="DM73" s="51" t="str">
        <f>IF(AND(Include_study?="Yes",Sufficient_data="Yes"),1/('Publication Bias Analysis'!F:F^2+IF(Additional_model="Fixed effect",0,$DV$6)),"")</f>
        <v/>
      </c>
      <c r="DN73" s="41" t="str">
        <f>IF(AND(Include_study?="Yes",Sufficient_data="Yes"),IF('Publication Bias Analysis'!L$38="Left",'Publication Bias Analysis'!E:E-DV$3,Calculations!DV$3-'Publication Bias Analysis'!E:E),"")</f>
        <v/>
      </c>
      <c r="DO73" s="41" t="str">
        <f t="shared" si="180"/>
        <v/>
      </c>
      <c r="DP73" s="51" t="str">
        <f>IF(AND(DN73&lt;&gt;"",CZ73&lt;=MAX(CZ:CZ)-DV$7),1/('Publication Bias Analysis'!F:F^2+IF(Additional_model="Fixed effect",0,$DV$13)),"")</f>
        <v/>
      </c>
      <c r="DQ73" s="71" t="str">
        <f>IF(AND(Include_study?="Yes",Sufficient_data="Yes"),IF('Publication Bias Analysis'!L$38="Left",'Publication Bias Analysis'!E:E-DV$10,DV$10-'Publication Bias Analysis'!E:E),"")</f>
        <v/>
      </c>
      <c r="DR73" s="41" t="str">
        <f t="shared" si="181"/>
        <v/>
      </c>
      <c r="DS73" s="51" t="str">
        <f>IF(AND(DQ73&lt;&gt;"",DA73&lt;=MAX(DA:DA)-DV$14),1/('Publication Bias Analysis'!F:F^2+IF(Additional_model="Fixed effect",0,$DV$20)),"")</f>
        <v/>
      </c>
      <c r="EJ73" s="136"/>
      <c r="EK73" s="41" t="str">
        <f t="shared" si="210"/>
        <v/>
      </c>
      <c r="EL73" s="51" t="str">
        <f>IF(AND(Include_study?="Yes",Sufficient_data="Yes"),Z_score-('Publication Bias Analysis'!P$3+'Publication Bias Analysis'!P$4*Inverse_standard_error),"")</f>
        <v/>
      </c>
      <c r="EN73" s="136"/>
      <c r="EO73" s="41" t="str">
        <f>IF(AND(Include_study?="Yes",Sufficient_data="Yes"),('Publication Bias Analysis'!E:E-(SUMPRODUCT(Calculations!CS:CS,'Publication Bias Analysis'!E:E)/SUM(Calculations!CS:CS)))/SQRT(Calculations!EP:EP),"")</f>
        <v/>
      </c>
      <c r="EP73" s="41" t="str">
        <f>IF(AND(Include_study?="Yes",Sufficient_data="Yes"),'Publication Bias Analysis'!F:F^2-1/SUM(Calculations!CS:CS),"")</f>
        <v/>
      </c>
      <c r="EQ73" s="11" t="str">
        <f t="shared" si="182"/>
        <v/>
      </c>
      <c r="ER73" s="11" t="str">
        <f t="shared" si="183"/>
        <v/>
      </c>
      <c r="ES73" s="11" t="str">
        <f>IF(AND(Include_study?="Yes",Sufficient_data="Yes"),COUNTIFS(EQ$2:EQ72,"&lt;"&amp;EQ73,ER$2:ER72,"&lt;"&amp;ER73)+COUNTIFS(EQ74:EQ$201,"&lt;"&amp;EQ73,ER74:ER$201,"&lt;"&amp;ER73)+COUNTIFS(EQ$2:EQ72,"&gt;"&amp;EQ73,ER$2:ER72,"&gt;"&amp;ER73)+COUNTIFS(EQ74:EQ$201,"&gt;"&amp;EQ73,ER74:ER$201,"&gt;"&amp;ER73),"")</f>
        <v/>
      </c>
      <c r="ET73" s="82" t="str">
        <f>IF(AND(Include_study?="Yes",Sufficient_data="Yes"),COUNTIFS(EQ$2:EQ72,"&lt;"&amp;EQ73,ER$2:ER72,"&gt;"&amp;ER73)+COUNTIFS(EQ74:EQ$201,"&lt;"&amp;EQ73,ER74:ER$201,"&gt;"&amp;ER73)+COUNTIFS(EQ$2:EQ72,"&gt;"&amp;EQ73,ER$2:ER72,"&lt;"&amp;ER73)+COUNTIFS(EQ74:EQ$201,"&gt;"&amp;EQ73,ER74:ER$201,"&lt;"&amp;ER73),"")</f>
        <v/>
      </c>
      <c r="EV73" s="136"/>
      <c r="FA73" s="136"/>
      <c r="FB73" s="41" t="e">
        <f t="shared" si="144"/>
        <v>#N/A</v>
      </c>
      <c r="FC73" s="41" t="e">
        <f t="shared" si="145"/>
        <v>#N/A</v>
      </c>
      <c r="FD73" s="41" t="str">
        <f t="shared" si="146"/>
        <v/>
      </c>
      <c r="FE73" s="51" t="str">
        <f>IF(AND(Include_study?="Yes",Sufficient_data="Yes"),Z_score-('Publication Bias Analysis'!AO$30+'Publication Bias Analysis'!AO$31*Inverse_standard_error),"")</f>
        <v/>
      </c>
      <c r="FK73" s="136"/>
      <c r="FL73" s="11" t="str">
        <f>IF(Z_score_individual_studies&lt;&gt;"",RANK('Publication Bias Analysis'!AW:AW,'Publication Bias Analysis'!AW:AW,1)+COUNTIF('Publication Bias Analysis'!AW$2:AW72,'Publication Bias Analysis'!AW73),"")</f>
        <v/>
      </c>
      <c r="FM73" s="41" t="str">
        <f t="shared" si="211"/>
        <v/>
      </c>
      <c r="FN73" s="41" t="e">
        <f>IF('Publication Bias Analysis'!AV73&lt;&gt;"",'Publication Bias Analysis'!AV73,NA())</f>
        <v>#N/A</v>
      </c>
      <c r="FO73" s="41" t="e">
        <f>IF('Publication Bias Analysis'!AW73&lt;&gt;"",'Publication Bias Analysis'!AW73,NA())</f>
        <v>#N/A</v>
      </c>
      <c r="FP73" s="41" t="str">
        <f>IF(AND(Include_study?="Yes",Sufficient_data="Yes"),'Publication Bias Analysis'!AV:AV-AVERAGE('Publication Bias Analysis'!AV:AV),"")</f>
        <v/>
      </c>
      <c r="FQ73" s="51" t="str">
        <f>IF(AND(Include_study?="Yes",Sufficient_data="Yes"),FO:FO-('Publication Bias Analysis'!AZ$30+'Publication Bias Analysis'!AZ$31*FN:FN),"")</f>
        <v/>
      </c>
      <c r="FW73" s="136"/>
      <c r="FX73" s="90" t="str">
        <f t="shared" si="212"/>
        <v/>
      </c>
      <c r="FY73" s="41" t="str">
        <f t="shared" si="184"/>
        <v/>
      </c>
      <c r="FZ73" s="51" t="str">
        <f t="shared" si="214"/>
        <v/>
      </c>
    </row>
    <row r="74" spans="1:182" x14ac:dyDescent="0.2">
      <c r="A74" s="131"/>
      <c r="B74" s="41" t="str">
        <f>IF(AND(Sufficient_data="Yes",Include_study?="Yes"),IF(AND(Sort_By=$E$1,Order="Ascending"),IF(Input!Study_name="",COUNTIFS(Input!Study_name,"&lt;&gt;"&amp;"",Include_study?,"Yes",Sufficient_data,"Yes")+1,IF(COUNT(E74)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74)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74" s="41" t="str">
        <f>IF(B74&lt;&gt;"",IF(B74=0,COUNTIF(B$2:B73,0)+1,COUNTIF(B$2:B73,B74)+COUNTIF(B:B,"&lt;"&amp;B74)+1),"")</f>
        <v/>
      </c>
      <c r="D74" s="41" t="str">
        <f t="shared" si="84"/>
        <v/>
      </c>
      <c r="E74" s="41" t="str">
        <f>IF(AND(Include_study?="Yes",Sufficient_data="Yes",Input!Study_name&lt;&gt;""),Input!Study_name,"")</f>
        <v/>
      </c>
      <c r="F74" s="41" t="str">
        <f>IF(AND(Include_study?="Yes",Sufficient_data="Yes"),IF(Input!M2_M1&lt;&gt;"",Input!M2_M1,IF(AND(M1_&lt;&gt;"",M2_&lt;&gt;""),M2_-M1_,"")),"")</f>
        <v/>
      </c>
      <c r="G74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74" s="41" t="str">
        <f>IF(AND(Include_study?="Yes",Sufficient_data="Yes"),IF(OR(t_value&lt;&gt;"",F_value&lt;&gt;"",Input!Cohens_d&lt;&gt;"",Input!Hedges_g&lt;&gt;""),"",Sdiff/SQRT(2*(1-(r_)))),"")</f>
        <v/>
      </c>
      <c r="I74" s="11" t="str">
        <f t="shared" si="185"/>
        <v/>
      </c>
      <c r="J74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74" s="41" t="str">
        <f t="shared" si="186"/>
        <v/>
      </c>
      <c r="L74" s="41" t="str">
        <f t="shared" si="187"/>
        <v/>
      </c>
      <c r="M74" s="41" t="str">
        <f t="shared" si="188"/>
        <v/>
      </c>
      <c r="N74" s="41" t="str">
        <f t="shared" si="189"/>
        <v/>
      </c>
      <c r="O74" s="41" t="str">
        <f t="shared" si="190"/>
        <v/>
      </c>
      <c r="P74" s="41" t="str">
        <f t="shared" si="191"/>
        <v/>
      </c>
      <c r="Q74" s="41" t="str">
        <f t="shared" si="192"/>
        <v/>
      </c>
      <c r="R74" s="41" t="str">
        <f t="shared" si="193"/>
        <v/>
      </c>
      <c r="S74" s="41" t="str">
        <f t="shared" si="194"/>
        <v/>
      </c>
      <c r="T74" s="105" t="str">
        <f t="shared" si="195"/>
        <v/>
      </c>
      <c r="U74" s="108" t="str">
        <f t="shared" si="196"/>
        <v/>
      </c>
      <c r="V74" s="42"/>
      <c r="W74" s="71" t="e">
        <f t="shared" si="150"/>
        <v>#N/A</v>
      </c>
      <c r="X74" s="41" t="str">
        <f t="shared" si="151"/>
        <v/>
      </c>
      <c r="Y74" s="51" t="str">
        <f t="shared" si="152"/>
        <v/>
      </c>
      <c r="AD74" s="131"/>
      <c r="AE74" s="71" t="str">
        <f t="shared" si="153"/>
        <v/>
      </c>
      <c r="AF74" s="86" t="str">
        <f t="shared" si="100"/>
        <v/>
      </c>
      <c r="AG74" s="86" t="str">
        <f t="shared" si="101"/>
        <v/>
      </c>
      <c r="AH74" s="86" t="str">
        <f t="shared" si="154"/>
        <v/>
      </c>
      <c r="AI74" s="86" t="str">
        <f t="shared" si="155"/>
        <v/>
      </c>
      <c r="AJ74" s="86" t="str">
        <f t="shared" si="156"/>
        <v/>
      </c>
      <c r="AK74" s="86" t="str">
        <f t="shared" si="197"/>
        <v/>
      </c>
      <c r="AL74" s="86" t="str">
        <f>IF(AND(Include_study?="Yes",Sufficient_data="Yes",Subgroup&lt;&gt;""),AH74-ABS(TINV((1-Subgroup_confidence_level),Number_of_subjects-1))*Calculations!AI74,"")</f>
        <v/>
      </c>
      <c r="AM74" s="86" t="str">
        <f>IF(AND(Include_study?="Yes",Sufficient_data="Yes",Subgroup&lt;&gt;""),AH74+ABS(TINV((1-Subgroup_confidence_level),Number_of_subjects-1))*Calculations!AI74,"")</f>
        <v/>
      </c>
      <c r="AN74" s="110" t="str">
        <f t="shared" si="198"/>
        <v/>
      </c>
      <c r="AO74" s="108" t="str">
        <f t="shared" si="199"/>
        <v/>
      </c>
      <c r="AP74" s="42"/>
      <c r="AQ74" s="71" t="e">
        <f t="shared" si="157"/>
        <v>#N/A</v>
      </c>
      <c r="AR74" s="41" t="str">
        <f t="shared" si="158"/>
        <v/>
      </c>
      <c r="AS74" s="51" t="str">
        <f t="shared" si="159"/>
        <v/>
      </c>
      <c r="AT74" s="42"/>
      <c r="AU74" s="71" t="str">
        <f t="shared" si="160"/>
        <v/>
      </c>
      <c r="AV74" s="86" t="str">
        <f>IF(AND(Sufficient_data="Yes",Include_study?="Yes",Subgroup&lt;&gt;""),IF(COUNTIFS(Input!P$2:P73,"="&amp;"Yes",Input!C$2:C73,"="&amp;"Yes",Input!Q$2:Q73,"="&amp;Subgroup)&gt;0,"",Subgroup),"")</f>
        <v/>
      </c>
      <c r="AW74" s="86" t="str">
        <f t="shared" si="161"/>
        <v/>
      </c>
      <c r="AX74" s="86" t="str">
        <f t="shared" si="162"/>
        <v/>
      </c>
      <c r="AY74" s="86" t="str">
        <f t="shared" si="163"/>
        <v/>
      </c>
      <c r="AZ74" s="86" t="str">
        <f t="shared" si="164"/>
        <v/>
      </c>
      <c r="BA74" s="86" t="str">
        <f t="shared" si="165"/>
        <v/>
      </c>
      <c r="BB74" s="86" t="str">
        <f t="shared" si="166"/>
        <v/>
      </c>
      <c r="BC74" s="86" t="str">
        <f t="shared" si="200"/>
        <v/>
      </c>
      <c r="BD74" s="86" t="str">
        <f t="shared" si="167"/>
        <v/>
      </c>
      <c r="BE74" s="86" t="str">
        <f t="shared" si="201"/>
        <v/>
      </c>
      <c r="BF74" s="86" t="str">
        <f t="shared" si="202"/>
        <v/>
      </c>
      <c r="BG74" s="86" t="str">
        <f t="shared" si="168"/>
        <v/>
      </c>
      <c r="BH74" s="86" t="str">
        <f t="shared" si="203"/>
        <v/>
      </c>
      <c r="BI74" s="86" t="str">
        <f t="shared" si="204"/>
        <v/>
      </c>
      <c r="BJ74" s="86" t="str">
        <f t="shared" si="169"/>
        <v/>
      </c>
      <c r="BK74" s="86" t="str">
        <f t="shared" si="205"/>
        <v/>
      </c>
      <c r="BL74" s="86" t="str">
        <f t="shared" si="206"/>
        <v/>
      </c>
      <c r="BM74" s="86" t="str">
        <f t="shared" si="170"/>
        <v/>
      </c>
      <c r="BN74" s="86" t="str">
        <f t="shared" si="171"/>
        <v/>
      </c>
      <c r="BO74" s="86" t="e">
        <f t="shared" si="172"/>
        <v>#N/A</v>
      </c>
      <c r="BP74" s="105" t="str">
        <f t="shared" si="173"/>
        <v/>
      </c>
      <c r="BQ74" s="86" t="str">
        <f t="shared" si="174"/>
        <v/>
      </c>
      <c r="BR74" s="86" t="str">
        <f t="shared" si="207"/>
        <v/>
      </c>
      <c r="BS74" s="86" t="str">
        <f t="shared" si="175"/>
        <v/>
      </c>
      <c r="BT74" s="51" t="str">
        <f t="shared" si="213"/>
        <v/>
      </c>
      <c r="BY74" s="132"/>
      <c r="BZ74" s="41" t="e">
        <f>IF(AND(Sufficient_data="Yes",Include_study?="Yes",Moderator&lt;&gt;""),'Moderator Analysis'!E74,NA())</f>
        <v>#N/A</v>
      </c>
      <c r="CA74" s="41" t="e">
        <f>IF(AND(Include_study?="Yes",Sufficient_data="Yes",Moderator&lt;&gt;""),'Moderator Analysis'!F74,NA())</f>
        <v>#N/A</v>
      </c>
      <c r="CB74" s="41" t="str">
        <f t="shared" si="208"/>
        <v/>
      </c>
      <c r="CC74" s="41" t="str">
        <f t="shared" si="176"/>
        <v/>
      </c>
      <c r="CD74" s="41" t="str">
        <f>IF(AND(Sufficient_data="Yes",Include_study?="Yes",Moderator&lt;&gt;""),'Moderator Analysis'!F:F-CO$2,"")</f>
        <v/>
      </c>
      <c r="CE74" s="41" t="str">
        <f t="shared" si="177"/>
        <v/>
      </c>
      <c r="CF74" s="51" t="str">
        <f>IF(AND(Sufficient_data="Yes",Include_study?="Yes",Moderator&lt;&gt;""),CC:CC*('Moderator Analysis'!F:F-CO$5-CO$4*'Moderator Analysis'!E:E)^2,"")</f>
        <v/>
      </c>
      <c r="CG74" s="42"/>
      <c r="CH74" s="25"/>
      <c r="CI74" s="71" t="str">
        <f t="shared" si="178"/>
        <v/>
      </c>
      <c r="CJ74" s="41" t="str">
        <f>IF(AND(Sufficient_data="Yes",Include_study?="Yes",CI74&lt;&gt;""),'Moderator Analysis'!F:F-'Moderator Analysis'!$J$37,"")</f>
        <v/>
      </c>
      <c r="CK74" s="41" t="str">
        <f>IF(AND(Sufficient_data="Yes",Include_study?="Yes",CI74&lt;&gt;""),'Moderator Analysis'!E:E-SUMPRODUCT('Moderator Analysis'!E:E,CI:CI)/SUM(CI:CI),"")</f>
        <v/>
      </c>
      <c r="CL74" s="51" t="str">
        <f>IF(AND(Sufficient_data="Yes",Include_study?="Yes",CI74&lt;&gt;""),CI:CI*('Moderator Analysis'!F:F-'Moderator Analysis'!J$29-'Moderator Analysis'!J$30*'Moderator Analysis'!E:E)^2,"")</f>
        <v/>
      </c>
      <c r="CQ74" s="132"/>
      <c r="CR74" s="134"/>
      <c r="CS74" s="41" t="str">
        <f>IF(AND(Sufficient_data="Yes",Include_study?="Yes"),1/('Publication Bias Analysis'!F74^2),"")</f>
        <v/>
      </c>
      <c r="CT74" s="86" t="str">
        <f>IF(AND(Include_study?="Yes",Sufficient_data="Yes"),1/('Publication Bias Analysis'!F74^2+IF(Additional_model="Fixed effect",0,DG$21)),"")</f>
        <v/>
      </c>
      <c r="CU74" s="86" t="str">
        <f>IF(AND(Include_study?="Yes",Sufficient_data="Yes"),1/('Publication Bias Analysis'!F:F^2+IF(Additional_model="Fixed effect",0,'Publication Bias Analysis'!L$32)),"")</f>
        <v/>
      </c>
      <c r="CV74" s="86" t="str">
        <f>IF(AND(Include_study?="Yes",Sufficient_data="Yes"),'Publication Bias Analysis'!E:E-'Publication Bias Analysis'!I$37,"")</f>
        <v/>
      </c>
      <c r="CW74" s="86" t="str">
        <f>IF(AND(Include_study?="Yes",Sufficient_data="Yes"),IF(Additional_model="Fixed effect",1/'Publication Bias Analysis'!F:F,1/SQRT('Publication Bias Analysis'!F:F^2+Calculations!DG$21)),"")</f>
        <v/>
      </c>
      <c r="CX74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74" s="88" t="str">
        <f t="shared" si="209"/>
        <v/>
      </c>
      <c r="CZ74" s="88" t="str">
        <f>IF(AND(Include_study?="Yes",Sufficient_data="Yes"),CY:CY+IF(DK:DK&lt;0,-1,1)*COUNTIF(CY$2:CY73,CY:CY),"")</f>
        <v/>
      </c>
      <c r="DA74" s="88" t="str">
        <f>IF(AND(Include_study?="Yes",Sufficient_data="Yes"),RANK(DO:DO,DO:DO,1)*IF(DN:DN&gt;0,1,-1)+IF(DN:DN&lt;0,-1,1)*COUNTIF(CY$2:CY73,CY:CY),"")</f>
        <v/>
      </c>
      <c r="DB74" s="88" t="str">
        <f>IF(AND(Include_study?="Yes",Sufficient_data="Yes"),RANK(DR:DR,DR:DR,1)*IF(DQ:DQ&gt;0,1,-1)+IF(DQ:DQ&lt;0,-1,1)*COUNTIF(CY$2:CY73,CY:CY),"")</f>
        <v/>
      </c>
      <c r="DC74" s="41" t="e">
        <f>IF(AND(Include_study?="Yes",Sufficient_data="Yes"),'Publication Bias Analysis'!$E:$E,NA())</f>
        <v>#N/A</v>
      </c>
      <c r="DD74" s="51" t="e">
        <f>IF(AND(Include_study?="Yes",Sufficient_data="Yes"),'Publication Bias Analysis'!$F:$F,NA())</f>
        <v>#N/A</v>
      </c>
      <c r="DJ74" s="136"/>
      <c r="DK74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74" s="41" t="str">
        <f t="shared" si="179"/>
        <v/>
      </c>
      <c r="DM74" s="51" t="str">
        <f>IF(AND(Include_study?="Yes",Sufficient_data="Yes"),1/('Publication Bias Analysis'!F:F^2+IF(Additional_model="Fixed effect",0,$DV$6)),"")</f>
        <v/>
      </c>
      <c r="DN74" s="41" t="str">
        <f>IF(AND(Include_study?="Yes",Sufficient_data="Yes"),IF('Publication Bias Analysis'!L$38="Left",'Publication Bias Analysis'!E:E-DV$3,Calculations!DV$3-'Publication Bias Analysis'!E:E),"")</f>
        <v/>
      </c>
      <c r="DO74" s="41" t="str">
        <f t="shared" si="180"/>
        <v/>
      </c>
      <c r="DP74" s="51" t="str">
        <f>IF(AND(DN74&lt;&gt;"",CZ74&lt;=MAX(CZ:CZ)-DV$7),1/('Publication Bias Analysis'!F:F^2+IF(Additional_model="Fixed effect",0,$DV$13)),"")</f>
        <v/>
      </c>
      <c r="DQ74" s="71" t="str">
        <f>IF(AND(Include_study?="Yes",Sufficient_data="Yes"),IF('Publication Bias Analysis'!L$38="Left",'Publication Bias Analysis'!E:E-DV$10,DV$10-'Publication Bias Analysis'!E:E),"")</f>
        <v/>
      </c>
      <c r="DR74" s="41" t="str">
        <f t="shared" si="181"/>
        <v/>
      </c>
      <c r="DS74" s="51" t="str">
        <f>IF(AND(DQ74&lt;&gt;"",DA74&lt;=MAX(DA:DA)-DV$14),1/('Publication Bias Analysis'!F:F^2+IF(Additional_model="Fixed effect",0,$DV$20)),"")</f>
        <v/>
      </c>
      <c r="EJ74" s="136"/>
      <c r="EK74" s="41" t="str">
        <f t="shared" si="210"/>
        <v/>
      </c>
      <c r="EL74" s="51" t="str">
        <f>IF(AND(Include_study?="Yes",Sufficient_data="Yes"),Z_score-('Publication Bias Analysis'!P$3+'Publication Bias Analysis'!P$4*Inverse_standard_error),"")</f>
        <v/>
      </c>
      <c r="EN74" s="136"/>
      <c r="EO74" s="41" t="str">
        <f>IF(AND(Include_study?="Yes",Sufficient_data="Yes"),('Publication Bias Analysis'!E:E-(SUMPRODUCT(Calculations!CS:CS,'Publication Bias Analysis'!E:E)/SUM(Calculations!CS:CS)))/SQRT(Calculations!EP:EP),"")</f>
        <v/>
      </c>
      <c r="EP74" s="41" t="str">
        <f>IF(AND(Include_study?="Yes",Sufficient_data="Yes"),'Publication Bias Analysis'!F:F^2-1/SUM(Calculations!CS:CS),"")</f>
        <v/>
      </c>
      <c r="EQ74" s="11" t="str">
        <f t="shared" si="182"/>
        <v/>
      </c>
      <c r="ER74" s="11" t="str">
        <f t="shared" si="183"/>
        <v/>
      </c>
      <c r="ES74" s="11" t="str">
        <f>IF(AND(Include_study?="Yes",Sufficient_data="Yes"),COUNTIFS(EQ$2:EQ73,"&lt;"&amp;EQ74,ER$2:ER73,"&lt;"&amp;ER74)+COUNTIFS(EQ75:EQ$201,"&lt;"&amp;EQ74,ER75:ER$201,"&lt;"&amp;ER74)+COUNTIFS(EQ$2:EQ73,"&gt;"&amp;EQ74,ER$2:ER73,"&gt;"&amp;ER74)+COUNTIFS(EQ75:EQ$201,"&gt;"&amp;EQ74,ER75:ER$201,"&gt;"&amp;ER74),"")</f>
        <v/>
      </c>
      <c r="ET74" s="82" t="str">
        <f>IF(AND(Include_study?="Yes",Sufficient_data="Yes"),COUNTIFS(EQ$2:EQ73,"&lt;"&amp;EQ74,ER$2:ER73,"&gt;"&amp;ER74)+COUNTIFS(EQ75:EQ$201,"&lt;"&amp;EQ74,ER75:ER$201,"&gt;"&amp;ER74)+COUNTIFS(EQ$2:EQ73,"&gt;"&amp;EQ74,ER$2:ER73,"&lt;"&amp;ER74)+COUNTIFS(EQ75:EQ$201,"&gt;"&amp;EQ74,ER75:ER$201,"&lt;"&amp;ER74),"")</f>
        <v/>
      </c>
      <c r="EV74" s="136"/>
      <c r="FA74" s="136"/>
      <c r="FB74" s="41" t="e">
        <f t="shared" si="144"/>
        <v>#N/A</v>
      </c>
      <c r="FC74" s="41" t="e">
        <f t="shared" si="145"/>
        <v>#N/A</v>
      </c>
      <c r="FD74" s="41" t="str">
        <f t="shared" si="146"/>
        <v/>
      </c>
      <c r="FE74" s="51" t="str">
        <f>IF(AND(Include_study?="Yes",Sufficient_data="Yes"),Z_score-('Publication Bias Analysis'!AO$30+'Publication Bias Analysis'!AO$31*Inverse_standard_error),"")</f>
        <v/>
      </c>
      <c r="FK74" s="136"/>
      <c r="FL74" s="11" t="str">
        <f>IF(Z_score_individual_studies&lt;&gt;"",RANK('Publication Bias Analysis'!AW:AW,'Publication Bias Analysis'!AW:AW,1)+COUNTIF('Publication Bias Analysis'!AW$2:AW73,'Publication Bias Analysis'!AW74),"")</f>
        <v/>
      </c>
      <c r="FM74" s="41" t="str">
        <f t="shared" si="211"/>
        <v/>
      </c>
      <c r="FN74" s="41" t="e">
        <f>IF('Publication Bias Analysis'!AV74&lt;&gt;"",'Publication Bias Analysis'!AV74,NA())</f>
        <v>#N/A</v>
      </c>
      <c r="FO74" s="41" t="e">
        <f>IF('Publication Bias Analysis'!AW74&lt;&gt;"",'Publication Bias Analysis'!AW74,NA())</f>
        <v>#N/A</v>
      </c>
      <c r="FP74" s="41" t="str">
        <f>IF(AND(Include_study?="Yes",Sufficient_data="Yes"),'Publication Bias Analysis'!AV:AV-AVERAGE('Publication Bias Analysis'!AV:AV),"")</f>
        <v/>
      </c>
      <c r="FQ74" s="51" t="str">
        <f>IF(AND(Include_study?="Yes",Sufficient_data="Yes"),FO:FO-('Publication Bias Analysis'!AZ$30+'Publication Bias Analysis'!AZ$31*FN:FN),"")</f>
        <v/>
      </c>
      <c r="FW74" s="136"/>
      <c r="FX74" s="90" t="str">
        <f t="shared" si="212"/>
        <v/>
      </c>
      <c r="FY74" s="41" t="str">
        <f t="shared" si="184"/>
        <v/>
      </c>
      <c r="FZ74" s="51" t="str">
        <f t="shared" si="214"/>
        <v/>
      </c>
    </row>
    <row r="75" spans="1:182" x14ac:dyDescent="0.2">
      <c r="A75" s="131"/>
      <c r="B75" s="41" t="str">
        <f>IF(AND(Sufficient_data="Yes",Include_study?="Yes"),IF(AND(Sort_By=$E$1,Order="Ascending"),IF(Input!Study_name="",COUNTIFS(Input!Study_name,"&lt;&gt;"&amp;"",Include_study?,"Yes",Sufficient_data,"Yes")+1,IF(COUNT(E75)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75)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75" s="41" t="str">
        <f>IF(B75&lt;&gt;"",IF(B75=0,COUNTIF(B$2:B74,0)+1,COUNTIF(B$2:B74,B75)+COUNTIF(B:B,"&lt;"&amp;B75)+1),"")</f>
        <v/>
      </c>
      <c r="D75" s="41" t="str">
        <f t="shared" si="84"/>
        <v/>
      </c>
      <c r="E75" s="41" t="str">
        <f>IF(AND(Include_study?="Yes",Sufficient_data="Yes",Input!Study_name&lt;&gt;""),Input!Study_name,"")</f>
        <v/>
      </c>
      <c r="F75" s="41" t="str">
        <f>IF(AND(Include_study?="Yes",Sufficient_data="Yes"),IF(Input!M2_M1&lt;&gt;"",Input!M2_M1,IF(AND(M1_&lt;&gt;"",M2_&lt;&gt;""),M2_-M1_,"")),"")</f>
        <v/>
      </c>
      <c r="G75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75" s="41" t="str">
        <f>IF(AND(Include_study?="Yes",Sufficient_data="Yes"),IF(OR(t_value&lt;&gt;"",F_value&lt;&gt;"",Input!Cohens_d&lt;&gt;"",Input!Hedges_g&lt;&gt;""),"",Sdiff/SQRT(2*(1-(r_)))),"")</f>
        <v/>
      </c>
      <c r="I75" s="11" t="str">
        <f t="shared" si="185"/>
        <v/>
      </c>
      <c r="J75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75" s="41" t="str">
        <f t="shared" si="186"/>
        <v/>
      </c>
      <c r="L75" s="41" t="str">
        <f t="shared" si="187"/>
        <v/>
      </c>
      <c r="M75" s="41" t="str">
        <f t="shared" si="188"/>
        <v/>
      </c>
      <c r="N75" s="41" t="str">
        <f t="shared" si="189"/>
        <v/>
      </c>
      <c r="O75" s="41" t="str">
        <f t="shared" si="190"/>
        <v/>
      </c>
      <c r="P75" s="41" t="str">
        <f t="shared" si="191"/>
        <v/>
      </c>
      <c r="Q75" s="41" t="str">
        <f t="shared" si="192"/>
        <v/>
      </c>
      <c r="R75" s="41" t="str">
        <f t="shared" si="193"/>
        <v/>
      </c>
      <c r="S75" s="41" t="str">
        <f t="shared" si="194"/>
        <v/>
      </c>
      <c r="T75" s="105" t="str">
        <f t="shared" si="195"/>
        <v/>
      </c>
      <c r="U75" s="108" t="str">
        <f t="shared" si="196"/>
        <v/>
      </c>
      <c r="V75" s="42"/>
      <c r="W75" s="71" t="e">
        <f t="shared" si="150"/>
        <v>#N/A</v>
      </c>
      <c r="X75" s="41" t="str">
        <f t="shared" si="151"/>
        <v/>
      </c>
      <c r="Y75" s="51" t="str">
        <f t="shared" si="152"/>
        <v/>
      </c>
      <c r="AD75" s="131"/>
      <c r="AE75" s="71" t="str">
        <f t="shared" si="153"/>
        <v/>
      </c>
      <c r="AF75" s="86" t="str">
        <f t="shared" si="100"/>
        <v/>
      </c>
      <c r="AG75" s="86" t="str">
        <f t="shared" si="101"/>
        <v/>
      </c>
      <c r="AH75" s="86" t="str">
        <f t="shared" si="154"/>
        <v/>
      </c>
      <c r="AI75" s="86" t="str">
        <f t="shared" si="155"/>
        <v/>
      </c>
      <c r="AJ75" s="86" t="str">
        <f t="shared" si="156"/>
        <v/>
      </c>
      <c r="AK75" s="86" t="str">
        <f t="shared" si="197"/>
        <v/>
      </c>
      <c r="AL75" s="86" t="str">
        <f>IF(AND(Include_study?="Yes",Sufficient_data="Yes",Subgroup&lt;&gt;""),AH75-ABS(TINV((1-Subgroup_confidence_level),Number_of_subjects-1))*Calculations!AI75,"")</f>
        <v/>
      </c>
      <c r="AM75" s="86" t="str">
        <f>IF(AND(Include_study?="Yes",Sufficient_data="Yes",Subgroup&lt;&gt;""),AH75+ABS(TINV((1-Subgroup_confidence_level),Number_of_subjects-1))*Calculations!AI75,"")</f>
        <v/>
      </c>
      <c r="AN75" s="110" t="str">
        <f t="shared" si="198"/>
        <v/>
      </c>
      <c r="AO75" s="108" t="str">
        <f t="shared" si="199"/>
        <v/>
      </c>
      <c r="AP75" s="42"/>
      <c r="AQ75" s="71" t="e">
        <f t="shared" si="157"/>
        <v>#N/A</v>
      </c>
      <c r="AR75" s="41" t="str">
        <f t="shared" si="158"/>
        <v/>
      </c>
      <c r="AS75" s="51" t="str">
        <f t="shared" si="159"/>
        <v/>
      </c>
      <c r="AT75" s="42"/>
      <c r="AU75" s="71" t="str">
        <f t="shared" si="160"/>
        <v/>
      </c>
      <c r="AV75" s="86" t="str">
        <f>IF(AND(Sufficient_data="Yes",Include_study?="Yes",Subgroup&lt;&gt;""),IF(COUNTIFS(Input!P$2:P74,"="&amp;"Yes",Input!C$2:C74,"="&amp;"Yes",Input!Q$2:Q74,"="&amp;Subgroup)&gt;0,"",Subgroup),"")</f>
        <v/>
      </c>
      <c r="AW75" s="86" t="str">
        <f t="shared" si="161"/>
        <v/>
      </c>
      <c r="AX75" s="86" t="str">
        <f t="shared" si="162"/>
        <v/>
      </c>
      <c r="AY75" s="86" t="str">
        <f t="shared" si="163"/>
        <v/>
      </c>
      <c r="AZ75" s="86" t="str">
        <f t="shared" si="164"/>
        <v/>
      </c>
      <c r="BA75" s="86" t="str">
        <f t="shared" si="165"/>
        <v/>
      </c>
      <c r="BB75" s="86" t="str">
        <f t="shared" si="166"/>
        <v/>
      </c>
      <c r="BC75" s="86" t="str">
        <f t="shared" si="200"/>
        <v/>
      </c>
      <c r="BD75" s="86" t="str">
        <f t="shared" si="167"/>
        <v/>
      </c>
      <c r="BE75" s="86" t="str">
        <f t="shared" si="201"/>
        <v/>
      </c>
      <c r="BF75" s="86" t="str">
        <f t="shared" si="202"/>
        <v/>
      </c>
      <c r="BG75" s="86" t="str">
        <f t="shared" si="168"/>
        <v/>
      </c>
      <c r="BH75" s="86" t="str">
        <f t="shared" si="203"/>
        <v/>
      </c>
      <c r="BI75" s="86" t="str">
        <f t="shared" si="204"/>
        <v/>
      </c>
      <c r="BJ75" s="86" t="str">
        <f t="shared" si="169"/>
        <v/>
      </c>
      <c r="BK75" s="86" t="str">
        <f t="shared" si="205"/>
        <v/>
      </c>
      <c r="BL75" s="86" t="str">
        <f t="shared" si="206"/>
        <v/>
      </c>
      <c r="BM75" s="86" t="str">
        <f t="shared" si="170"/>
        <v/>
      </c>
      <c r="BN75" s="86" t="str">
        <f t="shared" si="171"/>
        <v/>
      </c>
      <c r="BO75" s="86" t="e">
        <f t="shared" si="172"/>
        <v>#N/A</v>
      </c>
      <c r="BP75" s="105" t="str">
        <f t="shared" si="173"/>
        <v/>
      </c>
      <c r="BQ75" s="86" t="str">
        <f t="shared" si="174"/>
        <v/>
      </c>
      <c r="BR75" s="86" t="str">
        <f t="shared" si="207"/>
        <v/>
      </c>
      <c r="BS75" s="86" t="str">
        <f t="shared" si="175"/>
        <v/>
      </c>
      <c r="BT75" s="51" t="str">
        <f t="shared" si="213"/>
        <v/>
      </c>
      <c r="BY75" s="132"/>
      <c r="BZ75" s="41" t="e">
        <f>IF(AND(Sufficient_data="Yes",Include_study?="Yes",Moderator&lt;&gt;""),'Moderator Analysis'!E75,NA())</f>
        <v>#N/A</v>
      </c>
      <c r="CA75" s="41" t="e">
        <f>IF(AND(Include_study?="Yes",Sufficient_data="Yes",Moderator&lt;&gt;""),'Moderator Analysis'!F75,NA())</f>
        <v>#N/A</v>
      </c>
      <c r="CB75" s="41" t="str">
        <f t="shared" si="208"/>
        <v/>
      </c>
      <c r="CC75" s="41" t="str">
        <f t="shared" si="176"/>
        <v/>
      </c>
      <c r="CD75" s="41" t="str">
        <f>IF(AND(Sufficient_data="Yes",Include_study?="Yes",Moderator&lt;&gt;""),'Moderator Analysis'!F:F-CO$2,"")</f>
        <v/>
      </c>
      <c r="CE75" s="41" t="str">
        <f t="shared" si="177"/>
        <v/>
      </c>
      <c r="CF75" s="51" t="str">
        <f>IF(AND(Sufficient_data="Yes",Include_study?="Yes",Moderator&lt;&gt;""),CC:CC*('Moderator Analysis'!F:F-CO$5-CO$4*'Moderator Analysis'!E:E)^2,"")</f>
        <v/>
      </c>
      <c r="CG75" s="42"/>
      <c r="CH75" s="25"/>
      <c r="CI75" s="71" t="str">
        <f t="shared" si="178"/>
        <v/>
      </c>
      <c r="CJ75" s="41" t="str">
        <f>IF(AND(Sufficient_data="Yes",Include_study?="Yes",CI75&lt;&gt;""),'Moderator Analysis'!F:F-'Moderator Analysis'!$J$37,"")</f>
        <v/>
      </c>
      <c r="CK75" s="41" t="str">
        <f>IF(AND(Sufficient_data="Yes",Include_study?="Yes",CI75&lt;&gt;""),'Moderator Analysis'!E:E-SUMPRODUCT('Moderator Analysis'!E:E,CI:CI)/SUM(CI:CI),"")</f>
        <v/>
      </c>
      <c r="CL75" s="51" t="str">
        <f>IF(AND(Sufficient_data="Yes",Include_study?="Yes",CI75&lt;&gt;""),CI:CI*('Moderator Analysis'!F:F-'Moderator Analysis'!J$29-'Moderator Analysis'!J$30*'Moderator Analysis'!E:E)^2,"")</f>
        <v/>
      </c>
      <c r="CQ75" s="132"/>
      <c r="CR75" s="134"/>
      <c r="CS75" s="41" t="str">
        <f>IF(AND(Sufficient_data="Yes",Include_study?="Yes"),1/('Publication Bias Analysis'!F75^2),"")</f>
        <v/>
      </c>
      <c r="CT75" s="86" t="str">
        <f>IF(AND(Include_study?="Yes",Sufficient_data="Yes"),1/('Publication Bias Analysis'!F75^2+IF(Additional_model="Fixed effect",0,DG$21)),"")</f>
        <v/>
      </c>
      <c r="CU75" s="86" t="str">
        <f>IF(AND(Include_study?="Yes",Sufficient_data="Yes"),1/('Publication Bias Analysis'!F:F^2+IF(Additional_model="Fixed effect",0,'Publication Bias Analysis'!L$32)),"")</f>
        <v/>
      </c>
      <c r="CV75" s="86" t="str">
        <f>IF(AND(Include_study?="Yes",Sufficient_data="Yes"),'Publication Bias Analysis'!E:E-'Publication Bias Analysis'!I$37,"")</f>
        <v/>
      </c>
      <c r="CW75" s="86" t="str">
        <f>IF(AND(Include_study?="Yes",Sufficient_data="Yes"),IF(Additional_model="Fixed effect",1/'Publication Bias Analysis'!F:F,1/SQRT('Publication Bias Analysis'!F:F^2+Calculations!DG$21)),"")</f>
        <v/>
      </c>
      <c r="CX75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75" s="88" t="str">
        <f t="shared" si="209"/>
        <v/>
      </c>
      <c r="CZ75" s="88" t="str">
        <f>IF(AND(Include_study?="Yes",Sufficient_data="Yes"),CY:CY+IF(DK:DK&lt;0,-1,1)*COUNTIF(CY$2:CY74,CY:CY),"")</f>
        <v/>
      </c>
      <c r="DA75" s="88" t="str">
        <f>IF(AND(Include_study?="Yes",Sufficient_data="Yes"),RANK(DO:DO,DO:DO,1)*IF(DN:DN&gt;0,1,-1)+IF(DN:DN&lt;0,-1,1)*COUNTIF(CY$2:CY74,CY:CY),"")</f>
        <v/>
      </c>
      <c r="DB75" s="88" t="str">
        <f>IF(AND(Include_study?="Yes",Sufficient_data="Yes"),RANK(DR:DR,DR:DR,1)*IF(DQ:DQ&gt;0,1,-1)+IF(DQ:DQ&lt;0,-1,1)*COUNTIF(CY$2:CY74,CY:CY),"")</f>
        <v/>
      </c>
      <c r="DC75" s="41" t="e">
        <f>IF(AND(Include_study?="Yes",Sufficient_data="Yes"),'Publication Bias Analysis'!$E:$E,NA())</f>
        <v>#N/A</v>
      </c>
      <c r="DD75" s="51" t="e">
        <f>IF(AND(Include_study?="Yes",Sufficient_data="Yes"),'Publication Bias Analysis'!$F:$F,NA())</f>
        <v>#N/A</v>
      </c>
      <c r="DJ75" s="136"/>
      <c r="DK75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75" s="41" t="str">
        <f t="shared" si="179"/>
        <v/>
      </c>
      <c r="DM75" s="51" t="str">
        <f>IF(AND(Include_study?="Yes",Sufficient_data="Yes"),1/('Publication Bias Analysis'!F:F^2+IF(Additional_model="Fixed effect",0,$DV$6)),"")</f>
        <v/>
      </c>
      <c r="DN75" s="41" t="str">
        <f>IF(AND(Include_study?="Yes",Sufficient_data="Yes"),IF('Publication Bias Analysis'!L$38="Left",'Publication Bias Analysis'!E:E-DV$3,Calculations!DV$3-'Publication Bias Analysis'!E:E),"")</f>
        <v/>
      </c>
      <c r="DO75" s="41" t="str">
        <f t="shared" si="180"/>
        <v/>
      </c>
      <c r="DP75" s="51" t="str">
        <f>IF(AND(DN75&lt;&gt;"",CZ75&lt;=MAX(CZ:CZ)-DV$7),1/('Publication Bias Analysis'!F:F^2+IF(Additional_model="Fixed effect",0,$DV$13)),"")</f>
        <v/>
      </c>
      <c r="DQ75" s="71" t="str">
        <f>IF(AND(Include_study?="Yes",Sufficient_data="Yes"),IF('Publication Bias Analysis'!L$38="Left",'Publication Bias Analysis'!E:E-DV$10,DV$10-'Publication Bias Analysis'!E:E),"")</f>
        <v/>
      </c>
      <c r="DR75" s="41" t="str">
        <f t="shared" si="181"/>
        <v/>
      </c>
      <c r="DS75" s="51" t="str">
        <f>IF(AND(DQ75&lt;&gt;"",DA75&lt;=MAX(DA:DA)-DV$14),1/('Publication Bias Analysis'!F:F^2+IF(Additional_model="Fixed effect",0,$DV$20)),"")</f>
        <v/>
      </c>
      <c r="EJ75" s="136"/>
      <c r="EK75" s="41" t="str">
        <f t="shared" si="210"/>
        <v/>
      </c>
      <c r="EL75" s="51" t="str">
        <f>IF(AND(Include_study?="Yes",Sufficient_data="Yes"),Z_score-('Publication Bias Analysis'!P$3+'Publication Bias Analysis'!P$4*Inverse_standard_error),"")</f>
        <v/>
      </c>
      <c r="EN75" s="136"/>
      <c r="EO75" s="41" t="str">
        <f>IF(AND(Include_study?="Yes",Sufficient_data="Yes"),('Publication Bias Analysis'!E:E-(SUMPRODUCT(Calculations!CS:CS,'Publication Bias Analysis'!E:E)/SUM(Calculations!CS:CS)))/SQRT(Calculations!EP:EP),"")</f>
        <v/>
      </c>
      <c r="EP75" s="41" t="str">
        <f>IF(AND(Include_study?="Yes",Sufficient_data="Yes"),'Publication Bias Analysis'!F:F^2-1/SUM(Calculations!CS:CS),"")</f>
        <v/>
      </c>
      <c r="EQ75" s="11" t="str">
        <f t="shared" si="182"/>
        <v/>
      </c>
      <c r="ER75" s="11" t="str">
        <f t="shared" si="183"/>
        <v/>
      </c>
      <c r="ES75" s="11" t="str">
        <f>IF(AND(Include_study?="Yes",Sufficient_data="Yes"),COUNTIFS(EQ$2:EQ74,"&lt;"&amp;EQ75,ER$2:ER74,"&lt;"&amp;ER75)+COUNTIFS(EQ76:EQ$201,"&lt;"&amp;EQ75,ER76:ER$201,"&lt;"&amp;ER75)+COUNTIFS(EQ$2:EQ74,"&gt;"&amp;EQ75,ER$2:ER74,"&gt;"&amp;ER75)+COUNTIFS(EQ76:EQ$201,"&gt;"&amp;EQ75,ER76:ER$201,"&gt;"&amp;ER75),"")</f>
        <v/>
      </c>
      <c r="ET75" s="82" t="str">
        <f>IF(AND(Include_study?="Yes",Sufficient_data="Yes"),COUNTIFS(EQ$2:EQ74,"&lt;"&amp;EQ75,ER$2:ER74,"&gt;"&amp;ER75)+COUNTIFS(EQ76:EQ$201,"&lt;"&amp;EQ75,ER76:ER$201,"&gt;"&amp;ER75)+COUNTIFS(EQ$2:EQ74,"&gt;"&amp;EQ75,ER$2:ER74,"&lt;"&amp;ER75)+COUNTIFS(EQ76:EQ$201,"&gt;"&amp;EQ75,ER76:ER$201,"&lt;"&amp;ER75),"")</f>
        <v/>
      </c>
      <c r="EV75" s="136"/>
      <c r="FA75" s="136"/>
      <c r="FB75" s="41" t="e">
        <f t="shared" si="144"/>
        <v>#N/A</v>
      </c>
      <c r="FC75" s="41" t="e">
        <f t="shared" si="145"/>
        <v>#N/A</v>
      </c>
      <c r="FD75" s="41" t="str">
        <f t="shared" si="146"/>
        <v/>
      </c>
      <c r="FE75" s="51" t="str">
        <f>IF(AND(Include_study?="Yes",Sufficient_data="Yes"),Z_score-('Publication Bias Analysis'!AO$30+'Publication Bias Analysis'!AO$31*Inverse_standard_error),"")</f>
        <v/>
      </c>
      <c r="FK75" s="136"/>
      <c r="FL75" s="11" t="str">
        <f>IF(Z_score_individual_studies&lt;&gt;"",RANK('Publication Bias Analysis'!AW:AW,'Publication Bias Analysis'!AW:AW,1)+COUNTIF('Publication Bias Analysis'!AW$2:AW74,'Publication Bias Analysis'!AW75),"")</f>
        <v/>
      </c>
      <c r="FM75" s="41" t="str">
        <f t="shared" si="211"/>
        <v/>
      </c>
      <c r="FN75" s="41" t="e">
        <f>IF('Publication Bias Analysis'!AV75&lt;&gt;"",'Publication Bias Analysis'!AV75,NA())</f>
        <v>#N/A</v>
      </c>
      <c r="FO75" s="41" t="e">
        <f>IF('Publication Bias Analysis'!AW75&lt;&gt;"",'Publication Bias Analysis'!AW75,NA())</f>
        <v>#N/A</v>
      </c>
      <c r="FP75" s="41" t="str">
        <f>IF(AND(Include_study?="Yes",Sufficient_data="Yes"),'Publication Bias Analysis'!AV:AV-AVERAGE('Publication Bias Analysis'!AV:AV),"")</f>
        <v/>
      </c>
      <c r="FQ75" s="51" t="str">
        <f>IF(AND(Include_study?="Yes",Sufficient_data="Yes"),FO:FO-('Publication Bias Analysis'!AZ$30+'Publication Bias Analysis'!AZ$31*FN:FN),"")</f>
        <v/>
      </c>
      <c r="FW75" s="136"/>
      <c r="FX75" s="90" t="str">
        <f t="shared" si="212"/>
        <v/>
      </c>
      <c r="FY75" s="41" t="str">
        <f t="shared" si="184"/>
        <v/>
      </c>
      <c r="FZ75" s="51" t="str">
        <f t="shared" si="214"/>
        <v/>
      </c>
    </row>
    <row r="76" spans="1:182" x14ac:dyDescent="0.2">
      <c r="A76" s="131"/>
      <c r="B76" s="41" t="str">
        <f>IF(AND(Sufficient_data="Yes",Include_study?="Yes"),IF(AND(Sort_By=$E$1,Order="Ascending"),IF(Input!Study_name="",COUNTIFS(Input!Study_name,"&lt;&gt;"&amp;"",Include_study?,"Yes",Sufficient_data,"Yes")+1,IF(COUNT(E76)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76)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76" s="41" t="str">
        <f>IF(B76&lt;&gt;"",IF(B76=0,COUNTIF(B$2:B75,0)+1,COUNTIF(B$2:B75,B76)+COUNTIF(B:B,"&lt;"&amp;B76)+1),"")</f>
        <v/>
      </c>
      <c r="D76" s="41" t="str">
        <f t="shared" si="84"/>
        <v/>
      </c>
      <c r="E76" s="41" t="str">
        <f>IF(AND(Include_study?="Yes",Sufficient_data="Yes",Input!Study_name&lt;&gt;""),Input!Study_name,"")</f>
        <v/>
      </c>
      <c r="F76" s="41" t="str">
        <f>IF(AND(Include_study?="Yes",Sufficient_data="Yes"),IF(Input!M2_M1&lt;&gt;"",Input!M2_M1,IF(AND(M1_&lt;&gt;"",M2_&lt;&gt;""),M2_-M1_,"")),"")</f>
        <v/>
      </c>
      <c r="G76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76" s="41" t="str">
        <f>IF(AND(Include_study?="Yes",Sufficient_data="Yes"),IF(OR(t_value&lt;&gt;"",F_value&lt;&gt;"",Input!Cohens_d&lt;&gt;"",Input!Hedges_g&lt;&gt;""),"",Sdiff/SQRT(2*(1-(r_)))),"")</f>
        <v/>
      </c>
      <c r="I76" s="11" t="str">
        <f t="shared" si="185"/>
        <v/>
      </c>
      <c r="J76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76" s="41" t="str">
        <f t="shared" si="186"/>
        <v/>
      </c>
      <c r="L76" s="41" t="str">
        <f t="shared" si="187"/>
        <v/>
      </c>
      <c r="M76" s="41" t="str">
        <f t="shared" si="188"/>
        <v/>
      </c>
      <c r="N76" s="41" t="str">
        <f t="shared" si="189"/>
        <v/>
      </c>
      <c r="O76" s="41" t="str">
        <f t="shared" si="190"/>
        <v/>
      </c>
      <c r="P76" s="41" t="str">
        <f t="shared" si="191"/>
        <v/>
      </c>
      <c r="Q76" s="41" t="str">
        <f t="shared" si="192"/>
        <v/>
      </c>
      <c r="R76" s="41" t="str">
        <f t="shared" si="193"/>
        <v/>
      </c>
      <c r="S76" s="41" t="str">
        <f t="shared" si="194"/>
        <v/>
      </c>
      <c r="T76" s="105" t="str">
        <f t="shared" si="195"/>
        <v/>
      </c>
      <c r="U76" s="108" t="str">
        <f t="shared" si="196"/>
        <v/>
      </c>
      <c r="V76" s="42"/>
      <c r="W76" s="71" t="e">
        <f t="shared" si="150"/>
        <v>#N/A</v>
      </c>
      <c r="X76" s="41" t="str">
        <f t="shared" si="151"/>
        <v/>
      </c>
      <c r="Y76" s="51" t="str">
        <f t="shared" si="152"/>
        <v/>
      </c>
      <c r="AD76" s="131"/>
      <c r="AE76" s="71" t="str">
        <f t="shared" si="153"/>
        <v/>
      </c>
      <c r="AF76" s="86" t="str">
        <f t="shared" si="100"/>
        <v/>
      </c>
      <c r="AG76" s="86" t="str">
        <f t="shared" si="101"/>
        <v/>
      </c>
      <c r="AH76" s="86" t="str">
        <f t="shared" si="154"/>
        <v/>
      </c>
      <c r="AI76" s="86" t="str">
        <f t="shared" si="155"/>
        <v/>
      </c>
      <c r="AJ76" s="86" t="str">
        <f t="shared" si="156"/>
        <v/>
      </c>
      <c r="AK76" s="86" t="str">
        <f t="shared" si="197"/>
        <v/>
      </c>
      <c r="AL76" s="86" t="str">
        <f>IF(AND(Include_study?="Yes",Sufficient_data="Yes",Subgroup&lt;&gt;""),AH76-ABS(TINV((1-Subgroup_confidence_level),Number_of_subjects-1))*Calculations!AI76,"")</f>
        <v/>
      </c>
      <c r="AM76" s="86" t="str">
        <f>IF(AND(Include_study?="Yes",Sufficient_data="Yes",Subgroup&lt;&gt;""),AH76+ABS(TINV((1-Subgroup_confidence_level),Number_of_subjects-1))*Calculations!AI76,"")</f>
        <v/>
      </c>
      <c r="AN76" s="110" t="str">
        <f t="shared" si="198"/>
        <v/>
      </c>
      <c r="AO76" s="108" t="str">
        <f t="shared" si="199"/>
        <v/>
      </c>
      <c r="AP76" s="42"/>
      <c r="AQ76" s="71" t="e">
        <f t="shared" si="157"/>
        <v>#N/A</v>
      </c>
      <c r="AR76" s="41" t="str">
        <f t="shared" si="158"/>
        <v/>
      </c>
      <c r="AS76" s="51" t="str">
        <f t="shared" si="159"/>
        <v/>
      </c>
      <c r="AT76" s="42"/>
      <c r="AU76" s="71" t="str">
        <f t="shared" si="160"/>
        <v/>
      </c>
      <c r="AV76" s="86" t="str">
        <f>IF(AND(Sufficient_data="Yes",Include_study?="Yes",Subgroup&lt;&gt;""),IF(COUNTIFS(Input!P$2:P75,"="&amp;"Yes",Input!C$2:C75,"="&amp;"Yes",Input!Q$2:Q75,"="&amp;Subgroup)&gt;0,"",Subgroup),"")</f>
        <v/>
      </c>
      <c r="AW76" s="86" t="str">
        <f t="shared" si="161"/>
        <v/>
      </c>
      <c r="AX76" s="86" t="str">
        <f t="shared" si="162"/>
        <v/>
      </c>
      <c r="AY76" s="86" t="str">
        <f t="shared" si="163"/>
        <v/>
      </c>
      <c r="AZ76" s="86" t="str">
        <f t="shared" si="164"/>
        <v/>
      </c>
      <c r="BA76" s="86" t="str">
        <f t="shared" si="165"/>
        <v/>
      </c>
      <c r="BB76" s="86" t="str">
        <f t="shared" si="166"/>
        <v/>
      </c>
      <c r="BC76" s="86" t="str">
        <f t="shared" si="200"/>
        <v/>
      </c>
      <c r="BD76" s="86" t="str">
        <f t="shared" si="167"/>
        <v/>
      </c>
      <c r="BE76" s="86" t="str">
        <f t="shared" si="201"/>
        <v/>
      </c>
      <c r="BF76" s="86" t="str">
        <f t="shared" si="202"/>
        <v/>
      </c>
      <c r="BG76" s="86" t="str">
        <f t="shared" si="168"/>
        <v/>
      </c>
      <c r="BH76" s="86" t="str">
        <f t="shared" si="203"/>
        <v/>
      </c>
      <c r="BI76" s="86" t="str">
        <f t="shared" si="204"/>
        <v/>
      </c>
      <c r="BJ76" s="86" t="str">
        <f t="shared" si="169"/>
        <v/>
      </c>
      <c r="BK76" s="86" t="str">
        <f t="shared" si="205"/>
        <v/>
      </c>
      <c r="BL76" s="86" t="str">
        <f t="shared" si="206"/>
        <v/>
      </c>
      <c r="BM76" s="86" t="str">
        <f t="shared" si="170"/>
        <v/>
      </c>
      <c r="BN76" s="86" t="str">
        <f t="shared" si="171"/>
        <v/>
      </c>
      <c r="BO76" s="86" t="e">
        <f t="shared" si="172"/>
        <v>#N/A</v>
      </c>
      <c r="BP76" s="105" t="str">
        <f t="shared" si="173"/>
        <v/>
      </c>
      <c r="BQ76" s="86" t="str">
        <f t="shared" si="174"/>
        <v/>
      </c>
      <c r="BR76" s="86" t="str">
        <f t="shared" si="207"/>
        <v/>
      </c>
      <c r="BS76" s="86" t="str">
        <f t="shared" si="175"/>
        <v/>
      </c>
      <c r="BT76" s="51" t="str">
        <f t="shared" si="213"/>
        <v/>
      </c>
      <c r="BY76" s="132"/>
      <c r="BZ76" s="41" t="e">
        <f>IF(AND(Sufficient_data="Yes",Include_study?="Yes",Moderator&lt;&gt;""),'Moderator Analysis'!E76,NA())</f>
        <v>#N/A</v>
      </c>
      <c r="CA76" s="41" t="e">
        <f>IF(AND(Include_study?="Yes",Sufficient_data="Yes",Moderator&lt;&gt;""),'Moderator Analysis'!F76,NA())</f>
        <v>#N/A</v>
      </c>
      <c r="CB76" s="41" t="str">
        <f t="shared" si="208"/>
        <v/>
      </c>
      <c r="CC76" s="41" t="str">
        <f t="shared" si="176"/>
        <v/>
      </c>
      <c r="CD76" s="41" t="str">
        <f>IF(AND(Sufficient_data="Yes",Include_study?="Yes",Moderator&lt;&gt;""),'Moderator Analysis'!F:F-CO$2,"")</f>
        <v/>
      </c>
      <c r="CE76" s="41" t="str">
        <f t="shared" si="177"/>
        <v/>
      </c>
      <c r="CF76" s="51" t="str">
        <f>IF(AND(Sufficient_data="Yes",Include_study?="Yes",Moderator&lt;&gt;""),CC:CC*('Moderator Analysis'!F:F-CO$5-CO$4*'Moderator Analysis'!E:E)^2,"")</f>
        <v/>
      </c>
      <c r="CG76" s="42"/>
      <c r="CH76" s="25"/>
      <c r="CI76" s="71" t="str">
        <f t="shared" si="178"/>
        <v/>
      </c>
      <c r="CJ76" s="41" t="str">
        <f>IF(AND(Sufficient_data="Yes",Include_study?="Yes",CI76&lt;&gt;""),'Moderator Analysis'!F:F-'Moderator Analysis'!$J$37,"")</f>
        <v/>
      </c>
      <c r="CK76" s="41" t="str">
        <f>IF(AND(Sufficient_data="Yes",Include_study?="Yes",CI76&lt;&gt;""),'Moderator Analysis'!E:E-SUMPRODUCT('Moderator Analysis'!E:E,CI:CI)/SUM(CI:CI),"")</f>
        <v/>
      </c>
      <c r="CL76" s="51" t="str">
        <f>IF(AND(Sufficient_data="Yes",Include_study?="Yes",CI76&lt;&gt;""),CI:CI*('Moderator Analysis'!F:F-'Moderator Analysis'!J$29-'Moderator Analysis'!J$30*'Moderator Analysis'!E:E)^2,"")</f>
        <v/>
      </c>
      <c r="CQ76" s="132"/>
      <c r="CR76" s="134"/>
      <c r="CS76" s="41" t="str">
        <f>IF(AND(Sufficient_data="Yes",Include_study?="Yes"),1/('Publication Bias Analysis'!F76^2),"")</f>
        <v/>
      </c>
      <c r="CT76" s="86" t="str">
        <f>IF(AND(Include_study?="Yes",Sufficient_data="Yes"),1/('Publication Bias Analysis'!F76^2+IF(Additional_model="Fixed effect",0,DG$21)),"")</f>
        <v/>
      </c>
      <c r="CU76" s="86" t="str">
        <f>IF(AND(Include_study?="Yes",Sufficient_data="Yes"),1/('Publication Bias Analysis'!F:F^2+IF(Additional_model="Fixed effect",0,'Publication Bias Analysis'!L$32)),"")</f>
        <v/>
      </c>
      <c r="CV76" s="86" t="str">
        <f>IF(AND(Include_study?="Yes",Sufficient_data="Yes"),'Publication Bias Analysis'!E:E-'Publication Bias Analysis'!I$37,"")</f>
        <v/>
      </c>
      <c r="CW76" s="86" t="str">
        <f>IF(AND(Include_study?="Yes",Sufficient_data="Yes"),IF(Additional_model="Fixed effect",1/'Publication Bias Analysis'!F:F,1/SQRT('Publication Bias Analysis'!F:F^2+Calculations!DG$21)),"")</f>
        <v/>
      </c>
      <c r="CX76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76" s="88" t="str">
        <f t="shared" si="209"/>
        <v/>
      </c>
      <c r="CZ76" s="88" t="str">
        <f>IF(AND(Include_study?="Yes",Sufficient_data="Yes"),CY:CY+IF(DK:DK&lt;0,-1,1)*COUNTIF(CY$2:CY75,CY:CY),"")</f>
        <v/>
      </c>
      <c r="DA76" s="88" t="str">
        <f>IF(AND(Include_study?="Yes",Sufficient_data="Yes"),RANK(DO:DO,DO:DO,1)*IF(DN:DN&gt;0,1,-1)+IF(DN:DN&lt;0,-1,1)*COUNTIF(CY$2:CY75,CY:CY),"")</f>
        <v/>
      </c>
      <c r="DB76" s="88" t="str">
        <f>IF(AND(Include_study?="Yes",Sufficient_data="Yes"),RANK(DR:DR,DR:DR,1)*IF(DQ:DQ&gt;0,1,-1)+IF(DQ:DQ&lt;0,-1,1)*COUNTIF(CY$2:CY75,CY:CY),"")</f>
        <v/>
      </c>
      <c r="DC76" s="41" t="e">
        <f>IF(AND(Include_study?="Yes",Sufficient_data="Yes"),'Publication Bias Analysis'!$E:$E,NA())</f>
        <v>#N/A</v>
      </c>
      <c r="DD76" s="51" t="e">
        <f>IF(AND(Include_study?="Yes",Sufficient_data="Yes"),'Publication Bias Analysis'!$F:$F,NA())</f>
        <v>#N/A</v>
      </c>
      <c r="DJ76" s="136"/>
      <c r="DK76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76" s="41" t="str">
        <f t="shared" si="179"/>
        <v/>
      </c>
      <c r="DM76" s="51" t="str">
        <f>IF(AND(Include_study?="Yes",Sufficient_data="Yes"),1/('Publication Bias Analysis'!F:F^2+IF(Additional_model="Fixed effect",0,$DV$6)),"")</f>
        <v/>
      </c>
      <c r="DN76" s="41" t="str">
        <f>IF(AND(Include_study?="Yes",Sufficient_data="Yes"),IF('Publication Bias Analysis'!L$38="Left",'Publication Bias Analysis'!E:E-DV$3,Calculations!DV$3-'Publication Bias Analysis'!E:E),"")</f>
        <v/>
      </c>
      <c r="DO76" s="41" t="str">
        <f t="shared" si="180"/>
        <v/>
      </c>
      <c r="DP76" s="51" t="str">
        <f>IF(AND(DN76&lt;&gt;"",CZ76&lt;=MAX(CZ:CZ)-DV$7),1/('Publication Bias Analysis'!F:F^2+IF(Additional_model="Fixed effect",0,$DV$13)),"")</f>
        <v/>
      </c>
      <c r="DQ76" s="71" t="str">
        <f>IF(AND(Include_study?="Yes",Sufficient_data="Yes"),IF('Publication Bias Analysis'!L$38="Left",'Publication Bias Analysis'!E:E-DV$10,DV$10-'Publication Bias Analysis'!E:E),"")</f>
        <v/>
      </c>
      <c r="DR76" s="41" t="str">
        <f t="shared" si="181"/>
        <v/>
      </c>
      <c r="DS76" s="51" t="str">
        <f>IF(AND(DQ76&lt;&gt;"",DA76&lt;=MAX(DA:DA)-DV$14),1/('Publication Bias Analysis'!F:F^2+IF(Additional_model="Fixed effect",0,$DV$20)),"")</f>
        <v/>
      </c>
      <c r="EJ76" s="136"/>
      <c r="EK76" s="41" t="str">
        <f t="shared" si="210"/>
        <v/>
      </c>
      <c r="EL76" s="51" t="str">
        <f>IF(AND(Include_study?="Yes",Sufficient_data="Yes"),Z_score-('Publication Bias Analysis'!P$3+'Publication Bias Analysis'!P$4*Inverse_standard_error),"")</f>
        <v/>
      </c>
      <c r="EN76" s="136"/>
      <c r="EO76" s="41" t="str">
        <f>IF(AND(Include_study?="Yes",Sufficient_data="Yes"),('Publication Bias Analysis'!E:E-(SUMPRODUCT(Calculations!CS:CS,'Publication Bias Analysis'!E:E)/SUM(Calculations!CS:CS)))/SQRT(Calculations!EP:EP),"")</f>
        <v/>
      </c>
      <c r="EP76" s="41" t="str">
        <f>IF(AND(Include_study?="Yes",Sufficient_data="Yes"),'Publication Bias Analysis'!F:F^2-1/SUM(Calculations!CS:CS),"")</f>
        <v/>
      </c>
      <c r="EQ76" s="11" t="str">
        <f t="shared" si="182"/>
        <v/>
      </c>
      <c r="ER76" s="11" t="str">
        <f t="shared" si="183"/>
        <v/>
      </c>
      <c r="ES76" s="11" t="str">
        <f>IF(AND(Include_study?="Yes",Sufficient_data="Yes"),COUNTIFS(EQ$2:EQ75,"&lt;"&amp;EQ76,ER$2:ER75,"&lt;"&amp;ER76)+COUNTIFS(EQ77:EQ$201,"&lt;"&amp;EQ76,ER77:ER$201,"&lt;"&amp;ER76)+COUNTIFS(EQ$2:EQ75,"&gt;"&amp;EQ76,ER$2:ER75,"&gt;"&amp;ER76)+COUNTIFS(EQ77:EQ$201,"&gt;"&amp;EQ76,ER77:ER$201,"&gt;"&amp;ER76),"")</f>
        <v/>
      </c>
      <c r="ET76" s="82" t="str">
        <f>IF(AND(Include_study?="Yes",Sufficient_data="Yes"),COUNTIFS(EQ$2:EQ75,"&lt;"&amp;EQ76,ER$2:ER75,"&gt;"&amp;ER76)+COUNTIFS(EQ77:EQ$201,"&lt;"&amp;EQ76,ER77:ER$201,"&gt;"&amp;ER76)+COUNTIFS(EQ$2:EQ75,"&gt;"&amp;EQ76,ER$2:ER75,"&lt;"&amp;ER76)+COUNTIFS(EQ77:EQ$201,"&gt;"&amp;EQ76,ER77:ER$201,"&lt;"&amp;ER76),"")</f>
        <v/>
      </c>
      <c r="EV76" s="136"/>
      <c r="FA76" s="136"/>
      <c r="FB76" s="41" t="e">
        <f t="shared" si="144"/>
        <v>#N/A</v>
      </c>
      <c r="FC76" s="41" t="e">
        <f t="shared" si="145"/>
        <v>#N/A</v>
      </c>
      <c r="FD76" s="41" t="str">
        <f t="shared" si="146"/>
        <v/>
      </c>
      <c r="FE76" s="51" t="str">
        <f>IF(AND(Include_study?="Yes",Sufficient_data="Yes"),Z_score-('Publication Bias Analysis'!AO$30+'Publication Bias Analysis'!AO$31*Inverse_standard_error),"")</f>
        <v/>
      </c>
      <c r="FK76" s="136"/>
      <c r="FL76" s="11" t="str">
        <f>IF(Z_score_individual_studies&lt;&gt;"",RANK('Publication Bias Analysis'!AW:AW,'Publication Bias Analysis'!AW:AW,1)+COUNTIF('Publication Bias Analysis'!AW$2:AW75,'Publication Bias Analysis'!AW76),"")</f>
        <v/>
      </c>
      <c r="FM76" s="41" t="str">
        <f t="shared" si="211"/>
        <v/>
      </c>
      <c r="FN76" s="41" t="e">
        <f>IF('Publication Bias Analysis'!AV76&lt;&gt;"",'Publication Bias Analysis'!AV76,NA())</f>
        <v>#N/A</v>
      </c>
      <c r="FO76" s="41" t="e">
        <f>IF('Publication Bias Analysis'!AW76&lt;&gt;"",'Publication Bias Analysis'!AW76,NA())</f>
        <v>#N/A</v>
      </c>
      <c r="FP76" s="41" t="str">
        <f>IF(AND(Include_study?="Yes",Sufficient_data="Yes"),'Publication Bias Analysis'!AV:AV-AVERAGE('Publication Bias Analysis'!AV:AV),"")</f>
        <v/>
      </c>
      <c r="FQ76" s="51" t="str">
        <f>IF(AND(Include_study?="Yes",Sufficient_data="Yes"),FO:FO-('Publication Bias Analysis'!AZ$30+'Publication Bias Analysis'!AZ$31*FN:FN),"")</f>
        <v/>
      </c>
      <c r="FW76" s="136"/>
      <c r="FX76" s="90" t="str">
        <f t="shared" si="212"/>
        <v/>
      </c>
      <c r="FY76" s="41" t="str">
        <f t="shared" si="184"/>
        <v/>
      </c>
      <c r="FZ76" s="51" t="str">
        <f t="shared" si="214"/>
        <v/>
      </c>
    </row>
    <row r="77" spans="1:182" x14ac:dyDescent="0.2">
      <c r="A77" s="131"/>
      <c r="B77" s="41" t="str">
        <f>IF(AND(Sufficient_data="Yes",Include_study?="Yes"),IF(AND(Sort_By=$E$1,Order="Ascending"),IF(Input!Study_name="",COUNTIFS(Input!Study_name,"&lt;&gt;"&amp;"",Include_study?,"Yes",Sufficient_data,"Yes")+1,IF(COUNT(E77)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77)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77" s="41" t="str">
        <f>IF(B77&lt;&gt;"",IF(B77=0,COUNTIF(B$2:B76,0)+1,COUNTIF(B$2:B76,B77)+COUNTIF(B:B,"&lt;"&amp;B77)+1),"")</f>
        <v/>
      </c>
      <c r="D77" s="41" t="str">
        <f t="shared" si="84"/>
        <v/>
      </c>
      <c r="E77" s="41" t="str">
        <f>IF(AND(Include_study?="Yes",Sufficient_data="Yes",Input!Study_name&lt;&gt;""),Input!Study_name,"")</f>
        <v/>
      </c>
      <c r="F77" s="41" t="str">
        <f>IF(AND(Include_study?="Yes",Sufficient_data="Yes"),IF(Input!M2_M1&lt;&gt;"",Input!M2_M1,IF(AND(M1_&lt;&gt;"",M2_&lt;&gt;""),M2_-M1_,"")),"")</f>
        <v/>
      </c>
      <c r="G77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77" s="41" t="str">
        <f>IF(AND(Include_study?="Yes",Sufficient_data="Yes"),IF(OR(t_value&lt;&gt;"",F_value&lt;&gt;"",Input!Cohens_d&lt;&gt;"",Input!Hedges_g&lt;&gt;""),"",Sdiff/SQRT(2*(1-(r_)))),"")</f>
        <v/>
      </c>
      <c r="I77" s="11" t="str">
        <f t="shared" si="185"/>
        <v/>
      </c>
      <c r="J77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77" s="41" t="str">
        <f t="shared" si="186"/>
        <v/>
      </c>
      <c r="L77" s="41" t="str">
        <f t="shared" si="187"/>
        <v/>
      </c>
      <c r="M77" s="41" t="str">
        <f t="shared" si="188"/>
        <v/>
      </c>
      <c r="N77" s="41" t="str">
        <f t="shared" si="189"/>
        <v/>
      </c>
      <c r="O77" s="41" t="str">
        <f t="shared" si="190"/>
        <v/>
      </c>
      <c r="P77" s="41" t="str">
        <f t="shared" si="191"/>
        <v/>
      </c>
      <c r="Q77" s="41" t="str">
        <f t="shared" si="192"/>
        <v/>
      </c>
      <c r="R77" s="41" t="str">
        <f t="shared" si="193"/>
        <v/>
      </c>
      <c r="S77" s="41" t="str">
        <f t="shared" si="194"/>
        <v/>
      </c>
      <c r="T77" s="105" t="str">
        <f t="shared" si="195"/>
        <v/>
      </c>
      <c r="U77" s="108" t="str">
        <f t="shared" si="196"/>
        <v/>
      </c>
      <c r="V77" s="42"/>
      <c r="W77" s="71" t="e">
        <f t="shared" si="150"/>
        <v>#N/A</v>
      </c>
      <c r="X77" s="41" t="str">
        <f t="shared" si="151"/>
        <v/>
      </c>
      <c r="Y77" s="51" t="str">
        <f t="shared" si="152"/>
        <v/>
      </c>
      <c r="AD77" s="131"/>
      <c r="AE77" s="71" t="str">
        <f t="shared" si="153"/>
        <v/>
      </c>
      <c r="AF77" s="86" t="str">
        <f t="shared" si="100"/>
        <v/>
      </c>
      <c r="AG77" s="86" t="str">
        <f t="shared" si="101"/>
        <v/>
      </c>
      <c r="AH77" s="86" t="str">
        <f t="shared" si="154"/>
        <v/>
      </c>
      <c r="AI77" s="86" t="str">
        <f t="shared" si="155"/>
        <v/>
      </c>
      <c r="AJ77" s="86" t="str">
        <f t="shared" si="156"/>
        <v/>
      </c>
      <c r="AK77" s="86" t="str">
        <f t="shared" si="197"/>
        <v/>
      </c>
      <c r="AL77" s="86" t="str">
        <f>IF(AND(Include_study?="Yes",Sufficient_data="Yes",Subgroup&lt;&gt;""),AH77-ABS(TINV((1-Subgroup_confidence_level),Number_of_subjects-1))*Calculations!AI77,"")</f>
        <v/>
      </c>
      <c r="AM77" s="86" t="str">
        <f>IF(AND(Include_study?="Yes",Sufficient_data="Yes",Subgroup&lt;&gt;""),AH77+ABS(TINV((1-Subgroup_confidence_level),Number_of_subjects-1))*Calculations!AI77,"")</f>
        <v/>
      </c>
      <c r="AN77" s="110" t="str">
        <f t="shared" si="198"/>
        <v/>
      </c>
      <c r="AO77" s="108" t="str">
        <f t="shared" si="199"/>
        <v/>
      </c>
      <c r="AP77" s="42"/>
      <c r="AQ77" s="71" t="e">
        <f t="shared" si="157"/>
        <v>#N/A</v>
      </c>
      <c r="AR77" s="41" t="str">
        <f t="shared" si="158"/>
        <v/>
      </c>
      <c r="AS77" s="51" t="str">
        <f t="shared" si="159"/>
        <v/>
      </c>
      <c r="AT77" s="42"/>
      <c r="AU77" s="71" t="str">
        <f t="shared" si="160"/>
        <v/>
      </c>
      <c r="AV77" s="86" t="str">
        <f>IF(AND(Sufficient_data="Yes",Include_study?="Yes",Subgroup&lt;&gt;""),IF(COUNTIFS(Input!P$2:P76,"="&amp;"Yes",Input!C$2:C76,"="&amp;"Yes",Input!Q$2:Q76,"="&amp;Subgroup)&gt;0,"",Subgroup),"")</f>
        <v/>
      </c>
      <c r="AW77" s="86" t="str">
        <f t="shared" si="161"/>
        <v/>
      </c>
      <c r="AX77" s="86" t="str">
        <f t="shared" si="162"/>
        <v/>
      </c>
      <c r="AY77" s="86" t="str">
        <f t="shared" si="163"/>
        <v/>
      </c>
      <c r="AZ77" s="86" t="str">
        <f t="shared" si="164"/>
        <v/>
      </c>
      <c r="BA77" s="86" t="str">
        <f t="shared" si="165"/>
        <v/>
      </c>
      <c r="BB77" s="86" t="str">
        <f t="shared" si="166"/>
        <v/>
      </c>
      <c r="BC77" s="86" t="str">
        <f t="shared" si="200"/>
        <v/>
      </c>
      <c r="BD77" s="86" t="str">
        <f t="shared" si="167"/>
        <v/>
      </c>
      <c r="BE77" s="86" t="str">
        <f t="shared" si="201"/>
        <v/>
      </c>
      <c r="BF77" s="86" t="str">
        <f t="shared" si="202"/>
        <v/>
      </c>
      <c r="BG77" s="86" t="str">
        <f t="shared" si="168"/>
        <v/>
      </c>
      <c r="BH77" s="86" t="str">
        <f t="shared" si="203"/>
        <v/>
      </c>
      <c r="BI77" s="86" t="str">
        <f t="shared" si="204"/>
        <v/>
      </c>
      <c r="BJ77" s="86" t="str">
        <f t="shared" si="169"/>
        <v/>
      </c>
      <c r="BK77" s="86" t="str">
        <f t="shared" si="205"/>
        <v/>
      </c>
      <c r="BL77" s="86" t="str">
        <f t="shared" si="206"/>
        <v/>
      </c>
      <c r="BM77" s="86" t="str">
        <f t="shared" si="170"/>
        <v/>
      </c>
      <c r="BN77" s="86" t="str">
        <f t="shared" si="171"/>
        <v/>
      </c>
      <c r="BO77" s="86" t="e">
        <f t="shared" si="172"/>
        <v>#N/A</v>
      </c>
      <c r="BP77" s="105" t="str">
        <f t="shared" si="173"/>
        <v/>
      </c>
      <c r="BQ77" s="86" t="str">
        <f t="shared" si="174"/>
        <v/>
      </c>
      <c r="BR77" s="86" t="str">
        <f t="shared" si="207"/>
        <v/>
      </c>
      <c r="BS77" s="86" t="str">
        <f t="shared" si="175"/>
        <v/>
      </c>
      <c r="BT77" s="51" t="str">
        <f t="shared" si="213"/>
        <v/>
      </c>
      <c r="BY77" s="132"/>
      <c r="BZ77" s="41" t="e">
        <f>IF(AND(Sufficient_data="Yes",Include_study?="Yes",Moderator&lt;&gt;""),'Moderator Analysis'!E77,NA())</f>
        <v>#N/A</v>
      </c>
      <c r="CA77" s="41" t="e">
        <f>IF(AND(Include_study?="Yes",Sufficient_data="Yes",Moderator&lt;&gt;""),'Moderator Analysis'!F77,NA())</f>
        <v>#N/A</v>
      </c>
      <c r="CB77" s="41" t="str">
        <f t="shared" si="208"/>
        <v/>
      </c>
      <c r="CC77" s="41" t="str">
        <f t="shared" si="176"/>
        <v/>
      </c>
      <c r="CD77" s="41" t="str">
        <f>IF(AND(Sufficient_data="Yes",Include_study?="Yes",Moderator&lt;&gt;""),'Moderator Analysis'!F:F-CO$2,"")</f>
        <v/>
      </c>
      <c r="CE77" s="41" t="str">
        <f t="shared" si="177"/>
        <v/>
      </c>
      <c r="CF77" s="51" t="str">
        <f>IF(AND(Sufficient_data="Yes",Include_study?="Yes",Moderator&lt;&gt;""),CC:CC*('Moderator Analysis'!F:F-CO$5-CO$4*'Moderator Analysis'!E:E)^2,"")</f>
        <v/>
      </c>
      <c r="CG77" s="42"/>
      <c r="CH77" s="25"/>
      <c r="CI77" s="71" t="str">
        <f t="shared" si="178"/>
        <v/>
      </c>
      <c r="CJ77" s="41" t="str">
        <f>IF(AND(Sufficient_data="Yes",Include_study?="Yes",CI77&lt;&gt;""),'Moderator Analysis'!F:F-'Moderator Analysis'!$J$37,"")</f>
        <v/>
      </c>
      <c r="CK77" s="41" t="str">
        <f>IF(AND(Sufficient_data="Yes",Include_study?="Yes",CI77&lt;&gt;""),'Moderator Analysis'!E:E-SUMPRODUCT('Moderator Analysis'!E:E,CI:CI)/SUM(CI:CI),"")</f>
        <v/>
      </c>
      <c r="CL77" s="51" t="str">
        <f>IF(AND(Sufficient_data="Yes",Include_study?="Yes",CI77&lt;&gt;""),CI:CI*('Moderator Analysis'!F:F-'Moderator Analysis'!J$29-'Moderator Analysis'!J$30*'Moderator Analysis'!E:E)^2,"")</f>
        <v/>
      </c>
      <c r="CQ77" s="132"/>
      <c r="CR77" s="134"/>
      <c r="CS77" s="41" t="str">
        <f>IF(AND(Sufficient_data="Yes",Include_study?="Yes"),1/('Publication Bias Analysis'!F77^2),"")</f>
        <v/>
      </c>
      <c r="CT77" s="86" t="str">
        <f>IF(AND(Include_study?="Yes",Sufficient_data="Yes"),1/('Publication Bias Analysis'!F77^2+IF(Additional_model="Fixed effect",0,DG$21)),"")</f>
        <v/>
      </c>
      <c r="CU77" s="86" t="str">
        <f>IF(AND(Include_study?="Yes",Sufficient_data="Yes"),1/('Publication Bias Analysis'!F:F^2+IF(Additional_model="Fixed effect",0,'Publication Bias Analysis'!L$32)),"")</f>
        <v/>
      </c>
      <c r="CV77" s="86" t="str">
        <f>IF(AND(Include_study?="Yes",Sufficient_data="Yes"),'Publication Bias Analysis'!E:E-'Publication Bias Analysis'!I$37,"")</f>
        <v/>
      </c>
      <c r="CW77" s="86" t="str">
        <f>IF(AND(Include_study?="Yes",Sufficient_data="Yes"),IF(Additional_model="Fixed effect",1/'Publication Bias Analysis'!F:F,1/SQRT('Publication Bias Analysis'!F:F^2+Calculations!DG$21)),"")</f>
        <v/>
      </c>
      <c r="CX77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77" s="88" t="str">
        <f t="shared" si="209"/>
        <v/>
      </c>
      <c r="CZ77" s="88" t="str">
        <f>IF(AND(Include_study?="Yes",Sufficient_data="Yes"),CY:CY+IF(DK:DK&lt;0,-1,1)*COUNTIF(CY$2:CY76,CY:CY),"")</f>
        <v/>
      </c>
      <c r="DA77" s="88" t="str">
        <f>IF(AND(Include_study?="Yes",Sufficient_data="Yes"),RANK(DO:DO,DO:DO,1)*IF(DN:DN&gt;0,1,-1)+IF(DN:DN&lt;0,-1,1)*COUNTIF(CY$2:CY76,CY:CY),"")</f>
        <v/>
      </c>
      <c r="DB77" s="88" t="str">
        <f>IF(AND(Include_study?="Yes",Sufficient_data="Yes"),RANK(DR:DR,DR:DR,1)*IF(DQ:DQ&gt;0,1,-1)+IF(DQ:DQ&lt;0,-1,1)*COUNTIF(CY$2:CY76,CY:CY),"")</f>
        <v/>
      </c>
      <c r="DC77" s="41" t="e">
        <f>IF(AND(Include_study?="Yes",Sufficient_data="Yes"),'Publication Bias Analysis'!$E:$E,NA())</f>
        <v>#N/A</v>
      </c>
      <c r="DD77" s="51" t="e">
        <f>IF(AND(Include_study?="Yes",Sufficient_data="Yes"),'Publication Bias Analysis'!$F:$F,NA())</f>
        <v>#N/A</v>
      </c>
      <c r="DJ77" s="136"/>
      <c r="DK77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77" s="41" t="str">
        <f t="shared" si="179"/>
        <v/>
      </c>
      <c r="DM77" s="51" t="str">
        <f>IF(AND(Include_study?="Yes",Sufficient_data="Yes"),1/('Publication Bias Analysis'!F:F^2+IF(Additional_model="Fixed effect",0,$DV$6)),"")</f>
        <v/>
      </c>
      <c r="DN77" s="41" t="str">
        <f>IF(AND(Include_study?="Yes",Sufficient_data="Yes"),IF('Publication Bias Analysis'!L$38="Left",'Publication Bias Analysis'!E:E-DV$3,Calculations!DV$3-'Publication Bias Analysis'!E:E),"")</f>
        <v/>
      </c>
      <c r="DO77" s="41" t="str">
        <f t="shared" si="180"/>
        <v/>
      </c>
      <c r="DP77" s="51" t="str">
        <f>IF(AND(DN77&lt;&gt;"",CZ77&lt;=MAX(CZ:CZ)-DV$7),1/('Publication Bias Analysis'!F:F^2+IF(Additional_model="Fixed effect",0,$DV$13)),"")</f>
        <v/>
      </c>
      <c r="DQ77" s="71" t="str">
        <f>IF(AND(Include_study?="Yes",Sufficient_data="Yes"),IF('Publication Bias Analysis'!L$38="Left",'Publication Bias Analysis'!E:E-DV$10,DV$10-'Publication Bias Analysis'!E:E),"")</f>
        <v/>
      </c>
      <c r="DR77" s="41" t="str">
        <f t="shared" si="181"/>
        <v/>
      </c>
      <c r="DS77" s="51" t="str">
        <f>IF(AND(DQ77&lt;&gt;"",DA77&lt;=MAX(DA:DA)-DV$14),1/('Publication Bias Analysis'!F:F^2+IF(Additional_model="Fixed effect",0,$DV$20)),"")</f>
        <v/>
      </c>
      <c r="EJ77" s="136"/>
      <c r="EK77" s="41" t="str">
        <f t="shared" si="210"/>
        <v/>
      </c>
      <c r="EL77" s="51" t="str">
        <f>IF(AND(Include_study?="Yes",Sufficient_data="Yes"),Z_score-('Publication Bias Analysis'!P$3+'Publication Bias Analysis'!P$4*Inverse_standard_error),"")</f>
        <v/>
      </c>
      <c r="EN77" s="136"/>
      <c r="EO77" s="41" t="str">
        <f>IF(AND(Include_study?="Yes",Sufficient_data="Yes"),('Publication Bias Analysis'!E:E-(SUMPRODUCT(Calculations!CS:CS,'Publication Bias Analysis'!E:E)/SUM(Calculations!CS:CS)))/SQRT(Calculations!EP:EP),"")</f>
        <v/>
      </c>
      <c r="EP77" s="41" t="str">
        <f>IF(AND(Include_study?="Yes",Sufficient_data="Yes"),'Publication Bias Analysis'!F:F^2-1/SUM(Calculations!CS:CS),"")</f>
        <v/>
      </c>
      <c r="EQ77" s="11" t="str">
        <f t="shared" si="182"/>
        <v/>
      </c>
      <c r="ER77" s="11" t="str">
        <f t="shared" si="183"/>
        <v/>
      </c>
      <c r="ES77" s="11" t="str">
        <f>IF(AND(Include_study?="Yes",Sufficient_data="Yes"),COUNTIFS(EQ$2:EQ76,"&lt;"&amp;EQ77,ER$2:ER76,"&lt;"&amp;ER77)+COUNTIFS(EQ78:EQ$201,"&lt;"&amp;EQ77,ER78:ER$201,"&lt;"&amp;ER77)+COUNTIFS(EQ$2:EQ76,"&gt;"&amp;EQ77,ER$2:ER76,"&gt;"&amp;ER77)+COUNTIFS(EQ78:EQ$201,"&gt;"&amp;EQ77,ER78:ER$201,"&gt;"&amp;ER77),"")</f>
        <v/>
      </c>
      <c r="ET77" s="82" t="str">
        <f>IF(AND(Include_study?="Yes",Sufficient_data="Yes"),COUNTIFS(EQ$2:EQ76,"&lt;"&amp;EQ77,ER$2:ER76,"&gt;"&amp;ER77)+COUNTIFS(EQ78:EQ$201,"&lt;"&amp;EQ77,ER78:ER$201,"&gt;"&amp;ER77)+COUNTIFS(EQ$2:EQ76,"&gt;"&amp;EQ77,ER$2:ER76,"&lt;"&amp;ER77)+COUNTIFS(EQ78:EQ$201,"&gt;"&amp;EQ77,ER78:ER$201,"&lt;"&amp;ER77),"")</f>
        <v/>
      </c>
      <c r="EV77" s="136"/>
      <c r="FA77" s="136"/>
      <c r="FB77" s="41" t="e">
        <f t="shared" si="144"/>
        <v>#N/A</v>
      </c>
      <c r="FC77" s="41" t="e">
        <f t="shared" si="145"/>
        <v>#N/A</v>
      </c>
      <c r="FD77" s="41" t="str">
        <f t="shared" si="146"/>
        <v/>
      </c>
      <c r="FE77" s="51" t="str">
        <f>IF(AND(Include_study?="Yes",Sufficient_data="Yes"),Z_score-('Publication Bias Analysis'!AO$30+'Publication Bias Analysis'!AO$31*Inverse_standard_error),"")</f>
        <v/>
      </c>
      <c r="FK77" s="136"/>
      <c r="FL77" s="11" t="str">
        <f>IF(Z_score_individual_studies&lt;&gt;"",RANK('Publication Bias Analysis'!AW:AW,'Publication Bias Analysis'!AW:AW,1)+COUNTIF('Publication Bias Analysis'!AW$2:AW76,'Publication Bias Analysis'!AW77),"")</f>
        <v/>
      </c>
      <c r="FM77" s="41" t="str">
        <f t="shared" si="211"/>
        <v/>
      </c>
      <c r="FN77" s="41" t="e">
        <f>IF('Publication Bias Analysis'!AV77&lt;&gt;"",'Publication Bias Analysis'!AV77,NA())</f>
        <v>#N/A</v>
      </c>
      <c r="FO77" s="41" t="e">
        <f>IF('Publication Bias Analysis'!AW77&lt;&gt;"",'Publication Bias Analysis'!AW77,NA())</f>
        <v>#N/A</v>
      </c>
      <c r="FP77" s="41" t="str">
        <f>IF(AND(Include_study?="Yes",Sufficient_data="Yes"),'Publication Bias Analysis'!AV:AV-AVERAGE('Publication Bias Analysis'!AV:AV),"")</f>
        <v/>
      </c>
      <c r="FQ77" s="51" t="str">
        <f>IF(AND(Include_study?="Yes",Sufficient_data="Yes"),FO:FO-('Publication Bias Analysis'!AZ$30+'Publication Bias Analysis'!AZ$31*FN:FN),"")</f>
        <v/>
      </c>
      <c r="FW77" s="136"/>
      <c r="FX77" s="90" t="str">
        <f t="shared" si="212"/>
        <v/>
      </c>
      <c r="FY77" s="41" t="str">
        <f t="shared" si="184"/>
        <v/>
      </c>
      <c r="FZ77" s="51" t="str">
        <f t="shared" si="214"/>
        <v/>
      </c>
    </row>
    <row r="78" spans="1:182" x14ac:dyDescent="0.2">
      <c r="A78" s="131"/>
      <c r="B78" s="41" t="str">
        <f>IF(AND(Sufficient_data="Yes",Include_study?="Yes"),IF(AND(Sort_By=$E$1,Order="Ascending"),IF(Input!Study_name="",COUNTIFS(Input!Study_name,"&lt;&gt;"&amp;"",Include_study?,"Yes",Sufficient_data,"Yes")+1,IF(COUNT(E78)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78)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78" s="41" t="str">
        <f>IF(B78&lt;&gt;"",IF(B78=0,COUNTIF(B$2:B77,0)+1,COUNTIF(B$2:B77,B78)+COUNTIF(B:B,"&lt;"&amp;B78)+1),"")</f>
        <v/>
      </c>
      <c r="D78" s="41" t="str">
        <f t="shared" si="84"/>
        <v/>
      </c>
      <c r="E78" s="41" t="str">
        <f>IF(AND(Include_study?="Yes",Sufficient_data="Yes",Input!Study_name&lt;&gt;""),Input!Study_name,"")</f>
        <v/>
      </c>
      <c r="F78" s="41" t="str">
        <f>IF(AND(Include_study?="Yes",Sufficient_data="Yes"),IF(Input!M2_M1&lt;&gt;"",Input!M2_M1,IF(AND(M1_&lt;&gt;"",M2_&lt;&gt;""),M2_-M1_,"")),"")</f>
        <v/>
      </c>
      <c r="G78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78" s="41" t="str">
        <f>IF(AND(Include_study?="Yes",Sufficient_data="Yes"),IF(OR(t_value&lt;&gt;"",F_value&lt;&gt;"",Input!Cohens_d&lt;&gt;"",Input!Hedges_g&lt;&gt;""),"",Sdiff/SQRT(2*(1-(r_)))),"")</f>
        <v/>
      </c>
      <c r="I78" s="11" t="str">
        <f t="shared" si="185"/>
        <v/>
      </c>
      <c r="J78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78" s="41" t="str">
        <f t="shared" si="186"/>
        <v/>
      </c>
      <c r="L78" s="41" t="str">
        <f t="shared" si="187"/>
        <v/>
      </c>
      <c r="M78" s="41" t="str">
        <f t="shared" si="188"/>
        <v/>
      </c>
      <c r="N78" s="41" t="str">
        <f t="shared" si="189"/>
        <v/>
      </c>
      <c r="O78" s="41" t="str">
        <f t="shared" si="190"/>
        <v/>
      </c>
      <c r="P78" s="41" t="str">
        <f t="shared" si="191"/>
        <v/>
      </c>
      <c r="Q78" s="41" t="str">
        <f t="shared" si="192"/>
        <v/>
      </c>
      <c r="R78" s="41" t="str">
        <f t="shared" si="193"/>
        <v/>
      </c>
      <c r="S78" s="41" t="str">
        <f t="shared" si="194"/>
        <v/>
      </c>
      <c r="T78" s="105" t="str">
        <f t="shared" si="195"/>
        <v/>
      </c>
      <c r="U78" s="108" t="str">
        <f t="shared" si="196"/>
        <v/>
      </c>
      <c r="V78" s="42"/>
      <c r="W78" s="71" t="e">
        <f t="shared" si="150"/>
        <v>#N/A</v>
      </c>
      <c r="X78" s="41" t="str">
        <f t="shared" si="151"/>
        <v/>
      </c>
      <c r="Y78" s="51" t="str">
        <f t="shared" si="152"/>
        <v/>
      </c>
      <c r="AD78" s="131"/>
      <c r="AE78" s="71" t="str">
        <f t="shared" si="153"/>
        <v/>
      </c>
      <c r="AF78" s="86" t="str">
        <f t="shared" si="100"/>
        <v/>
      </c>
      <c r="AG78" s="86" t="str">
        <f t="shared" si="101"/>
        <v/>
      </c>
      <c r="AH78" s="86" t="str">
        <f t="shared" si="154"/>
        <v/>
      </c>
      <c r="AI78" s="86" t="str">
        <f t="shared" si="155"/>
        <v/>
      </c>
      <c r="AJ78" s="86" t="str">
        <f t="shared" si="156"/>
        <v/>
      </c>
      <c r="AK78" s="86" t="str">
        <f t="shared" si="197"/>
        <v/>
      </c>
      <c r="AL78" s="86" t="str">
        <f>IF(AND(Include_study?="Yes",Sufficient_data="Yes",Subgroup&lt;&gt;""),AH78-ABS(TINV((1-Subgroup_confidence_level),Number_of_subjects-1))*Calculations!AI78,"")</f>
        <v/>
      </c>
      <c r="AM78" s="86" t="str">
        <f>IF(AND(Include_study?="Yes",Sufficient_data="Yes",Subgroup&lt;&gt;""),AH78+ABS(TINV((1-Subgroup_confidence_level),Number_of_subjects-1))*Calculations!AI78,"")</f>
        <v/>
      </c>
      <c r="AN78" s="110" t="str">
        <f t="shared" si="198"/>
        <v/>
      </c>
      <c r="AO78" s="108" t="str">
        <f t="shared" si="199"/>
        <v/>
      </c>
      <c r="AP78" s="42"/>
      <c r="AQ78" s="71" t="e">
        <f t="shared" si="157"/>
        <v>#N/A</v>
      </c>
      <c r="AR78" s="41" t="str">
        <f t="shared" si="158"/>
        <v/>
      </c>
      <c r="AS78" s="51" t="str">
        <f t="shared" si="159"/>
        <v/>
      </c>
      <c r="AT78" s="42"/>
      <c r="AU78" s="71" t="str">
        <f t="shared" si="160"/>
        <v/>
      </c>
      <c r="AV78" s="86" t="str">
        <f>IF(AND(Sufficient_data="Yes",Include_study?="Yes",Subgroup&lt;&gt;""),IF(COUNTIFS(Input!P$2:P77,"="&amp;"Yes",Input!C$2:C77,"="&amp;"Yes",Input!Q$2:Q77,"="&amp;Subgroup)&gt;0,"",Subgroup),"")</f>
        <v/>
      </c>
      <c r="AW78" s="86" t="str">
        <f t="shared" si="161"/>
        <v/>
      </c>
      <c r="AX78" s="86" t="str">
        <f t="shared" si="162"/>
        <v/>
      </c>
      <c r="AY78" s="86" t="str">
        <f t="shared" si="163"/>
        <v/>
      </c>
      <c r="AZ78" s="86" t="str">
        <f t="shared" si="164"/>
        <v/>
      </c>
      <c r="BA78" s="86" t="str">
        <f t="shared" si="165"/>
        <v/>
      </c>
      <c r="BB78" s="86" t="str">
        <f t="shared" si="166"/>
        <v/>
      </c>
      <c r="BC78" s="86" t="str">
        <f t="shared" si="200"/>
        <v/>
      </c>
      <c r="BD78" s="86" t="str">
        <f t="shared" si="167"/>
        <v/>
      </c>
      <c r="BE78" s="86" t="str">
        <f t="shared" si="201"/>
        <v/>
      </c>
      <c r="BF78" s="86" t="str">
        <f t="shared" si="202"/>
        <v/>
      </c>
      <c r="BG78" s="86" t="str">
        <f t="shared" si="168"/>
        <v/>
      </c>
      <c r="BH78" s="86" t="str">
        <f t="shared" si="203"/>
        <v/>
      </c>
      <c r="BI78" s="86" t="str">
        <f t="shared" si="204"/>
        <v/>
      </c>
      <c r="BJ78" s="86" t="str">
        <f t="shared" si="169"/>
        <v/>
      </c>
      <c r="BK78" s="86" t="str">
        <f t="shared" si="205"/>
        <v/>
      </c>
      <c r="BL78" s="86" t="str">
        <f t="shared" si="206"/>
        <v/>
      </c>
      <c r="BM78" s="86" t="str">
        <f t="shared" si="170"/>
        <v/>
      </c>
      <c r="BN78" s="86" t="str">
        <f t="shared" si="171"/>
        <v/>
      </c>
      <c r="BO78" s="86" t="e">
        <f t="shared" si="172"/>
        <v>#N/A</v>
      </c>
      <c r="BP78" s="105" t="str">
        <f t="shared" si="173"/>
        <v/>
      </c>
      <c r="BQ78" s="86" t="str">
        <f t="shared" si="174"/>
        <v/>
      </c>
      <c r="BR78" s="86" t="str">
        <f t="shared" si="207"/>
        <v/>
      </c>
      <c r="BS78" s="86" t="str">
        <f t="shared" si="175"/>
        <v/>
      </c>
      <c r="BT78" s="51" t="str">
        <f t="shared" si="213"/>
        <v/>
      </c>
      <c r="BY78" s="132"/>
      <c r="BZ78" s="41" t="e">
        <f>IF(AND(Sufficient_data="Yes",Include_study?="Yes",Moderator&lt;&gt;""),'Moderator Analysis'!E78,NA())</f>
        <v>#N/A</v>
      </c>
      <c r="CA78" s="41" t="e">
        <f>IF(AND(Include_study?="Yes",Sufficient_data="Yes",Moderator&lt;&gt;""),'Moderator Analysis'!F78,NA())</f>
        <v>#N/A</v>
      </c>
      <c r="CB78" s="41" t="str">
        <f t="shared" si="208"/>
        <v/>
      </c>
      <c r="CC78" s="41" t="str">
        <f t="shared" si="176"/>
        <v/>
      </c>
      <c r="CD78" s="41" t="str">
        <f>IF(AND(Sufficient_data="Yes",Include_study?="Yes",Moderator&lt;&gt;""),'Moderator Analysis'!F:F-CO$2,"")</f>
        <v/>
      </c>
      <c r="CE78" s="41" t="str">
        <f t="shared" si="177"/>
        <v/>
      </c>
      <c r="CF78" s="51" t="str">
        <f>IF(AND(Sufficient_data="Yes",Include_study?="Yes",Moderator&lt;&gt;""),CC:CC*('Moderator Analysis'!F:F-CO$5-CO$4*'Moderator Analysis'!E:E)^2,"")</f>
        <v/>
      </c>
      <c r="CG78" s="42"/>
      <c r="CH78" s="25"/>
      <c r="CI78" s="71" t="str">
        <f t="shared" si="178"/>
        <v/>
      </c>
      <c r="CJ78" s="41" t="str">
        <f>IF(AND(Sufficient_data="Yes",Include_study?="Yes",CI78&lt;&gt;""),'Moderator Analysis'!F:F-'Moderator Analysis'!$J$37,"")</f>
        <v/>
      </c>
      <c r="CK78" s="41" t="str">
        <f>IF(AND(Sufficient_data="Yes",Include_study?="Yes",CI78&lt;&gt;""),'Moderator Analysis'!E:E-SUMPRODUCT('Moderator Analysis'!E:E,CI:CI)/SUM(CI:CI),"")</f>
        <v/>
      </c>
      <c r="CL78" s="51" t="str">
        <f>IF(AND(Sufficient_data="Yes",Include_study?="Yes",CI78&lt;&gt;""),CI:CI*('Moderator Analysis'!F:F-'Moderator Analysis'!J$29-'Moderator Analysis'!J$30*'Moderator Analysis'!E:E)^2,"")</f>
        <v/>
      </c>
      <c r="CQ78" s="132"/>
      <c r="CR78" s="134"/>
      <c r="CS78" s="41" t="str">
        <f>IF(AND(Sufficient_data="Yes",Include_study?="Yes"),1/('Publication Bias Analysis'!F78^2),"")</f>
        <v/>
      </c>
      <c r="CT78" s="86" t="str">
        <f>IF(AND(Include_study?="Yes",Sufficient_data="Yes"),1/('Publication Bias Analysis'!F78^2+IF(Additional_model="Fixed effect",0,DG$21)),"")</f>
        <v/>
      </c>
      <c r="CU78" s="86" t="str">
        <f>IF(AND(Include_study?="Yes",Sufficient_data="Yes"),1/('Publication Bias Analysis'!F:F^2+IF(Additional_model="Fixed effect",0,'Publication Bias Analysis'!L$32)),"")</f>
        <v/>
      </c>
      <c r="CV78" s="86" t="str">
        <f>IF(AND(Include_study?="Yes",Sufficient_data="Yes"),'Publication Bias Analysis'!E:E-'Publication Bias Analysis'!I$37,"")</f>
        <v/>
      </c>
      <c r="CW78" s="86" t="str">
        <f>IF(AND(Include_study?="Yes",Sufficient_data="Yes"),IF(Additional_model="Fixed effect",1/'Publication Bias Analysis'!F:F,1/SQRT('Publication Bias Analysis'!F:F^2+Calculations!DG$21)),"")</f>
        <v/>
      </c>
      <c r="CX78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78" s="88" t="str">
        <f t="shared" si="209"/>
        <v/>
      </c>
      <c r="CZ78" s="88" t="str">
        <f>IF(AND(Include_study?="Yes",Sufficient_data="Yes"),CY:CY+IF(DK:DK&lt;0,-1,1)*COUNTIF(CY$2:CY77,CY:CY),"")</f>
        <v/>
      </c>
      <c r="DA78" s="88" t="str">
        <f>IF(AND(Include_study?="Yes",Sufficient_data="Yes"),RANK(DO:DO,DO:DO,1)*IF(DN:DN&gt;0,1,-1)+IF(DN:DN&lt;0,-1,1)*COUNTIF(CY$2:CY77,CY:CY),"")</f>
        <v/>
      </c>
      <c r="DB78" s="88" t="str">
        <f>IF(AND(Include_study?="Yes",Sufficient_data="Yes"),RANK(DR:DR,DR:DR,1)*IF(DQ:DQ&gt;0,1,-1)+IF(DQ:DQ&lt;0,-1,1)*COUNTIF(CY$2:CY77,CY:CY),"")</f>
        <v/>
      </c>
      <c r="DC78" s="41" t="e">
        <f>IF(AND(Include_study?="Yes",Sufficient_data="Yes"),'Publication Bias Analysis'!$E:$E,NA())</f>
        <v>#N/A</v>
      </c>
      <c r="DD78" s="51" t="e">
        <f>IF(AND(Include_study?="Yes",Sufficient_data="Yes"),'Publication Bias Analysis'!$F:$F,NA())</f>
        <v>#N/A</v>
      </c>
      <c r="DJ78" s="136"/>
      <c r="DK78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78" s="41" t="str">
        <f t="shared" si="179"/>
        <v/>
      </c>
      <c r="DM78" s="51" t="str">
        <f>IF(AND(Include_study?="Yes",Sufficient_data="Yes"),1/('Publication Bias Analysis'!F:F^2+IF(Additional_model="Fixed effect",0,$DV$6)),"")</f>
        <v/>
      </c>
      <c r="DN78" s="41" t="str">
        <f>IF(AND(Include_study?="Yes",Sufficient_data="Yes"),IF('Publication Bias Analysis'!L$38="Left",'Publication Bias Analysis'!E:E-DV$3,Calculations!DV$3-'Publication Bias Analysis'!E:E),"")</f>
        <v/>
      </c>
      <c r="DO78" s="41" t="str">
        <f t="shared" si="180"/>
        <v/>
      </c>
      <c r="DP78" s="51" t="str">
        <f>IF(AND(DN78&lt;&gt;"",CZ78&lt;=MAX(CZ:CZ)-DV$7),1/('Publication Bias Analysis'!F:F^2+IF(Additional_model="Fixed effect",0,$DV$13)),"")</f>
        <v/>
      </c>
      <c r="DQ78" s="71" t="str">
        <f>IF(AND(Include_study?="Yes",Sufficient_data="Yes"),IF('Publication Bias Analysis'!L$38="Left",'Publication Bias Analysis'!E:E-DV$10,DV$10-'Publication Bias Analysis'!E:E),"")</f>
        <v/>
      </c>
      <c r="DR78" s="41" t="str">
        <f t="shared" si="181"/>
        <v/>
      </c>
      <c r="DS78" s="51" t="str">
        <f>IF(AND(DQ78&lt;&gt;"",DA78&lt;=MAX(DA:DA)-DV$14),1/('Publication Bias Analysis'!F:F^2+IF(Additional_model="Fixed effect",0,$DV$20)),"")</f>
        <v/>
      </c>
      <c r="EJ78" s="136"/>
      <c r="EK78" s="41" t="str">
        <f t="shared" si="210"/>
        <v/>
      </c>
      <c r="EL78" s="51" t="str">
        <f>IF(AND(Include_study?="Yes",Sufficient_data="Yes"),Z_score-('Publication Bias Analysis'!P$3+'Publication Bias Analysis'!P$4*Inverse_standard_error),"")</f>
        <v/>
      </c>
      <c r="EN78" s="136"/>
      <c r="EO78" s="41" t="str">
        <f>IF(AND(Include_study?="Yes",Sufficient_data="Yes"),('Publication Bias Analysis'!E:E-(SUMPRODUCT(Calculations!CS:CS,'Publication Bias Analysis'!E:E)/SUM(Calculations!CS:CS)))/SQRT(Calculations!EP:EP),"")</f>
        <v/>
      </c>
      <c r="EP78" s="41" t="str">
        <f>IF(AND(Include_study?="Yes",Sufficient_data="Yes"),'Publication Bias Analysis'!F:F^2-1/SUM(Calculations!CS:CS),"")</f>
        <v/>
      </c>
      <c r="EQ78" s="11" t="str">
        <f t="shared" si="182"/>
        <v/>
      </c>
      <c r="ER78" s="11" t="str">
        <f t="shared" si="183"/>
        <v/>
      </c>
      <c r="ES78" s="11" t="str">
        <f>IF(AND(Include_study?="Yes",Sufficient_data="Yes"),COUNTIFS(EQ$2:EQ77,"&lt;"&amp;EQ78,ER$2:ER77,"&lt;"&amp;ER78)+COUNTIFS(EQ79:EQ$201,"&lt;"&amp;EQ78,ER79:ER$201,"&lt;"&amp;ER78)+COUNTIFS(EQ$2:EQ77,"&gt;"&amp;EQ78,ER$2:ER77,"&gt;"&amp;ER78)+COUNTIFS(EQ79:EQ$201,"&gt;"&amp;EQ78,ER79:ER$201,"&gt;"&amp;ER78),"")</f>
        <v/>
      </c>
      <c r="ET78" s="82" t="str">
        <f>IF(AND(Include_study?="Yes",Sufficient_data="Yes"),COUNTIFS(EQ$2:EQ77,"&lt;"&amp;EQ78,ER$2:ER77,"&gt;"&amp;ER78)+COUNTIFS(EQ79:EQ$201,"&lt;"&amp;EQ78,ER79:ER$201,"&gt;"&amp;ER78)+COUNTIFS(EQ$2:EQ77,"&gt;"&amp;EQ78,ER$2:ER77,"&lt;"&amp;ER78)+COUNTIFS(EQ79:EQ$201,"&gt;"&amp;EQ78,ER79:ER$201,"&lt;"&amp;ER78),"")</f>
        <v/>
      </c>
      <c r="EV78" s="136"/>
      <c r="FA78" s="136"/>
      <c r="FB78" s="41" t="e">
        <f t="shared" si="144"/>
        <v>#N/A</v>
      </c>
      <c r="FC78" s="41" t="e">
        <f t="shared" si="145"/>
        <v>#N/A</v>
      </c>
      <c r="FD78" s="41" t="str">
        <f t="shared" si="146"/>
        <v/>
      </c>
      <c r="FE78" s="51" t="str">
        <f>IF(AND(Include_study?="Yes",Sufficient_data="Yes"),Z_score-('Publication Bias Analysis'!AO$30+'Publication Bias Analysis'!AO$31*Inverse_standard_error),"")</f>
        <v/>
      </c>
      <c r="FK78" s="136"/>
      <c r="FL78" s="11" t="str">
        <f>IF(Z_score_individual_studies&lt;&gt;"",RANK('Publication Bias Analysis'!AW:AW,'Publication Bias Analysis'!AW:AW,1)+COUNTIF('Publication Bias Analysis'!AW$2:AW77,'Publication Bias Analysis'!AW78),"")</f>
        <v/>
      </c>
      <c r="FM78" s="41" t="str">
        <f t="shared" si="211"/>
        <v/>
      </c>
      <c r="FN78" s="41" t="e">
        <f>IF('Publication Bias Analysis'!AV78&lt;&gt;"",'Publication Bias Analysis'!AV78,NA())</f>
        <v>#N/A</v>
      </c>
      <c r="FO78" s="41" t="e">
        <f>IF('Publication Bias Analysis'!AW78&lt;&gt;"",'Publication Bias Analysis'!AW78,NA())</f>
        <v>#N/A</v>
      </c>
      <c r="FP78" s="41" t="str">
        <f>IF(AND(Include_study?="Yes",Sufficient_data="Yes"),'Publication Bias Analysis'!AV:AV-AVERAGE('Publication Bias Analysis'!AV:AV),"")</f>
        <v/>
      </c>
      <c r="FQ78" s="51" t="str">
        <f>IF(AND(Include_study?="Yes",Sufficient_data="Yes"),FO:FO-('Publication Bias Analysis'!AZ$30+'Publication Bias Analysis'!AZ$31*FN:FN),"")</f>
        <v/>
      </c>
      <c r="FW78" s="136"/>
      <c r="FX78" s="90" t="str">
        <f t="shared" si="212"/>
        <v/>
      </c>
      <c r="FY78" s="41" t="str">
        <f t="shared" si="184"/>
        <v/>
      </c>
      <c r="FZ78" s="51" t="str">
        <f t="shared" si="214"/>
        <v/>
      </c>
    </row>
    <row r="79" spans="1:182" x14ac:dyDescent="0.2">
      <c r="A79" s="131"/>
      <c r="B79" s="41" t="str">
        <f>IF(AND(Sufficient_data="Yes",Include_study?="Yes"),IF(AND(Sort_By=$E$1,Order="Ascending"),IF(Input!Study_name="",COUNTIFS(Input!Study_name,"&lt;&gt;"&amp;"",Include_study?,"Yes",Sufficient_data,"Yes")+1,IF(COUNT(E79)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79)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79" s="41" t="str">
        <f>IF(B79&lt;&gt;"",IF(B79=0,COUNTIF(B$2:B78,0)+1,COUNTIF(B$2:B78,B79)+COUNTIF(B:B,"&lt;"&amp;B79)+1),"")</f>
        <v/>
      </c>
      <c r="D79" s="41" t="str">
        <f t="shared" si="84"/>
        <v/>
      </c>
      <c r="E79" s="41" t="str">
        <f>IF(AND(Include_study?="Yes",Sufficient_data="Yes",Input!Study_name&lt;&gt;""),Input!Study_name,"")</f>
        <v/>
      </c>
      <c r="F79" s="41" t="str">
        <f>IF(AND(Include_study?="Yes",Sufficient_data="Yes"),IF(Input!M2_M1&lt;&gt;"",Input!M2_M1,IF(AND(M1_&lt;&gt;"",M2_&lt;&gt;""),M2_-M1_,"")),"")</f>
        <v/>
      </c>
      <c r="G79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79" s="41" t="str">
        <f>IF(AND(Include_study?="Yes",Sufficient_data="Yes"),IF(OR(t_value&lt;&gt;"",F_value&lt;&gt;"",Input!Cohens_d&lt;&gt;"",Input!Hedges_g&lt;&gt;""),"",Sdiff/SQRT(2*(1-(r_)))),"")</f>
        <v/>
      </c>
      <c r="I79" s="11" t="str">
        <f t="shared" si="185"/>
        <v/>
      </c>
      <c r="J79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79" s="41" t="str">
        <f t="shared" si="186"/>
        <v/>
      </c>
      <c r="L79" s="41" t="str">
        <f t="shared" si="187"/>
        <v/>
      </c>
      <c r="M79" s="41" t="str">
        <f t="shared" si="188"/>
        <v/>
      </c>
      <c r="N79" s="41" t="str">
        <f t="shared" si="189"/>
        <v/>
      </c>
      <c r="O79" s="41" t="str">
        <f t="shared" si="190"/>
        <v/>
      </c>
      <c r="P79" s="41" t="str">
        <f t="shared" si="191"/>
        <v/>
      </c>
      <c r="Q79" s="41" t="str">
        <f t="shared" si="192"/>
        <v/>
      </c>
      <c r="R79" s="41" t="str">
        <f t="shared" si="193"/>
        <v/>
      </c>
      <c r="S79" s="41" t="str">
        <f t="shared" si="194"/>
        <v/>
      </c>
      <c r="T79" s="105" t="str">
        <f t="shared" si="195"/>
        <v/>
      </c>
      <c r="U79" s="108" t="str">
        <f t="shared" si="196"/>
        <v/>
      </c>
      <c r="V79" s="42"/>
      <c r="W79" s="71" t="e">
        <f t="shared" si="150"/>
        <v>#N/A</v>
      </c>
      <c r="X79" s="41" t="str">
        <f t="shared" si="151"/>
        <v/>
      </c>
      <c r="Y79" s="51" t="str">
        <f t="shared" si="152"/>
        <v/>
      </c>
      <c r="AD79" s="131"/>
      <c r="AE79" s="71" t="str">
        <f t="shared" si="153"/>
        <v/>
      </c>
      <c r="AF79" s="86" t="str">
        <f t="shared" si="100"/>
        <v/>
      </c>
      <c r="AG79" s="86" t="str">
        <f t="shared" si="101"/>
        <v/>
      </c>
      <c r="AH79" s="86" t="str">
        <f t="shared" si="154"/>
        <v/>
      </c>
      <c r="AI79" s="86" t="str">
        <f t="shared" si="155"/>
        <v/>
      </c>
      <c r="AJ79" s="86" t="str">
        <f t="shared" si="156"/>
        <v/>
      </c>
      <c r="AK79" s="86" t="str">
        <f t="shared" si="197"/>
        <v/>
      </c>
      <c r="AL79" s="86" t="str">
        <f>IF(AND(Include_study?="Yes",Sufficient_data="Yes",Subgroup&lt;&gt;""),AH79-ABS(TINV((1-Subgroup_confidence_level),Number_of_subjects-1))*Calculations!AI79,"")</f>
        <v/>
      </c>
      <c r="AM79" s="86" t="str">
        <f>IF(AND(Include_study?="Yes",Sufficient_data="Yes",Subgroup&lt;&gt;""),AH79+ABS(TINV((1-Subgroup_confidence_level),Number_of_subjects-1))*Calculations!AI79,"")</f>
        <v/>
      </c>
      <c r="AN79" s="110" t="str">
        <f t="shared" si="198"/>
        <v/>
      </c>
      <c r="AO79" s="108" t="str">
        <f t="shared" si="199"/>
        <v/>
      </c>
      <c r="AP79" s="42"/>
      <c r="AQ79" s="71" t="e">
        <f t="shared" si="157"/>
        <v>#N/A</v>
      </c>
      <c r="AR79" s="41" t="str">
        <f t="shared" si="158"/>
        <v/>
      </c>
      <c r="AS79" s="51" t="str">
        <f t="shared" si="159"/>
        <v/>
      </c>
      <c r="AT79" s="42"/>
      <c r="AU79" s="71" t="str">
        <f t="shared" si="160"/>
        <v/>
      </c>
      <c r="AV79" s="86" t="str">
        <f>IF(AND(Sufficient_data="Yes",Include_study?="Yes",Subgroup&lt;&gt;""),IF(COUNTIFS(Input!P$2:P78,"="&amp;"Yes",Input!C$2:C78,"="&amp;"Yes",Input!Q$2:Q78,"="&amp;Subgroup)&gt;0,"",Subgroup),"")</f>
        <v/>
      </c>
      <c r="AW79" s="86" t="str">
        <f t="shared" si="161"/>
        <v/>
      </c>
      <c r="AX79" s="86" t="str">
        <f t="shared" si="162"/>
        <v/>
      </c>
      <c r="AY79" s="86" t="str">
        <f t="shared" si="163"/>
        <v/>
      </c>
      <c r="AZ79" s="86" t="str">
        <f t="shared" si="164"/>
        <v/>
      </c>
      <c r="BA79" s="86" t="str">
        <f t="shared" si="165"/>
        <v/>
      </c>
      <c r="BB79" s="86" t="str">
        <f t="shared" si="166"/>
        <v/>
      </c>
      <c r="BC79" s="86" t="str">
        <f t="shared" si="200"/>
        <v/>
      </c>
      <c r="BD79" s="86" t="str">
        <f t="shared" si="167"/>
        <v/>
      </c>
      <c r="BE79" s="86" t="str">
        <f t="shared" si="201"/>
        <v/>
      </c>
      <c r="BF79" s="86" t="str">
        <f t="shared" si="202"/>
        <v/>
      </c>
      <c r="BG79" s="86" t="str">
        <f t="shared" si="168"/>
        <v/>
      </c>
      <c r="BH79" s="86" t="str">
        <f t="shared" si="203"/>
        <v/>
      </c>
      <c r="BI79" s="86" t="str">
        <f t="shared" si="204"/>
        <v/>
      </c>
      <c r="BJ79" s="86" t="str">
        <f t="shared" si="169"/>
        <v/>
      </c>
      <c r="BK79" s="86" t="str">
        <f t="shared" si="205"/>
        <v/>
      </c>
      <c r="BL79" s="86" t="str">
        <f t="shared" si="206"/>
        <v/>
      </c>
      <c r="BM79" s="86" t="str">
        <f t="shared" si="170"/>
        <v/>
      </c>
      <c r="BN79" s="86" t="str">
        <f t="shared" si="171"/>
        <v/>
      </c>
      <c r="BO79" s="86" t="e">
        <f t="shared" si="172"/>
        <v>#N/A</v>
      </c>
      <c r="BP79" s="105" t="str">
        <f t="shared" si="173"/>
        <v/>
      </c>
      <c r="BQ79" s="86" t="str">
        <f t="shared" si="174"/>
        <v/>
      </c>
      <c r="BR79" s="86" t="str">
        <f t="shared" si="207"/>
        <v/>
      </c>
      <c r="BS79" s="86" t="str">
        <f t="shared" si="175"/>
        <v/>
      </c>
      <c r="BT79" s="51" t="str">
        <f t="shared" si="213"/>
        <v/>
      </c>
      <c r="BY79" s="132"/>
      <c r="BZ79" s="41" t="e">
        <f>IF(AND(Sufficient_data="Yes",Include_study?="Yes",Moderator&lt;&gt;""),'Moderator Analysis'!E79,NA())</f>
        <v>#N/A</v>
      </c>
      <c r="CA79" s="41" t="e">
        <f>IF(AND(Include_study?="Yes",Sufficient_data="Yes",Moderator&lt;&gt;""),'Moderator Analysis'!F79,NA())</f>
        <v>#N/A</v>
      </c>
      <c r="CB79" s="41" t="str">
        <f t="shared" si="208"/>
        <v/>
      </c>
      <c r="CC79" s="41" t="str">
        <f t="shared" si="176"/>
        <v/>
      </c>
      <c r="CD79" s="41" t="str">
        <f>IF(AND(Sufficient_data="Yes",Include_study?="Yes",Moderator&lt;&gt;""),'Moderator Analysis'!F:F-CO$2,"")</f>
        <v/>
      </c>
      <c r="CE79" s="41" t="str">
        <f t="shared" si="177"/>
        <v/>
      </c>
      <c r="CF79" s="51" t="str">
        <f>IF(AND(Sufficient_data="Yes",Include_study?="Yes",Moderator&lt;&gt;""),CC:CC*('Moderator Analysis'!F:F-CO$5-CO$4*'Moderator Analysis'!E:E)^2,"")</f>
        <v/>
      </c>
      <c r="CG79" s="42"/>
      <c r="CH79" s="25"/>
      <c r="CI79" s="71" t="str">
        <f t="shared" si="178"/>
        <v/>
      </c>
      <c r="CJ79" s="41" t="str">
        <f>IF(AND(Sufficient_data="Yes",Include_study?="Yes",CI79&lt;&gt;""),'Moderator Analysis'!F:F-'Moderator Analysis'!$J$37,"")</f>
        <v/>
      </c>
      <c r="CK79" s="41" t="str">
        <f>IF(AND(Sufficient_data="Yes",Include_study?="Yes",CI79&lt;&gt;""),'Moderator Analysis'!E:E-SUMPRODUCT('Moderator Analysis'!E:E,CI:CI)/SUM(CI:CI),"")</f>
        <v/>
      </c>
      <c r="CL79" s="51" t="str">
        <f>IF(AND(Sufficient_data="Yes",Include_study?="Yes",CI79&lt;&gt;""),CI:CI*('Moderator Analysis'!F:F-'Moderator Analysis'!J$29-'Moderator Analysis'!J$30*'Moderator Analysis'!E:E)^2,"")</f>
        <v/>
      </c>
      <c r="CQ79" s="132"/>
      <c r="CR79" s="134"/>
      <c r="CS79" s="41" t="str">
        <f>IF(AND(Sufficient_data="Yes",Include_study?="Yes"),1/('Publication Bias Analysis'!F79^2),"")</f>
        <v/>
      </c>
      <c r="CT79" s="86" t="str">
        <f>IF(AND(Include_study?="Yes",Sufficient_data="Yes"),1/('Publication Bias Analysis'!F79^2+IF(Additional_model="Fixed effect",0,DG$21)),"")</f>
        <v/>
      </c>
      <c r="CU79" s="86" t="str">
        <f>IF(AND(Include_study?="Yes",Sufficient_data="Yes"),1/('Publication Bias Analysis'!F:F^2+IF(Additional_model="Fixed effect",0,'Publication Bias Analysis'!L$32)),"")</f>
        <v/>
      </c>
      <c r="CV79" s="86" t="str">
        <f>IF(AND(Include_study?="Yes",Sufficient_data="Yes"),'Publication Bias Analysis'!E:E-'Publication Bias Analysis'!I$37,"")</f>
        <v/>
      </c>
      <c r="CW79" s="86" t="str">
        <f>IF(AND(Include_study?="Yes",Sufficient_data="Yes"),IF(Additional_model="Fixed effect",1/'Publication Bias Analysis'!F:F,1/SQRT('Publication Bias Analysis'!F:F^2+Calculations!DG$21)),"")</f>
        <v/>
      </c>
      <c r="CX79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79" s="88" t="str">
        <f t="shared" si="209"/>
        <v/>
      </c>
      <c r="CZ79" s="88" t="str">
        <f>IF(AND(Include_study?="Yes",Sufficient_data="Yes"),CY:CY+IF(DK:DK&lt;0,-1,1)*COUNTIF(CY$2:CY78,CY:CY),"")</f>
        <v/>
      </c>
      <c r="DA79" s="88" t="str">
        <f>IF(AND(Include_study?="Yes",Sufficient_data="Yes"),RANK(DO:DO,DO:DO,1)*IF(DN:DN&gt;0,1,-1)+IF(DN:DN&lt;0,-1,1)*COUNTIF(CY$2:CY78,CY:CY),"")</f>
        <v/>
      </c>
      <c r="DB79" s="88" t="str">
        <f>IF(AND(Include_study?="Yes",Sufficient_data="Yes"),RANK(DR:DR,DR:DR,1)*IF(DQ:DQ&gt;0,1,-1)+IF(DQ:DQ&lt;0,-1,1)*COUNTIF(CY$2:CY78,CY:CY),"")</f>
        <v/>
      </c>
      <c r="DC79" s="41" t="e">
        <f>IF(AND(Include_study?="Yes",Sufficient_data="Yes"),'Publication Bias Analysis'!$E:$E,NA())</f>
        <v>#N/A</v>
      </c>
      <c r="DD79" s="51" t="e">
        <f>IF(AND(Include_study?="Yes",Sufficient_data="Yes"),'Publication Bias Analysis'!$F:$F,NA())</f>
        <v>#N/A</v>
      </c>
      <c r="DJ79" s="136"/>
      <c r="DK79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79" s="41" t="str">
        <f t="shared" si="179"/>
        <v/>
      </c>
      <c r="DM79" s="51" t="str">
        <f>IF(AND(Include_study?="Yes",Sufficient_data="Yes"),1/('Publication Bias Analysis'!F:F^2+IF(Additional_model="Fixed effect",0,$DV$6)),"")</f>
        <v/>
      </c>
      <c r="DN79" s="41" t="str">
        <f>IF(AND(Include_study?="Yes",Sufficient_data="Yes"),IF('Publication Bias Analysis'!L$38="Left",'Publication Bias Analysis'!E:E-DV$3,Calculations!DV$3-'Publication Bias Analysis'!E:E),"")</f>
        <v/>
      </c>
      <c r="DO79" s="41" t="str">
        <f t="shared" si="180"/>
        <v/>
      </c>
      <c r="DP79" s="51" t="str">
        <f>IF(AND(DN79&lt;&gt;"",CZ79&lt;=MAX(CZ:CZ)-DV$7),1/('Publication Bias Analysis'!F:F^2+IF(Additional_model="Fixed effect",0,$DV$13)),"")</f>
        <v/>
      </c>
      <c r="DQ79" s="71" t="str">
        <f>IF(AND(Include_study?="Yes",Sufficient_data="Yes"),IF('Publication Bias Analysis'!L$38="Left",'Publication Bias Analysis'!E:E-DV$10,DV$10-'Publication Bias Analysis'!E:E),"")</f>
        <v/>
      </c>
      <c r="DR79" s="41" t="str">
        <f t="shared" si="181"/>
        <v/>
      </c>
      <c r="DS79" s="51" t="str">
        <f>IF(AND(DQ79&lt;&gt;"",DA79&lt;=MAX(DA:DA)-DV$14),1/('Publication Bias Analysis'!F:F^2+IF(Additional_model="Fixed effect",0,$DV$20)),"")</f>
        <v/>
      </c>
      <c r="EJ79" s="136"/>
      <c r="EK79" s="41" t="str">
        <f t="shared" si="210"/>
        <v/>
      </c>
      <c r="EL79" s="51" t="str">
        <f>IF(AND(Include_study?="Yes",Sufficient_data="Yes"),Z_score-('Publication Bias Analysis'!P$3+'Publication Bias Analysis'!P$4*Inverse_standard_error),"")</f>
        <v/>
      </c>
      <c r="EN79" s="136"/>
      <c r="EO79" s="41" t="str">
        <f>IF(AND(Include_study?="Yes",Sufficient_data="Yes"),('Publication Bias Analysis'!E:E-(SUMPRODUCT(Calculations!CS:CS,'Publication Bias Analysis'!E:E)/SUM(Calculations!CS:CS)))/SQRT(Calculations!EP:EP),"")</f>
        <v/>
      </c>
      <c r="EP79" s="41" t="str">
        <f>IF(AND(Include_study?="Yes",Sufficient_data="Yes"),'Publication Bias Analysis'!F:F^2-1/SUM(Calculations!CS:CS),"")</f>
        <v/>
      </c>
      <c r="EQ79" s="11" t="str">
        <f t="shared" si="182"/>
        <v/>
      </c>
      <c r="ER79" s="11" t="str">
        <f t="shared" si="183"/>
        <v/>
      </c>
      <c r="ES79" s="11" t="str">
        <f>IF(AND(Include_study?="Yes",Sufficient_data="Yes"),COUNTIFS(EQ$2:EQ78,"&lt;"&amp;EQ79,ER$2:ER78,"&lt;"&amp;ER79)+COUNTIFS(EQ80:EQ$201,"&lt;"&amp;EQ79,ER80:ER$201,"&lt;"&amp;ER79)+COUNTIFS(EQ$2:EQ78,"&gt;"&amp;EQ79,ER$2:ER78,"&gt;"&amp;ER79)+COUNTIFS(EQ80:EQ$201,"&gt;"&amp;EQ79,ER80:ER$201,"&gt;"&amp;ER79),"")</f>
        <v/>
      </c>
      <c r="ET79" s="82" t="str">
        <f>IF(AND(Include_study?="Yes",Sufficient_data="Yes"),COUNTIFS(EQ$2:EQ78,"&lt;"&amp;EQ79,ER$2:ER78,"&gt;"&amp;ER79)+COUNTIFS(EQ80:EQ$201,"&lt;"&amp;EQ79,ER80:ER$201,"&gt;"&amp;ER79)+COUNTIFS(EQ$2:EQ78,"&gt;"&amp;EQ79,ER$2:ER78,"&lt;"&amp;ER79)+COUNTIFS(EQ80:EQ$201,"&gt;"&amp;EQ79,ER80:ER$201,"&lt;"&amp;ER79),"")</f>
        <v/>
      </c>
      <c r="EV79" s="136"/>
      <c r="FA79" s="136"/>
      <c r="FB79" s="41" t="e">
        <f t="shared" si="144"/>
        <v>#N/A</v>
      </c>
      <c r="FC79" s="41" t="e">
        <f t="shared" si="145"/>
        <v>#N/A</v>
      </c>
      <c r="FD79" s="41" t="str">
        <f t="shared" si="146"/>
        <v/>
      </c>
      <c r="FE79" s="51" t="str">
        <f>IF(AND(Include_study?="Yes",Sufficient_data="Yes"),Z_score-('Publication Bias Analysis'!AO$30+'Publication Bias Analysis'!AO$31*Inverse_standard_error),"")</f>
        <v/>
      </c>
      <c r="FK79" s="136"/>
      <c r="FL79" s="11" t="str">
        <f>IF(Z_score_individual_studies&lt;&gt;"",RANK('Publication Bias Analysis'!AW:AW,'Publication Bias Analysis'!AW:AW,1)+COUNTIF('Publication Bias Analysis'!AW$2:AW78,'Publication Bias Analysis'!AW79),"")</f>
        <v/>
      </c>
      <c r="FM79" s="41" t="str">
        <f t="shared" si="211"/>
        <v/>
      </c>
      <c r="FN79" s="41" t="e">
        <f>IF('Publication Bias Analysis'!AV79&lt;&gt;"",'Publication Bias Analysis'!AV79,NA())</f>
        <v>#N/A</v>
      </c>
      <c r="FO79" s="41" t="e">
        <f>IF('Publication Bias Analysis'!AW79&lt;&gt;"",'Publication Bias Analysis'!AW79,NA())</f>
        <v>#N/A</v>
      </c>
      <c r="FP79" s="41" t="str">
        <f>IF(AND(Include_study?="Yes",Sufficient_data="Yes"),'Publication Bias Analysis'!AV:AV-AVERAGE('Publication Bias Analysis'!AV:AV),"")</f>
        <v/>
      </c>
      <c r="FQ79" s="51" t="str">
        <f>IF(AND(Include_study?="Yes",Sufficient_data="Yes"),FO:FO-('Publication Bias Analysis'!AZ$30+'Publication Bias Analysis'!AZ$31*FN:FN),"")</f>
        <v/>
      </c>
      <c r="FW79" s="136"/>
      <c r="FX79" s="90" t="str">
        <f t="shared" si="212"/>
        <v/>
      </c>
      <c r="FY79" s="41" t="str">
        <f t="shared" si="184"/>
        <v/>
      </c>
      <c r="FZ79" s="51" t="str">
        <f t="shared" si="214"/>
        <v/>
      </c>
    </row>
    <row r="80" spans="1:182" x14ac:dyDescent="0.2">
      <c r="A80" s="131"/>
      <c r="B80" s="41" t="str">
        <f>IF(AND(Sufficient_data="Yes",Include_study?="Yes"),IF(AND(Sort_By=$E$1,Order="Ascending"),IF(Input!Study_name="",COUNTIFS(Input!Study_name,"&lt;&gt;"&amp;"",Include_study?,"Yes",Sufficient_data,"Yes")+1,IF(COUNT(E80)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80)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80" s="41" t="str">
        <f>IF(B80&lt;&gt;"",IF(B80=0,COUNTIF(B$2:B79,0)+1,COUNTIF(B$2:B79,B80)+COUNTIF(B:B,"&lt;"&amp;B80)+1),"")</f>
        <v/>
      </c>
      <c r="D80" s="41" t="str">
        <f t="shared" si="84"/>
        <v/>
      </c>
      <c r="E80" s="41" t="str">
        <f>IF(AND(Include_study?="Yes",Sufficient_data="Yes",Input!Study_name&lt;&gt;""),Input!Study_name,"")</f>
        <v/>
      </c>
      <c r="F80" s="41" t="str">
        <f>IF(AND(Include_study?="Yes",Sufficient_data="Yes"),IF(Input!M2_M1&lt;&gt;"",Input!M2_M1,IF(AND(M1_&lt;&gt;"",M2_&lt;&gt;""),M2_-M1_,"")),"")</f>
        <v/>
      </c>
      <c r="G80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80" s="41" t="str">
        <f>IF(AND(Include_study?="Yes",Sufficient_data="Yes"),IF(OR(t_value&lt;&gt;"",F_value&lt;&gt;"",Input!Cohens_d&lt;&gt;"",Input!Hedges_g&lt;&gt;""),"",Sdiff/SQRT(2*(1-(r_)))),"")</f>
        <v/>
      </c>
      <c r="I80" s="11" t="str">
        <f t="shared" si="185"/>
        <v/>
      </c>
      <c r="J80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80" s="41" t="str">
        <f t="shared" si="186"/>
        <v/>
      </c>
      <c r="L80" s="41" t="str">
        <f t="shared" si="187"/>
        <v/>
      </c>
      <c r="M80" s="41" t="str">
        <f t="shared" si="188"/>
        <v/>
      </c>
      <c r="N80" s="41" t="str">
        <f t="shared" si="189"/>
        <v/>
      </c>
      <c r="O80" s="41" t="str">
        <f t="shared" si="190"/>
        <v/>
      </c>
      <c r="P80" s="41" t="str">
        <f t="shared" si="191"/>
        <v/>
      </c>
      <c r="Q80" s="41" t="str">
        <f t="shared" si="192"/>
        <v/>
      </c>
      <c r="R80" s="41" t="str">
        <f t="shared" si="193"/>
        <v/>
      </c>
      <c r="S80" s="41" t="str">
        <f t="shared" si="194"/>
        <v/>
      </c>
      <c r="T80" s="105" t="str">
        <f t="shared" si="195"/>
        <v/>
      </c>
      <c r="U80" s="108" t="str">
        <f t="shared" si="196"/>
        <v/>
      </c>
      <c r="V80" s="42"/>
      <c r="W80" s="71" t="e">
        <f t="shared" si="150"/>
        <v>#N/A</v>
      </c>
      <c r="X80" s="41" t="str">
        <f t="shared" si="151"/>
        <v/>
      </c>
      <c r="Y80" s="51" t="str">
        <f t="shared" si="152"/>
        <v/>
      </c>
      <c r="AD80" s="131"/>
      <c r="AE80" s="71" t="str">
        <f t="shared" si="153"/>
        <v/>
      </c>
      <c r="AF80" s="86" t="str">
        <f t="shared" si="100"/>
        <v/>
      </c>
      <c r="AG80" s="86" t="str">
        <f t="shared" si="101"/>
        <v/>
      </c>
      <c r="AH80" s="86" t="str">
        <f t="shared" si="154"/>
        <v/>
      </c>
      <c r="AI80" s="86" t="str">
        <f t="shared" si="155"/>
        <v/>
      </c>
      <c r="AJ80" s="86" t="str">
        <f t="shared" si="156"/>
        <v/>
      </c>
      <c r="AK80" s="86" t="str">
        <f t="shared" si="197"/>
        <v/>
      </c>
      <c r="AL80" s="86" t="str">
        <f>IF(AND(Include_study?="Yes",Sufficient_data="Yes",Subgroup&lt;&gt;""),AH80-ABS(TINV((1-Subgroup_confidence_level),Number_of_subjects-1))*Calculations!AI80,"")</f>
        <v/>
      </c>
      <c r="AM80" s="86" t="str">
        <f>IF(AND(Include_study?="Yes",Sufficient_data="Yes",Subgroup&lt;&gt;""),AH80+ABS(TINV((1-Subgroup_confidence_level),Number_of_subjects-1))*Calculations!AI80,"")</f>
        <v/>
      </c>
      <c r="AN80" s="110" t="str">
        <f t="shared" si="198"/>
        <v/>
      </c>
      <c r="AO80" s="108" t="str">
        <f t="shared" si="199"/>
        <v/>
      </c>
      <c r="AP80" s="42"/>
      <c r="AQ80" s="71" t="e">
        <f t="shared" si="157"/>
        <v>#N/A</v>
      </c>
      <c r="AR80" s="41" t="str">
        <f t="shared" si="158"/>
        <v/>
      </c>
      <c r="AS80" s="51" t="str">
        <f t="shared" si="159"/>
        <v/>
      </c>
      <c r="AT80" s="42"/>
      <c r="AU80" s="71" t="str">
        <f t="shared" si="160"/>
        <v/>
      </c>
      <c r="AV80" s="86" t="str">
        <f>IF(AND(Sufficient_data="Yes",Include_study?="Yes",Subgroup&lt;&gt;""),IF(COUNTIFS(Input!P$2:P79,"="&amp;"Yes",Input!C$2:C79,"="&amp;"Yes",Input!Q$2:Q79,"="&amp;Subgroup)&gt;0,"",Subgroup),"")</f>
        <v/>
      </c>
      <c r="AW80" s="86" t="str">
        <f t="shared" si="161"/>
        <v/>
      </c>
      <c r="AX80" s="86" t="str">
        <f t="shared" si="162"/>
        <v/>
      </c>
      <c r="AY80" s="86" t="str">
        <f t="shared" si="163"/>
        <v/>
      </c>
      <c r="AZ80" s="86" t="str">
        <f t="shared" si="164"/>
        <v/>
      </c>
      <c r="BA80" s="86" t="str">
        <f t="shared" si="165"/>
        <v/>
      </c>
      <c r="BB80" s="86" t="str">
        <f t="shared" si="166"/>
        <v/>
      </c>
      <c r="BC80" s="86" t="str">
        <f t="shared" si="200"/>
        <v/>
      </c>
      <c r="BD80" s="86" t="str">
        <f t="shared" si="167"/>
        <v/>
      </c>
      <c r="BE80" s="86" t="str">
        <f t="shared" si="201"/>
        <v/>
      </c>
      <c r="BF80" s="86" t="str">
        <f t="shared" si="202"/>
        <v/>
      </c>
      <c r="BG80" s="86" t="str">
        <f t="shared" si="168"/>
        <v/>
      </c>
      <c r="BH80" s="86" t="str">
        <f t="shared" si="203"/>
        <v/>
      </c>
      <c r="BI80" s="86" t="str">
        <f t="shared" si="204"/>
        <v/>
      </c>
      <c r="BJ80" s="86" t="str">
        <f t="shared" si="169"/>
        <v/>
      </c>
      <c r="BK80" s="86" t="str">
        <f t="shared" si="205"/>
        <v/>
      </c>
      <c r="BL80" s="86" t="str">
        <f t="shared" si="206"/>
        <v/>
      </c>
      <c r="BM80" s="86" t="str">
        <f t="shared" si="170"/>
        <v/>
      </c>
      <c r="BN80" s="86" t="str">
        <f t="shared" si="171"/>
        <v/>
      </c>
      <c r="BO80" s="86" t="e">
        <f t="shared" si="172"/>
        <v>#N/A</v>
      </c>
      <c r="BP80" s="105" t="str">
        <f t="shared" si="173"/>
        <v/>
      </c>
      <c r="BQ80" s="86" t="str">
        <f t="shared" si="174"/>
        <v/>
      </c>
      <c r="BR80" s="86" t="str">
        <f t="shared" si="207"/>
        <v/>
      </c>
      <c r="BS80" s="86" t="str">
        <f t="shared" si="175"/>
        <v/>
      </c>
      <c r="BT80" s="51" t="str">
        <f t="shared" si="213"/>
        <v/>
      </c>
      <c r="BY80" s="132"/>
      <c r="BZ80" s="41" t="e">
        <f>IF(AND(Sufficient_data="Yes",Include_study?="Yes",Moderator&lt;&gt;""),'Moderator Analysis'!E80,NA())</f>
        <v>#N/A</v>
      </c>
      <c r="CA80" s="41" t="e">
        <f>IF(AND(Include_study?="Yes",Sufficient_data="Yes",Moderator&lt;&gt;""),'Moderator Analysis'!F80,NA())</f>
        <v>#N/A</v>
      </c>
      <c r="CB80" s="41" t="str">
        <f t="shared" si="208"/>
        <v/>
      </c>
      <c r="CC80" s="41" t="str">
        <f t="shared" si="176"/>
        <v/>
      </c>
      <c r="CD80" s="41" t="str">
        <f>IF(AND(Sufficient_data="Yes",Include_study?="Yes",Moderator&lt;&gt;""),'Moderator Analysis'!F:F-CO$2,"")</f>
        <v/>
      </c>
      <c r="CE80" s="41" t="str">
        <f t="shared" si="177"/>
        <v/>
      </c>
      <c r="CF80" s="51" t="str">
        <f>IF(AND(Sufficient_data="Yes",Include_study?="Yes",Moderator&lt;&gt;""),CC:CC*('Moderator Analysis'!F:F-CO$5-CO$4*'Moderator Analysis'!E:E)^2,"")</f>
        <v/>
      </c>
      <c r="CG80" s="42"/>
      <c r="CH80" s="25"/>
      <c r="CI80" s="71" t="str">
        <f t="shared" si="178"/>
        <v/>
      </c>
      <c r="CJ80" s="41" t="str">
        <f>IF(AND(Sufficient_data="Yes",Include_study?="Yes",CI80&lt;&gt;""),'Moderator Analysis'!F:F-'Moderator Analysis'!$J$37,"")</f>
        <v/>
      </c>
      <c r="CK80" s="41" t="str">
        <f>IF(AND(Sufficient_data="Yes",Include_study?="Yes",CI80&lt;&gt;""),'Moderator Analysis'!E:E-SUMPRODUCT('Moderator Analysis'!E:E,CI:CI)/SUM(CI:CI),"")</f>
        <v/>
      </c>
      <c r="CL80" s="51" t="str">
        <f>IF(AND(Sufficient_data="Yes",Include_study?="Yes",CI80&lt;&gt;""),CI:CI*('Moderator Analysis'!F:F-'Moderator Analysis'!J$29-'Moderator Analysis'!J$30*'Moderator Analysis'!E:E)^2,"")</f>
        <v/>
      </c>
      <c r="CQ80" s="132"/>
      <c r="CR80" s="134"/>
      <c r="CS80" s="41" t="str">
        <f>IF(AND(Sufficient_data="Yes",Include_study?="Yes"),1/('Publication Bias Analysis'!F80^2),"")</f>
        <v/>
      </c>
      <c r="CT80" s="86" t="str">
        <f>IF(AND(Include_study?="Yes",Sufficient_data="Yes"),1/('Publication Bias Analysis'!F80^2+IF(Additional_model="Fixed effect",0,DG$21)),"")</f>
        <v/>
      </c>
      <c r="CU80" s="86" t="str">
        <f>IF(AND(Include_study?="Yes",Sufficient_data="Yes"),1/('Publication Bias Analysis'!F:F^2+IF(Additional_model="Fixed effect",0,'Publication Bias Analysis'!L$32)),"")</f>
        <v/>
      </c>
      <c r="CV80" s="86" t="str">
        <f>IF(AND(Include_study?="Yes",Sufficient_data="Yes"),'Publication Bias Analysis'!E:E-'Publication Bias Analysis'!I$37,"")</f>
        <v/>
      </c>
      <c r="CW80" s="86" t="str">
        <f>IF(AND(Include_study?="Yes",Sufficient_data="Yes"),IF(Additional_model="Fixed effect",1/'Publication Bias Analysis'!F:F,1/SQRT('Publication Bias Analysis'!F:F^2+Calculations!DG$21)),"")</f>
        <v/>
      </c>
      <c r="CX80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80" s="88" t="str">
        <f t="shared" si="209"/>
        <v/>
      </c>
      <c r="CZ80" s="88" t="str">
        <f>IF(AND(Include_study?="Yes",Sufficient_data="Yes"),CY:CY+IF(DK:DK&lt;0,-1,1)*COUNTIF(CY$2:CY79,CY:CY),"")</f>
        <v/>
      </c>
      <c r="DA80" s="88" t="str">
        <f>IF(AND(Include_study?="Yes",Sufficient_data="Yes"),RANK(DO:DO,DO:DO,1)*IF(DN:DN&gt;0,1,-1)+IF(DN:DN&lt;0,-1,1)*COUNTIF(CY$2:CY79,CY:CY),"")</f>
        <v/>
      </c>
      <c r="DB80" s="88" t="str">
        <f>IF(AND(Include_study?="Yes",Sufficient_data="Yes"),RANK(DR:DR,DR:DR,1)*IF(DQ:DQ&gt;0,1,-1)+IF(DQ:DQ&lt;0,-1,1)*COUNTIF(CY$2:CY79,CY:CY),"")</f>
        <v/>
      </c>
      <c r="DC80" s="41" t="e">
        <f>IF(AND(Include_study?="Yes",Sufficient_data="Yes"),'Publication Bias Analysis'!$E:$E,NA())</f>
        <v>#N/A</v>
      </c>
      <c r="DD80" s="51" t="e">
        <f>IF(AND(Include_study?="Yes",Sufficient_data="Yes"),'Publication Bias Analysis'!$F:$F,NA())</f>
        <v>#N/A</v>
      </c>
      <c r="DJ80" s="136"/>
      <c r="DK80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80" s="41" t="str">
        <f t="shared" si="179"/>
        <v/>
      </c>
      <c r="DM80" s="51" t="str">
        <f>IF(AND(Include_study?="Yes",Sufficient_data="Yes"),1/('Publication Bias Analysis'!F:F^2+IF(Additional_model="Fixed effect",0,$DV$6)),"")</f>
        <v/>
      </c>
      <c r="DN80" s="41" t="str">
        <f>IF(AND(Include_study?="Yes",Sufficient_data="Yes"),IF('Publication Bias Analysis'!L$38="Left",'Publication Bias Analysis'!E:E-DV$3,Calculations!DV$3-'Publication Bias Analysis'!E:E),"")</f>
        <v/>
      </c>
      <c r="DO80" s="41" t="str">
        <f t="shared" si="180"/>
        <v/>
      </c>
      <c r="DP80" s="51" t="str">
        <f>IF(AND(DN80&lt;&gt;"",CZ80&lt;=MAX(CZ:CZ)-DV$7),1/('Publication Bias Analysis'!F:F^2+IF(Additional_model="Fixed effect",0,$DV$13)),"")</f>
        <v/>
      </c>
      <c r="DQ80" s="71" t="str">
        <f>IF(AND(Include_study?="Yes",Sufficient_data="Yes"),IF('Publication Bias Analysis'!L$38="Left",'Publication Bias Analysis'!E:E-DV$10,DV$10-'Publication Bias Analysis'!E:E),"")</f>
        <v/>
      </c>
      <c r="DR80" s="41" t="str">
        <f t="shared" si="181"/>
        <v/>
      </c>
      <c r="DS80" s="51" t="str">
        <f>IF(AND(DQ80&lt;&gt;"",DA80&lt;=MAX(DA:DA)-DV$14),1/('Publication Bias Analysis'!F:F^2+IF(Additional_model="Fixed effect",0,$DV$20)),"")</f>
        <v/>
      </c>
      <c r="EJ80" s="136"/>
      <c r="EK80" s="41" t="str">
        <f t="shared" si="210"/>
        <v/>
      </c>
      <c r="EL80" s="51" t="str">
        <f>IF(AND(Include_study?="Yes",Sufficient_data="Yes"),Z_score-('Publication Bias Analysis'!P$3+'Publication Bias Analysis'!P$4*Inverse_standard_error),"")</f>
        <v/>
      </c>
      <c r="EN80" s="136"/>
      <c r="EO80" s="41" t="str">
        <f>IF(AND(Include_study?="Yes",Sufficient_data="Yes"),('Publication Bias Analysis'!E:E-(SUMPRODUCT(Calculations!CS:CS,'Publication Bias Analysis'!E:E)/SUM(Calculations!CS:CS)))/SQRT(Calculations!EP:EP),"")</f>
        <v/>
      </c>
      <c r="EP80" s="41" t="str">
        <f>IF(AND(Include_study?="Yes",Sufficient_data="Yes"),'Publication Bias Analysis'!F:F^2-1/SUM(Calculations!CS:CS),"")</f>
        <v/>
      </c>
      <c r="EQ80" s="11" t="str">
        <f t="shared" si="182"/>
        <v/>
      </c>
      <c r="ER80" s="11" t="str">
        <f t="shared" si="183"/>
        <v/>
      </c>
      <c r="ES80" s="11" t="str">
        <f>IF(AND(Include_study?="Yes",Sufficient_data="Yes"),COUNTIFS(EQ$2:EQ79,"&lt;"&amp;EQ80,ER$2:ER79,"&lt;"&amp;ER80)+COUNTIFS(EQ81:EQ$201,"&lt;"&amp;EQ80,ER81:ER$201,"&lt;"&amp;ER80)+COUNTIFS(EQ$2:EQ79,"&gt;"&amp;EQ80,ER$2:ER79,"&gt;"&amp;ER80)+COUNTIFS(EQ81:EQ$201,"&gt;"&amp;EQ80,ER81:ER$201,"&gt;"&amp;ER80),"")</f>
        <v/>
      </c>
      <c r="ET80" s="82" t="str">
        <f>IF(AND(Include_study?="Yes",Sufficient_data="Yes"),COUNTIFS(EQ$2:EQ79,"&lt;"&amp;EQ80,ER$2:ER79,"&gt;"&amp;ER80)+COUNTIFS(EQ81:EQ$201,"&lt;"&amp;EQ80,ER81:ER$201,"&gt;"&amp;ER80)+COUNTIFS(EQ$2:EQ79,"&gt;"&amp;EQ80,ER$2:ER79,"&lt;"&amp;ER80)+COUNTIFS(EQ81:EQ$201,"&gt;"&amp;EQ80,ER81:ER$201,"&lt;"&amp;ER80),"")</f>
        <v/>
      </c>
      <c r="EV80" s="136"/>
      <c r="FA80" s="136"/>
      <c r="FB80" s="41" t="e">
        <f t="shared" si="144"/>
        <v>#N/A</v>
      </c>
      <c r="FC80" s="41" t="e">
        <f t="shared" si="145"/>
        <v>#N/A</v>
      </c>
      <c r="FD80" s="41" t="str">
        <f t="shared" si="146"/>
        <v/>
      </c>
      <c r="FE80" s="51" t="str">
        <f>IF(AND(Include_study?="Yes",Sufficient_data="Yes"),Z_score-('Publication Bias Analysis'!AO$30+'Publication Bias Analysis'!AO$31*Inverse_standard_error),"")</f>
        <v/>
      </c>
      <c r="FK80" s="136"/>
      <c r="FL80" s="11" t="str">
        <f>IF(Z_score_individual_studies&lt;&gt;"",RANK('Publication Bias Analysis'!AW:AW,'Publication Bias Analysis'!AW:AW,1)+COUNTIF('Publication Bias Analysis'!AW$2:AW79,'Publication Bias Analysis'!AW80),"")</f>
        <v/>
      </c>
      <c r="FM80" s="41" t="str">
        <f t="shared" si="211"/>
        <v/>
      </c>
      <c r="FN80" s="41" t="e">
        <f>IF('Publication Bias Analysis'!AV80&lt;&gt;"",'Publication Bias Analysis'!AV80,NA())</f>
        <v>#N/A</v>
      </c>
      <c r="FO80" s="41" t="e">
        <f>IF('Publication Bias Analysis'!AW80&lt;&gt;"",'Publication Bias Analysis'!AW80,NA())</f>
        <v>#N/A</v>
      </c>
      <c r="FP80" s="41" t="str">
        <f>IF(AND(Include_study?="Yes",Sufficient_data="Yes"),'Publication Bias Analysis'!AV:AV-AVERAGE('Publication Bias Analysis'!AV:AV),"")</f>
        <v/>
      </c>
      <c r="FQ80" s="51" t="str">
        <f>IF(AND(Include_study?="Yes",Sufficient_data="Yes"),FO:FO-('Publication Bias Analysis'!AZ$30+'Publication Bias Analysis'!AZ$31*FN:FN),"")</f>
        <v/>
      </c>
      <c r="FW80" s="136"/>
      <c r="FX80" s="90" t="str">
        <f t="shared" si="212"/>
        <v/>
      </c>
      <c r="FY80" s="41" t="str">
        <f t="shared" si="184"/>
        <v/>
      </c>
      <c r="FZ80" s="51" t="str">
        <f t="shared" si="214"/>
        <v/>
      </c>
    </row>
    <row r="81" spans="1:182" x14ac:dyDescent="0.2">
      <c r="A81" s="131"/>
      <c r="B81" s="41" t="str">
        <f>IF(AND(Sufficient_data="Yes",Include_study?="Yes"),IF(AND(Sort_By=$E$1,Order="Ascending"),IF(Input!Study_name="",COUNTIFS(Input!Study_name,"&lt;&gt;"&amp;"",Include_study?,"Yes",Sufficient_data,"Yes")+1,IF(COUNT(E81)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81)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81" s="41" t="str">
        <f>IF(B81&lt;&gt;"",IF(B81=0,COUNTIF(B$2:B80,0)+1,COUNTIF(B$2:B80,B81)+COUNTIF(B:B,"&lt;"&amp;B81)+1),"")</f>
        <v/>
      </c>
      <c r="D81" s="41" t="str">
        <f t="shared" si="84"/>
        <v/>
      </c>
      <c r="E81" s="41" t="str">
        <f>IF(AND(Include_study?="Yes",Sufficient_data="Yes",Input!Study_name&lt;&gt;""),Input!Study_name,"")</f>
        <v/>
      </c>
      <c r="F81" s="41" t="str">
        <f>IF(AND(Include_study?="Yes",Sufficient_data="Yes"),IF(Input!M2_M1&lt;&gt;"",Input!M2_M1,IF(AND(M1_&lt;&gt;"",M2_&lt;&gt;""),M2_-M1_,"")),"")</f>
        <v/>
      </c>
      <c r="G81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81" s="41" t="str">
        <f>IF(AND(Include_study?="Yes",Sufficient_data="Yes"),IF(OR(t_value&lt;&gt;"",F_value&lt;&gt;"",Input!Cohens_d&lt;&gt;"",Input!Hedges_g&lt;&gt;""),"",Sdiff/SQRT(2*(1-(r_)))),"")</f>
        <v/>
      </c>
      <c r="I81" s="11" t="str">
        <f t="shared" si="185"/>
        <v/>
      </c>
      <c r="J81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81" s="41" t="str">
        <f t="shared" si="186"/>
        <v/>
      </c>
      <c r="L81" s="41" t="str">
        <f t="shared" si="187"/>
        <v/>
      </c>
      <c r="M81" s="41" t="str">
        <f t="shared" si="188"/>
        <v/>
      </c>
      <c r="N81" s="41" t="str">
        <f t="shared" si="189"/>
        <v/>
      </c>
      <c r="O81" s="41" t="str">
        <f t="shared" si="190"/>
        <v/>
      </c>
      <c r="P81" s="41" t="str">
        <f t="shared" si="191"/>
        <v/>
      </c>
      <c r="Q81" s="41" t="str">
        <f t="shared" si="192"/>
        <v/>
      </c>
      <c r="R81" s="41" t="str">
        <f t="shared" si="193"/>
        <v/>
      </c>
      <c r="S81" s="41" t="str">
        <f t="shared" si="194"/>
        <v/>
      </c>
      <c r="T81" s="105" t="str">
        <f t="shared" si="195"/>
        <v/>
      </c>
      <c r="U81" s="108" t="str">
        <f t="shared" si="196"/>
        <v/>
      </c>
      <c r="V81" s="42"/>
      <c r="W81" s="71" t="e">
        <f t="shared" si="150"/>
        <v>#N/A</v>
      </c>
      <c r="X81" s="41" t="str">
        <f t="shared" si="151"/>
        <v/>
      </c>
      <c r="Y81" s="51" t="str">
        <f t="shared" si="152"/>
        <v/>
      </c>
      <c r="AD81" s="131"/>
      <c r="AE81" s="71" t="str">
        <f t="shared" si="153"/>
        <v/>
      </c>
      <c r="AF81" s="86" t="str">
        <f t="shared" si="100"/>
        <v/>
      </c>
      <c r="AG81" s="86" t="str">
        <f t="shared" si="101"/>
        <v/>
      </c>
      <c r="AH81" s="86" t="str">
        <f t="shared" si="154"/>
        <v/>
      </c>
      <c r="AI81" s="86" t="str">
        <f t="shared" si="155"/>
        <v/>
      </c>
      <c r="AJ81" s="86" t="str">
        <f t="shared" si="156"/>
        <v/>
      </c>
      <c r="AK81" s="86" t="str">
        <f t="shared" si="197"/>
        <v/>
      </c>
      <c r="AL81" s="86" t="str">
        <f>IF(AND(Include_study?="Yes",Sufficient_data="Yes",Subgroup&lt;&gt;""),AH81-ABS(TINV((1-Subgroup_confidence_level),Number_of_subjects-1))*Calculations!AI81,"")</f>
        <v/>
      </c>
      <c r="AM81" s="86" t="str">
        <f>IF(AND(Include_study?="Yes",Sufficient_data="Yes",Subgroup&lt;&gt;""),AH81+ABS(TINV((1-Subgroup_confidence_level),Number_of_subjects-1))*Calculations!AI81,"")</f>
        <v/>
      </c>
      <c r="AN81" s="110" t="str">
        <f t="shared" si="198"/>
        <v/>
      </c>
      <c r="AO81" s="108" t="str">
        <f t="shared" si="199"/>
        <v/>
      </c>
      <c r="AP81" s="42"/>
      <c r="AQ81" s="71" t="e">
        <f t="shared" si="157"/>
        <v>#N/A</v>
      </c>
      <c r="AR81" s="41" t="str">
        <f t="shared" si="158"/>
        <v/>
      </c>
      <c r="AS81" s="51" t="str">
        <f t="shared" si="159"/>
        <v/>
      </c>
      <c r="AT81" s="42"/>
      <c r="AU81" s="71" t="str">
        <f t="shared" si="160"/>
        <v/>
      </c>
      <c r="AV81" s="86" t="str">
        <f>IF(AND(Sufficient_data="Yes",Include_study?="Yes",Subgroup&lt;&gt;""),IF(COUNTIFS(Input!P$2:P80,"="&amp;"Yes",Input!C$2:C80,"="&amp;"Yes",Input!Q$2:Q80,"="&amp;Subgroup)&gt;0,"",Subgroup),"")</f>
        <v/>
      </c>
      <c r="AW81" s="86" t="str">
        <f t="shared" si="161"/>
        <v/>
      </c>
      <c r="AX81" s="86" t="str">
        <f t="shared" si="162"/>
        <v/>
      </c>
      <c r="AY81" s="86" t="str">
        <f t="shared" si="163"/>
        <v/>
      </c>
      <c r="AZ81" s="86" t="str">
        <f t="shared" si="164"/>
        <v/>
      </c>
      <c r="BA81" s="86" t="str">
        <f t="shared" si="165"/>
        <v/>
      </c>
      <c r="BB81" s="86" t="str">
        <f t="shared" si="166"/>
        <v/>
      </c>
      <c r="BC81" s="86" t="str">
        <f t="shared" si="200"/>
        <v/>
      </c>
      <c r="BD81" s="86" t="str">
        <f t="shared" si="167"/>
        <v/>
      </c>
      <c r="BE81" s="86" t="str">
        <f t="shared" si="201"/>
        <v/>
      </c>
      <c r="BF81" s="86" t="str">
        <f t="shared" si="202"/>
        <v/>
      </c>
      <c r="BG81" s="86" t="str">
        <f t="shared" si="168"/>
        <v/>
      </c>
      <c r="BH81" s="86" t="str">
        <f t="shared" si="203"/>
        <v/>
      </c>
      <c r="BI81" s="86" t="str">
        <f t="shared" si="204"/>
        <v/>
      </c>
      <c r="BJ81" s="86" t="str">
        <f t="shared" si="169"/>
        <v/>
      </c>
      <c r="BK81" s="86" t="str">
        <f t="shared" si="205"/>
        <v/>
      </c>
      <c r="BL81" s="86" t="str">
        <f t="shared" si="206"/>
        <v/>
      </c>
      <c r="BM81" s="86" t="str">
        <f t="shared" si="170"/>
        <v/>
      </c>
      <c r="BN81" s="86" t="str">
        <f t="shared" si="171"/>
        <v/>
      </c>
      <c r="BO81" s="86" t="e">
        <f t="shared" si="172"/>
        <v>#N/A</v>
      </c>
      <c r="BP81" s="105" t="str">
        <f t="shared" si="173"/>
        <v/>
      </c>
      <c r="BQ81" s="86" t="str">
        <f t="shared" si="174"/>
        <v/>
      </c>
      <c r="BR81" s="86" t="str">
        <f t="shared" si="207"/>
        <v/>
      </c>
      <c r="BS81" s="86" t="str">
        <f t="shared" si="175"/>
        <v/>
      </c>
      <c r="BT81" s="51" t="str">
        <f t="shared" si="213"/>
        <v/>
      </c>
      <c r="BY81" s="132"/>
      <c r="BZ81" s="41" t="e">
        <f>IF(AND(Sufficient_data="Yes",Include_study?="Yes",Moderator&lt;&gt;""),'Moderator Analysis'!E81,NA())</f>
        <v>#N/A</v>
      </c>
      <c r="CA81" s="41" t="e">
        <f>IF(AND(Include_study?="Yes",Sufficient_data="Yes",Moderator&lt;&gt;""),'Moderator Analysis'!F81,NA())</f>
        <v>#N/A</v>
      </c>
      <c r="CB81" s="41" t="str">
        <f t="shared" si="208"/>
        <v/>
      </c>
      <c r="CC81" s="41" t="str">
        <f t="shared" si="176"/>
        <v/>
      </c>
      <c r="CD81" s="41" t="str">
        <f>IF(AND(Sufficient_data="Yes",Include_study?="Yes",Moderator&lt;&gt;""),'Moderator Analysis'!F:F-CO$2,"")</f>
        <v/>
      </c>
      <c r="CE81" s="41" t="str">
        <f t="shared" si="177"/>
        <v/>
      </c>
      <c r="CF81" s="51" t="str">
        <f>IF(AND(Sufficient_data="Yes",Include_study?="Yes",Moderator&lt;&gt;""),CC:CC*('Moderator Analysis'!F:F-CO$5-CO$4*'Moderator Analysis'!E:E)^2,"")</f>
        <v/>
      </c>
      <c r="CG81" s="42"/>
      <c r="CH81" s="25"/>
      <c r="CI81" s="71" t="str">
        <f t="shared" si="178"/>
        <v/>
      </c>
      <c r="CJ81" s="41" t="str">
        <f>IF(AND(Sufficient_data="Yes",Include_study?="Yes",CI81&lt;&gt;""),'Moderator Analysis'!F:F-'Moderator Analysis'!$J$37,"")</f>
        <v/>
      </c>
      <c r="CK81" s="41" t="str">
        <f>IF(AND(Sufficient_data="Yes",Include_study?="Yes",CI81&lt;&gt;""),'Moderator Analysis'!E:E-SUMPRODUCT('Moderator Analysis'!E:E,CI:CI)/SUM(CI:CI),"")</f>
        <v/>
      </c>
      <c r="CL81" s="51" t="str">
        <f>IF(AND(Sufficient_data="Yes",Include_study?="Yes",CI81&lt;&gt;""),CI:CI*('Moderator Analysis'!F:F-'Moderator Analysis'!J$29-'Moderator Analysis'!J$30*'Moderator Analysis'!E:E)^2,"")</f>
        <v/>
      </c>
      <c r="CQ81" s="132"/>
      <c r="CR81" s="134"/>
      <c r="CS81" s="41" t="str">
        <f>IF(AND(Sufficient_data="Yes",Include_study?="Yes"),1/('Publication Bias Analysis'!F81^2),"")</f>
        <v/>
      </c>
      <c r="CT81" s="86" t="str">
        <f>IF(AND(Include_study?="Yes",Sufficient_data="Yes"),1/('Publication Bias Analysis'!F81^2+IF(Additional_model="Fixed effect",0,DG$21)),"")</f>
        <v/>
      </c>
      <c r="CU81" s="86" t="str">
        <f>IF(AND(Include_study?="Yes",Sufficient_data="Yes"),1/('Publication Bias Analysis'!F:F^2+IF(Additional_model="Fixed effect",0,'Publication Bias Analysis'!L$32)),"")</f>
        <v/>
      </c>
      <c r="CV81" s="86" t="str">
        <f>IF(AND(Include_study?="Yes",Sufficient_data="Yes"),'Publication Bias Analysis'!E:E-'Publication Bias Analysis'!I$37,"")</f>
        <v/>
      </c>
      <c r="CW81" s="86" t="str">
        <f>IF(AND(Include_study?="Yes",Sufficient_data="Yes"),IF(Additional_model="Fixed effect",1/'Publication Bias Analysis'!F:F,1/SQRT('Publication Bias Analysis'!F:F^2+Calculations!DG$21)),"")</f>
        <v/>
      </c>
      <c r="CX81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81" s="88" t="str">
        <f t="shared" si="209"/>
        <v/>
      </c>
      <c r="CZ81" s="88" t="str">
        <f>IF(AND(Include_study?="Yes",Sufficient_data="Yes"),CY:CY+IF(DK:DK&lt;0,-1,1)*COUNTIF(CY$2:CY80,CY:CY),"")</f>
        <v/>
      </c>
      <c r="DA81" s="88" t="str">
        <f>IF(AND(Include_study?="Yes",Sufficient_data="Yes"),RANK(DO:DO,DO:DO,1)*IF(DN:DN&gt;0,1,-1)+IF(DN:DN&lt;0,-1,1)*COUNTIF(CY$2:CY80,CY:CY),"")</f>
        <v/>
      </c>
      <c r="DB81" s="88" t="str">
        <f>IF(AND(Include_study?="Yes",Sufficient_data="Yes"),RANK(DR:DR,DR:DR,1)*IF(DQ:DQ&gt;0,1,-1)+IF(DQ:DQ&lt;0,-1,1)*COUNTIF(CY$2:CY80,CY:CY),"")</f>
        <v/>
      </c>
      <c r="DC81" s="41" t="e">
        <f>IF(AND(Include_study?="Yes",Sufficient_data="Yes"),'Publication Bias Analysis'!$E:$E,NA())</f>
        <v>#N/A</v>
      </c>
      <c r="DD81" s="51" t="e">
        <f>IF(AND(Include_study?="Yes",Sufficient_data="Yes"),'Publication Bias Analysis'!$F:$F,NA())</f>
        <v>#N/A</v>
      </c>
      <c r="DJ81" s="136"/>
      <c r="DK81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81" s="41" t="str">
        <f t="shared" si="179"/>
        <v/>
      </c>
      <c r="DM81" s="51" t="str">
        <f>IF(AND(Include_study?="Yes",Sufficient_data="Yes"),1/('Publication Bias Analysis'!F:F^2+IF(Additional_model="Fixed effect",0,$DV$6)),"")</f>
        <v/>
      </c>
      <c r="DN81" s="41" t="str">
        <f>IF(AND(Include_study?="Yes",Sufficient_data="Yes"),IF('Publication Bias Analysis'!L$38="Left",'Publication Bias Analysis'!E:E-DV$3,Calculations!DV$3-'Publication Bias Analysis'!E:E),"")</f>
        <v/>
      </c>
      <c r="DO81" s="41" t="str">
        <f t="shared" si="180"/>
        <v/>
      </c>
      <c r="DP81" s="51" t="str">
        <f>IF(AND(DN81&lt;&gt;"",CZ81&lt;=MAX(CZ:CZ)-DV$7),1/('Publication Bias Analysis'!F:F^2+IF(Additional_model="Fixed effect",0,$DV$13)),"")</f>
        <v/>
      </c>
      <c r="DQ81" s="71" t="str">
        <f>IF(AND(Include_study?="Yes",Sufficient_data="Yes"),IF('Publication Bias Analysis'!L$38="Left",'Publication Bias Analysis'!E:E-DV$10,DV$10-'Publication Bias Analysis'!E:E),"")</f>
        <v/>
      </c>
      <c r="DR81" s="41" t="str">
        <f t="shared" si="181"/>
        <v/>
      </c>
      <c r="DS81" s="51" t="str">
        <f>IF(AND(DQ81&lt;&gt;"",DA81&lt;=MAX(DA:DA)-DV$14),1/('Publication Bias Analysis'!F:F^2+IF(Additional_model="Fixed effect",0,$DV$20)),"")</f>
        <v/>
      </c>
      <c r="EJ81" s="136"/>
      <c r="EK81" s="41" t="str">
        <f t="shared" si="210"/>
        <v/>
      </c>
      <c r="EL81" s="51" t="str">
        <f>IF(AND(Include_study?="Yes",Sufficient_data="Yes"),Z_score-('Publication Bias Analysis'!P$3+'Publication Bias Analysis'!P$4*Inverse_standard_error),"")</f>
        <v/>
      </c>
      <c r="EN81" s="136"/>
      <c r="EO81" s="41" t="str">
        <f>IF(AND(Include_study?="Yes",Sufficient_data="Yes"),('Publication Bias Analysis'!E:E-(SUMPRODUCT(Calculations!CS:CS,'Publication Bias Analysis'!E:E)/SUM(Calculations!CS:CS)))/SQRT(Calculations!EP:EP),"")</f>
        <v/>
      </c>
      <c r="EP81" s="41" t="str">
        <f>IF(AND(Include_study?="Yes",Sufficient_data="Yes"),'Publication Bias Analysis'!F:F^2-1/SUM(Calculations!CS:CS),"")</f>
        <v/>
      </c>
      <c r="EQ81" s="11" t="str">
        <f t="shared" si="182"/>
        <v/>
      </c>
      <c r="ER81" s="11" t="str">
        <f t="shared" si="183"/>
        <v/>
      </c>
      <c r="ES81" s="11" t="str">
        <f>IF(AND(Include_study?="Yes",Sufficient_data="Yes"),COUNTIFS(EQ$2:EQ80,"&lt;"&amp;EQ81,ER$2:ER80,"&lt;"&amp;ER81)+COUNTIFS(EQ82:EQ$201,"&lt;"&amp;EQ81,ER82:ER$201,"&lt;"&amp;ER81)+COUNTIFS(EQ$2:EQ80,"&gt;"&amp;EQ81,ER$2:ER80,"&gt;"&amp;ER81)+COUNTIFS(EQ82:EQ$201,"&gt;"&amp;EQ81,ER82:ER$201,"&gt;"&amp;ER81),"")</f>
        <v/>
      </c>
      <c r="ET81" s="82" t="str">
        <f>IF(AND(Include_study?="Yes",Sufficient_data="Yes"),COUNTIFS(EQ$2:EQ80,"&lt;"&amp;EQ81,ER$2:ER80,"&gt;"&amp;ER81)+COUNTIFS(EQ82:EQ$201,"&lt;"&amp;EQ81,ER82:ER$201,"&gt;"&amp;ER81)+COUNTIFS(EQ$2:EQ80,"&gt;"&amp;EQ81,ER$2:ER80,"&lt;"&amp;ER81)+COUNTIFS(EQ82:EQ$201,"&gt;"&amp;EQ81,ER82:ER$201,"&lt;"&amp;ER81),"")</f>
        <v/>
      </c>
      <c r="EV81" s="136"/>
      <c r="FA81" s="136"/>
      <c r="FB81" s="41" t="e">
        <f t="shared" si="144"/>
        <v>#N/A</v>
      </c>
      <c r="FC81" s="41" t="e">
        <f t="shared" si="145"/>
        <v>#N/A</v>
      </c>
      <c r="FD81" s="41" t="str">
        <f t="shared" si="146"/>
        <v/>
      </c>
      <c r="FE81" s="51" t="str">
        <f>IF(AND(Include_study?="Yes",Sufficient_data="Yes"),Z_score-('Publication Bias Analysis'!AO$30+'Publication Bias Analysis'!AO$31*Inverse_standard_error),"")</f>
        <v/>
      </c>
      <c r="FK81" s="136"/>
      <c r="FL81" s="11" t="str">
        <f>IF(Z_score_individual_studies&lt;&gt;"",RANK('Publication Bias Analysis'!AW:AW,'Publication Bias Analysis'!AW:AW,1)+COUNTIF('Publication Bias Analysis'!AW$2:AW80,'Publication Bias Analysis'!AW81),"")</f>
        <v/>
      </c>
      <c r="FM81" s="41" t="str">
        <f t="shared" si="211"/>
        <v/>
      </c>
      <c r="FN81" s="41" t="e">
        <f>IF('Publication Bias Analysis'!AV81&lt;&gt;"",'Publication Bias Analysis'!AV81,NA())</f>
        <v>#N/A</v>
      </c>
      <c r="FO81" s="41" t="e">
        <f>IF('Publication Bias Analysis'!AW81&lt;&gt;"",'Publication Bias Analysis'!AW81,NA())</f>
        <v>#N/A</v>
      </c>
      <c r="FP81" s="41" t="str">
        <f>IF(AND(Include_study?="Yes",Sufficient_data="Yes"),'Publication Bias Analysis'!AV:AV-AVERAGE('Publication Bias Analysis'!AV:AV),"")</f>
        <v/>
      </c>
      <c r="FQ81" s="51" t="str">
        <f>IF(AND(Include_study?="Yes",Sufficient_data="Yes"),FO:FO-('Publication Bias Analysis'!AZ$30+'Publication Bias Analysis'!AZ$31*FN:FN),"")</f>
        <v/>
      </c>
      <c r="FW81" s="136"/>
      <c r="FX81" s="90" t="str">
        <f t="shared" si="212"/>
        <v/>
      </c>
      <c r="FY81" s="41" t="str">
        <f t="shared" si="184"/>
        <v/>
      </c>
      <c r="FZ81" s="51" t="str">
        <f t="shared" si="214"/>
        <v/>
      </c>
    </row>
    <row r="82" spans="1:182" x14ac:dyDescent="0.2">
      <c r="A82" s="131"/>
      <c r="B82" s="41" t="str">
        <f>IF(AND(Sufficient_data="Yes",Include_study?="Yes"),IF(AND(Sort_By=$E$1,Order="Ascending"),IF(Input!Study_name="",COUNTIFS(Input!Study_name,"&lt;&gt;"&amp;"",Include_study?,"Yes",Sufficient_data,"Yes")+1,IF(COUNT(E82)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82)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82" s="41" t="str">
        <f>IF(B82&lt;&gt;"",IF(B82=0,COUNTIF(B$2:B81,0)+1,COUNTIF(B$2:B81,B82)+COUNTIF(B:B,"&lt;"&amp;B82)+1),"")</f>
        <v/>
      </c>
      <c r="D82" s="41" t="str">
        <f t="shared" si="84"/>
        <v/>
      </c>
      <c r="E82" s="41" t="str">
        <f>IF(AND(Include_study?="Yes",Sufficient_data="Yes",Input!Study_name&lt;&gt;""),Input!Study_name,"")</f>
        <v/>
      </c>
      <c r="F82" s="41" t="str">
        <f>IF(AND(Include_study?="Yes",Sufficient_data="Yes"),IF(Input!M2_M1&lt;&gt;"",Input!M2_M1,IF(AND(M1_&lt;&gt;"",M2_&lt;&gt;""),M2_-M1_,"")),"")</f>
        <v/>
      </c>
      <c r="G82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82" s="41" t="str">
        <f>IF(AND(Include_study?="Yes",Sufficient_data="Yes"),IF(OR(t_value&lt;&gt;"",F_value&lt;&gt;"",Input!Cohens_d&lt;&gt;"",Input!Hedges_g&lt;&gt;""),"",Sdiff/SQRT(2*(1-(r_)))),"")</f>
        <v/>
      </c>
      <c r="I82" s="11" t="str">
        <f t="shared" si="185"/>
        <v/>
      </c>
      <c r="J82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82" s="41" t="str">
        <f t="shared" si="186"/>
        <v/>
      </c>
      <c r="L82" s="41" t="str">
        <f t="shared" si="187"/>
        <v/>
      </c>
      <c r="M82" s="41" t="str">
        <f t="shared" si="188"/>
        <v/>
      </c>
      <c r="N82" s="41" t="str">
        <f t="shared" si="189"/>
        <v/>
      </c>
      <c r="O82" s="41" t="str">
        <f t="shared" si="190"/>
        <v/>
      </c>
      <c r="P82" s="41" t="str">
        <f t="shared" si="191"/>
        <v/>
      </c>
      <c r="Q82" s="41" t="str">
        <f t="shared" si="192"/>
        <v/>
      </c>
      <c r="R82" s="41" t="str">
        <f t="shared" si="193"/>
        <v/>
      </c>
      <c r="S82" s="41" t="str">
        <f t="shared" si="194"/>
        <v/>
      </c>
      <c r="T82" s="105" t="str">
        <f t="shared" si="195"/>
        <v/>
      </c>
      <c r="U82" s="108" t="str">
        <f t="shared" si="196"/>
        <v/>
      </c>
      <c r="V82" s="42"/>
      <c r="W82" s="71" t="e">
        <f t="shared" si="150"/>
        <v>#N/A</v>
      </c>
      <c r="X82" s="41" t="str">
        <f t="shared" si="151"/>
        <v/>
      </c>
      <c r="Y82" s="51" t="str">
        <f t="shared" si="152"/>
        <v/>
      </c>
      <c r="AD82" s="131"/>
      <c r="AE82" s="71" t="str">
        <f t="shared" si="153"/>
        <v/>
      </c>
      <c r="AF82" s="86" t="str">
        <f t="shared" si="100"/>
        <v/>
      </c>
      <c r="AG82" s="86" t="str">
        <f t="shared" si="101"/>
        <v/>
      </c>
      <c r="AH82" s="86" t="str">
        <f t="shared" si="154"/>
        <v/>
      </c>
      <c r="AI82" s="86" t="str">
        <f t="shared" si="155"/>
        <v/>
      </c>
      <c r="AJ82" s="86" t="str">
        <f t="shared" si="156"/>
        <v/>
      </c>
      <c r="AK82" s="86" t="str">
        <f t="shared" si="197"/>
        <v/>
      </c>
      <c r="AL82" s="86" t="str">
        <f>IF(AND(Include_study?="Yes",Sufficient_data="Yes",Subgroup&lt;&gt;""),AH82-ABS(TINV((1-Subgroup_confidence_level),Number_of_subjects-1))*Calculations!AI82,"")</f>
        <v/>
      </c>
      <c r="AM82" s="86" t="str">
        <f>IF(AND(Include_study?="Yes",Sufficient_data="Yes",Subgroup&lt;&gt;""),AH82+ABS(TINV((1-Subgroup_confidence_level),Number_of_subjects-1))*Calculations!AI82,"")</f>
        <v/>
      </c>
      <c r="AN82" s="110" t="str">
        <f t="shared" si="198"/>
        <v/>
      </c>
      <c r="AO82" s="108" t="str">
        <f t="shared" si="199"/>
        <v/>
      </c>
      <c r="AP82" s="42"/>
      <c r="AQ82" s="71" t="e">
        <f t="shared" si="157"/>
        <v>#N/A</v>
      </c>
      <c r="AR82" s="41" t="str">
        <f t="shared" si="158"/>
        <v/>
      </c>
      <c r="AS82" s="51" t="str">
        <f t="shared" si="159"/>
        <v/>
      </c>
      <c r="AT82" s="42"/>
      <c r="AU82" s="71" t="str">
        <f t="shared" si="160"/>
        <v/>
      </c>
      <c r="AV82" s="86" t="str">
        <f>IF(AND(Sufficient_data="Yes",Include_study?="Yes",Subgroup&lt;&gt;""),IF(COUNTIFS(Input!P$2:P81,"="&amp;"Yes",Input!C$2:C81,"="&amp;"Yes",Input!Q$2:Q81,"="&amp;Subgroup)&gt;0,"",Subgroup),"")</f>
        <v/>
      </c>
      <c r="AW82" s="86" t="str">
        <f t="shared" si="161"/>
        <v/>
      </c>
      <c r="AX82" s="86" t="str">
        <f t="shared" si="162"/>
        <v/>
      </c>
      <c r="AY82" s="86" t="str">
        <f t="shared" si="163"/>
        <v/>
      </c>
      <c r="AZ82" s="86" t="str">
        <f t="shared" si="164"/>
        <v/>
      </c>
      <c r="BA82" s="86" t="str">
        <f t="shared" si="165"/>
        <v/>
      </c>
      <c r="BB82" s="86" t="str">
        <f t="shared" si="166"/>
        <v/>
      </c>
      <c r="BC82" s="86" t="str">
        <f t="shared" si="200"/>
        <v/>
      </c>
      <c r="BD82" s="86" t="str">
        <f t="shared" si="167"/>
        <v/>
      </c>
      <c r="BE82" s="86" t="str">
        <f t="shared" si="201"/>
        <v/>
      </c>
      <c r="BF82" s="86" t="str">
        <f t="shared" si="202"/>
        <v/>
      </c>
      <c r="BG82" s="86" t="str">
        <f t="shared" si="168"/>
        <v/>
      </c>
      <c r="BH82" s="86" t="str">
        <f t="shared" si="203"/>
        <v/>
      </c>
      <c r="BI82" s="86" t="str">
        <f t="shared" si="204"/>
        <v/>
      </c>
      <c r="BJ82" s="86" t="str">
        <f t="shared" si="169"/>
        <v/>
      </c>
      <c r="BK82" s="86" t="str">
        <f t="shared" si="205"/>
        <v/>
      </c>
      <c r="BL82" s="86" t="str">
        <f t="shared" si="206"/>
        <v/>
      </c>
      <c r="BM82" s="86" t="str">
        <f t="shared" si="170"/>
        <v/>
      </c>
      <c r="BN82" s="86" t="str">
        <f t="shared" si="171"/>
        <v/>
      </c>
      <c r="BO82" s="86" t="e">
        <f t="shared" si="172"/>
        <v>#N/A</v>
      </c>
      <c r="BP82" s="105" t="str">
        <f t="shared" si="173"/>
        <v/>
      </c>
      <c r="BQ82" s="86" t="str">
        <f t="shared" si="174"/>
        <v/>
      </c>
      <c r="BR82" s="86" t="str">
        <f t="shared" si="207"/>
        <v/>
      </c>
      <c r="BS82" s="86" t="str">
        <f t="shared" si="175"/>
        <v/>
      </c>
      <c r="BT82" s="51" t="str">
        <f t="shared" si="213"/>
        <v/>
      </c>
      <c r="BY82" s="132"/>
      <c r="BZ82" s="41" t="e">
        <f>IF(AND(Sufficient_data="Yes",Include_study?="Yes",Moderator&lt;&gt;""),'Moderator Analysis'!E82,NA())</f>
        <v>#N/A</v>
      </c>
      <c r="CA82" s="41" t="e">
        <f>IF(AND(Include_study?="Yes",Sufficient_data="Yes",Moderator&lt;&gt;""),'Moderator Analysis'!F82,NA())</f>
        <v>#N/A</v>
      </c>
      <c r="CB82" s="41" t="str">
        <f t="shared" si="208"/>
        <v/>
      </c>
      <c r="CC82" s="41" t="str">
        <f t="shared" si="176"/>
        <v/>
      </c>
      <c r="CD82" s="41" t="str">
        <f>IF(AND(Sufficient_data="Yes",Include_study?="Yes",Moderator&lt;&gt;""),'Moderator Analysis'!F:F-CO$2,"")</f>
        <v/>
      </c>
      <c r="CE82" s="41" t="str">
        <f t="shared" si="177"/>
        <v/>
      </c>
      <c r="CF82" s="51" t="str">
        <f>IF(AND(Sufficient_data="Yes",Include_study?="Yes",Moderator&lt;&gt;""),CC:CC*('Moderator Analysis'!F:F-CO$5-CO$4*'Moderator Analysis'!E:E)^2,"")</f>
        <v/>
      </c>
      <c r="CG82" s="42"/>
      <c r="CH82" s="25"/>
      <c r="CI82" s="71" t="str">
        <f t="shared" si="178"/>
        <v/>
      </c>
      <c r="CJ82" s="41" t="str">
        <f>IF(AND(Sufficient_data="Yes",Include_study?="Yes",CI82&lt;&gt;""),'Moderator Analysis'!F:F-'Moderator Analysis'!$J$37,"")</f>
        <v/>
      </c>
      <c r="CK82" s="41" t="str">
        <f>IF(AND(Sufficient_data="Yes",Include_study?="Yes",CI82&lt;&gt;""),'Moderator Analysis'!E:E-SUMPRODUCT('Moderator Analysis'!E:E,CI:CI)/SUM(CI:CI),"")</f>
        <v/>
      </c>
      <c r="CL82" s="51" t="str">
        <f>IF(AND(Sufficient_data="Yes",Include_study?="Yes",CI82&lt;&gt;""),CI:CI*('Moderator Analysis'!F:F-'Moderator Analysis'!J$29-'Moderator Analysis'!J$30*'Moderator Analysis'!E:E)^2,"")</f>
        <v/>
      </c>
      <c r="CQ82" s="132"/>
      <c r="CR82" s="134"/>
      <c r="CS82" s="41" t="str">
        <f>IF(AND(Sufficient_data="Yes",Include_study?="Yes"),1/('Publication Bias Analysis'!F82^2),"")</f>
        <v/>
      </c>
      <c r="CT82" s="86" t="str">
        <f>IF(AND(Include_study?="Yes",Sufficient_data="Yes"),1/('Publication Bias Analysis'!F82^2+IF(Additional_model="Fixed effect",0,DG$21)),"")</f>
        <v/>
      </c>
      <c r="CU82" s="86" t="str">
        <f>IF(AND(Include_study?="Yes",Sufficient_data="Yes"),1/('Publication Bias Analysis'!F:F^2+IF(Additional_model="Fixed effect",0,'Publication Bias Analysis'!L$32)),"")</f>
        <v/>
      </c>
      <c r="CV82" s="86" t="str">
        <f>IF(AND(Include_study?="Yes",Sufficient_data="Yes"),'Publication Bias Analysis'!E:E-'Publication Bias Analysis'!I$37,"")</f>
        <v/>
      </c>
      <c r="CW82" s="86" t="str">
        <f>IF(AND(Include_study?="Yes",Sufficient_data="Yes"),IF(Additional_model="Fixed effect",1/'Publication Bias Analysis'!F:F,1/SQRT('Publication Bias Analysis'!F:F^2+Calculations!DG$21)),"")</f>
        <v/>
      </c>
      <c r="CX82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82" s="88" t="str">
        <f t="shared" si="209"/>
        <v/>
      </c>
      <c r="CZ82" s="88" t="str">
        <f>IF(AND(Include_study?="Yes",Sufficient_data="Yes"),CY:CY+IF(DK:DK&lt;0,-1,1)*COUNTIF(CY$2:CY81,CY:CY),"")</f>
        <v/>
      </c>
      <c r="DA82" s="88" t="str">
        <f>IF(AND(Include_study?="Yes",Sufficient_data="Yes"),RANK(DO:DO,DO:DO,1)*IF(DN:DN&gt;0,1,-1)+IF(DN:DN&lt;0,-1,1)*COUNTIF(CY$2:CY81,CY:CY),"")</f>
        <v/>
      </c>
      <c r="DB82" s="88" t="str">
        <f>IF(AND(Include_study?="Yes",Sufficient_data="Yes"),RANK(DR:DR,DR:DR,1)*IF(DQ:DQ&gt;0,1,-1)+IF(DQ:DQ&lt;0,-1,1)*COUNTIF(CY$2:CY81,CY:CY),"")</f>
        <v/>
      </c>
      <c r="DC82" s="41" t="e">
        <f>IF(AND(Include_study?="Yes",Sufficient_data="Yes"),'Publication Bias Analysis'!$E:$E,NA())</f>
        <v>#N/A</v>
      </c>
      <c r="DD82" s="51" t="e">
        <f>IF(AND(Include_study?="Yes",Sufficient_data="Yes"),'Publication Bias Analysis'!$F:$F,NA())</f>
        <v>#N/A</v>
      </c>
      <c r="DJ82" s="136"/>
      <c r="DK82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82" s="41" t="str">
        <f t="shared" si="179"/>
        <v/>
      </c>
      <c r="DM82" s="51" t="str">
        <f>IF(AND(Include_study?="Yes",Sufficient_data="Yes"),1/('Publication Bias Analysis'!F:F^2+IF(Additional_model="Fixed effect",0,$DV$6)),"")</f>
        <v/>
      </c>
      <c r="DN82" s="41" t="str">
        <f>IF(AND(Include_study?="Yes",Sufficient_data="Yes"),IF('Publication Bias Analysis'!L$38="Left",'Publication Bias Analysis'!E:E-DV$3,Calculations!DV$3-'Publication Bias Analysis'!E:E),"")</f>
        <v/>
      </c>
      <c r="DO82" s="41" t="str">
        <f t="shared" si="180"/>
        <v/>
      </c>
      <c r="DP82" s="51" t="str">
        <f>IF(AND(DN82&lt;&gt;"",CZ82&lt;=MAX(CZ:CZ)-DV$7),1/('Publication Bias Analysis'!F:F^2+IF(Additional_model="Fixed effect",0,$DV$13)),"")</f>
        <v/>
      </c>
      <c r="DQ82" s="71" t="str">
        <f>IF(AND(Include_study?="Yes",Sufficient_data="Yes"),IF('Publication Bias Analysis'!L$38="Left",'Publication Bias Analysis'!E:E-DV$10,DV$10-'Publication Bias Analysis'!E:E),"")</f>
        <v/>
      </c>
      <c r="DR82" s="41" t="str">
        <f t="shared" si="181"/>
        <v/>
      </c>
      <c r="DS82" s="51" t="str">
        <f>IF(AND(DQ82&lt;&gt;"",DA82&lt;=MAX(DA:DA)-DV$14),1/('Publication Bias Analysis'!F:F^2+IF(Additional_model="Fixed effect",0,$DV$20)),"")</f>
        <v/>
      </c>
      <c r="EJ82" s="136"/>
      <c r="EK82" s="41" t="str">
        <f t="shared" si="210"/>
        <v/>
      </c>
      <c r="EL82" s="51" t="str">
        <f>IF(AND(Include_study?="Yes",Sufficient_data="Yes"),Z_score-('Publication Bias Analysis'!P$3+'Publication Bias Analysis'!P$4*Inverse_standard_error),"")</f>
        <v/>
      </c>
      <c r="EN82" s="136"/>
      <c r="EO82" s="41" t="str">
        <f>IF(AND(Include_study?="Yes",Sufficient_data="Yes"),('Publication Bias Analysis'!E:E-(SUMPRODUCT(Calculations!CS:CS,'Publication Bias Analysis'!E:E)/SUM(Calculations!CS:CS)))/SQRT(Calculations!EP:EP),"")</f>
        <v/>
      </c>
      <c r="EP82" s="41" t="str">
        <f>IF(AND(Include_study?="Yes",Sufficient_data="Yes"),'Publication Bias Analysis'!F:F^2-1/SUM(Calculations!CS:CS),"")</f>
        <v/>
      </c>
      <c r="EQ82" s="11" t="str">
        <f t="shared" si="182"/>
        <v/>
      </c>
      <c r="ER82" s="11" t="str">
        <f t="shared" si="183"/>
        <v/>
      </c>
      <c r="ES82" s="11" t="str">
        <f>IF(AND(Include_study?="Yes",Sufficient_data="Yes"),COUNTIFS(EQ$2:EQ81,"&lt;"&amp;EQ82,ER$2:ER81,"&lt;"&amp;ER82)+COUNTIFS(EQ83:EQ$201,"&lt;"&amp;EQ82,ER83:ER$201,"&lt;"&amp;ER82)+COUNTIFS(EQ$2:EQ81,"&gt;"&amp;EQ82,ER$2:ER81,"&gt;"&amp;ER82)+COUNTIFS(EQ83:EQ$201,"&gt;"&amp;EQ82,ER83:ER$201,"&gt;"&amp;ER82),"")</f>
        <v/>
      </c>
      <c r="ET82" s="82" t="str">
        <f>IF(AND(Include_study?="Yes",Sufficient_data="Yes"),COUNTIFS(EQ$2:EQ81,"&lt;"&amp;EQ82,ER$2:ER81,"&gt;"&amp;ER82)+COUNTIFS(EQ83:EQ$201,"&lt;"&amp;EQ82,ER83:ER$201,"&gt;"&amp;ER82)+COUNTIFS(EQ$2:EQ81,"&gt;"&amp;EQ82,ER$2:ER81,"&lt;"&amp;ER82)+COUNTIFS(EQ83:EQ$201,"&gt;"&amp;EQ82,ER83:ER$201,"&lt;"&amp;ER82),"")</f>
        <v/>
      </c>
      <c r="EV82" s="136"/>
      <c r="FA82" s="136"/>
      <c r="FB82" s="41" t="e">
        <f t="shared" si="144"/>
        <v>#N/A</v>
      </c>
      <c r="FC82" s="41" t="e">
        <f t="shared" si="145"/>
        <v>#N/A</v>
      </c>
      <c r="FD82" s="41" t="str">
        <f t="shared" si="146"/>
        <v/>
      </c>
      <c r="FE82" s="51" t="str">
        <f>IF(AND(Include_study?="Yes",Sufficient_data="Yes"),Z_score-('Publication Bias Analysis'!AO$30+'Publication Bias Analysis'!AO$31*Inverse_standard_error),"")</f>
        <v/>
      </c>
      <c r="FK82" s="136"/>
      <c r="FL82" s="11" t="str">
        <f>IF(Z_score_individual_studies&lt;&gt;"",RANK('Publication Bias Analysis'!AW:AW,'Publication Bias Analysis'!AW:AW,1)+COUNTIF('Publication Bias Analysis'!AW$2:AW81,'Publication Bias Analysis'!AW82),"")</f>
        <v/>
      </c>
      <c r="FM82" s="41" t="str">
        <f t="shared" si="211"/>
        <v/>
      </c>
      <c r="FN82" s="41" t="e">
        <f>IF('Publication Bias Analysis'!AV82&lt;&gt;"",'Publication Bias Analysis'!AV82,NA())</f>
        <v>#N/A</v>
      </c>
      <c r="FO82" s="41" t="e">
        <f>IF('Publication Bias Analysis'!AW82&lt;&gt;"",'Publication Bias Analysis'!AW82,NA())</f>
        <v>#N/A</v>
      </c>
      <c r="FP82" s="41" t="str">
        <f>IF(AND(Include_study?="Yes",Sufficient_data="Yes"),'Publication Bias Analysis'!AV:AV-AVERAGE('Publication Bias Analysis'!AV:AV),"")</f>
        <v/>
      </c>
      <c r="FQ82" s="51" t="str">
        <f>IF(AND(Include_study?="Yes",Sufficient_data="Yes"),FO:FO-('Publication Bias Analysis'!AZ$30+'Publication Bias Analysis'!AZ$31*FN:FN),"")</f>
        <v/>
      </c>
      <c r="FW82" s="136"/>
      <c r="FX82" s="90" t="str">
        <f t="shared" si="212"/>
        <v/>
      </c>
      <c r="FY82" s="41" t="str">
        <f t="shared" si="184"/>
        <v/>
      </c>
      <c r="FZ82" s="51" t="str">
        <f t="shared" si="214"/>
        <v/>
      </c>
    </row>
    <row r="83" spans="1:182" x14ac:dyDescent="0.2">
      <c r="A83" s="131"/>
      <c r="B83" s="41" t="str">
        <f>IF(AND(Sufficient_data="Yes",Include_study?="Yes"),IF(AND(Sort_By=$E$1,Order="Ascending"),IF(Input!Study_name="",COUNTIFS(Input!Study_name,"&lt;&gt;"&amp;"",Include_study?,"Yes",Sufficient_data,"Yes")+1,IF(COUNT(E83)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83)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83" s="41" t="str">
        <f>IF(B83&lt;&gt;"",IF(B83=0,COUNTIF(B$2:B82,0)+1,COUNTIF(B$2:B82,B83)+COUNTIF(B:B,"&lt;"&amp;B83)+1),"")</f>
        <v/>
      </c>
      <c r="D83" s="41" t="str">
        <f t="shared" si="84"/>
        <v/>
      </c>
      <c r="E83" s="41" t="str">
        <f>IF(AND(Include_study?="Yes",Sufficient_data="Yes",Input!Study_name&lt;&gt;""),Input!Study_name,"")</f>
        <v/>
      </c>
      <c r="F83" s="41" t="str">
        <f>IF(AND(Include_study?="Yes",Sufficient_data="Yes"),IF(Input!M2_M1&lt;&gt;"",Input!M2_M1,IF(AND(M1_&lt;&gt;"",M2_&lt;&gt;""),M2_-M1_,"")),"")</f>
        <v/>
      </c>
      <c r="G83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83" s="41" t="str">
        <f>IF(AND(Include_study?="Yes",Sufficient_data="Yes"),IF(OR(t_value&lt;&gt;"",F_value&lt;&gt;"",Input!Cohens_d&lt;&gt;"",Input!Hedges_g&lt;&gt;""),"",Sdiff/SQRT(2*(1-(r_)))),"")</f>
        <v/>
      </c>
      <c r="I83" s="11" t="str">
        <f t="shared" si="185"/>
        <v/>
      </c>
      <c r="J83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83" s="41" t="str">
        <f t="shared" si="186"/>
        <v/>
      </c>
      <c r="L83" s="41" t="str">
        <f t="shared" si="187"/>
        <v/>
      </c>
      <c r="M83" s="41" t="str">
        <f t="shared" si="188"/>
        <v/>
      </c>
      <c r="N83" s="41" t="str">
        <f t="shared" si="189"/>
        <v/>
      </c>
      <c r="O83" s="41" t="str">
        <f t="shared" si="190"/>
        <v/>
      </c>
      <c r="P83" s="41" t="str">
        <f t="shared" si="191"/>
        <v/>
      </c>
      <c r="Q83" s="41" t="str">
        <f t="shared" si="192"/>
        <v/>
      </c>
      <c r="R83" s="41" t="str">
        <f t="shared" si="193"/>
        <v/>
      </c>
      <c r="S83" s="41" t="str">
        <f t="shared" si="194"/>
        <v/>
      </c>
      <c r="T83" s="105" t="str">
        <f t="shared" si="195"/>
        <v/>
      </c>
      <c r="U83" s="108" t="str">
        <f t="shared" si="196"/>
        <v/>
      </c>
      <c r="V83" s="42"/>
      <c r="W83" s="71" t="e">
        <f t="shared" si="150"/>
        <v>#N/A</v>
      </c>
      <c r="X83" s="41" t="str">
        <f t="shared" si="151"/>
        <v/>
      </c>
      <c r="Y83" s="51" t="str">
        <f t="shared" si="152"/>
        <v/>
      </c>
      <c r="AD83" s="131"/>
      <c r="AE83" s="71" t="str">
        <f t="shared" si="153"/>
        <v/>
      </c>
      <c r="AF83" s="86" t="str">
        <f t="shared" si="100"/>
        <v/>
      </c>
      <c r="AG83" s="86" t="str">
        <f t="shared" si="101"/>
        <v/>
      </c>
      <c r="AH83" s="86" t="str">
        <f t="shared" si="154"/>
        <v/>
      </c>
      <c r="AI83" s="86" t="str">
        <f t="shared" si="155"/>
        <v/>
      </c>
      <c r="AJ83" s="86" t="str">
        <f t="shared" si="156"/>
        <v/>
      </c>
      <c r="AK83" s="86" t="str">
        <f t="shared" si="197"/>
        <v/>
      </c>
      <c r="AL83" s="86" t="str">
        <f>IF(AND(Include_study?="Yes",Sufficient_data="Yes",Subgroup&lt;&gt;""),AH83-ABS(TINV((1-Subgroup_confidence_level),Number_of_subjects-1))*Calculations!AI83,"")</f>
        <v/>
      </c>
      <c r="AM83" s="86" t="str">
        <f>IF(AND(Include_study?="Yes",Sufficient_data="Yes",Subgroup&lt;&gt;""),AH83+ABS(TINV((1-Subgroup_confidence_level),Number_of_subjects-1))*Calculations!AI83,"")</f>
        <v/>
      </c>
      <c r="AN83" s="110" t="str">
        <f t="shared" si="198"/>
        <v/>
      </c>
      <c r="AO83" s="108" t="str">
        <f t="shared" si="199"/>
        <v/>
      </c>
      <c r="AP83" s="42"/>
      <c r="AQ83" s="71" t="e">
        <f t="shared" si="157"/>
        <v>#N/A</v>
      </c>
      <c r="AR83" s="41" t="str">
        <f t="shared" si="158"/>
        <v/>
      </c>
      <c r="AS83" s="51" t="str">
        <f t="shared" si="159"/>
        <v/>
      </c>
      <c r="AT83" s="42"/>
      <c r="AU83" s="71" t="str">
        <f t="shared" si="160"/>
        <v/>
      </c>
      <c r="AV83" s="86" t="str">
        <f>IF(AND(Sufficient_data="Yes",Include_study?="Yes",Subgroup&lt;&gt;""),IF(COUNTIFS(Input!P$2:P82,"="&amp;"Yes",Input!C$2:C82,"="&amp;"Yes",Input!Q$2:Q82,"="&amp;Subgroup)&gt;0,"",Subgroup),"")</f>
        <v/>
      </c>
      <c r="AW83" s="86" t="str">
        <f t="shared" si="161"/>
        <v/>
      </c>
      <c r="AX83" s="86" t="str">
        <f t="shared" si="162"/>
        <v/>
      </c>
      <c r="AY83" s="86" t="str">
        <f t="shared" si="163"/>
        <v/>
      </c>
      <c r="AZ83" s="86" t="str">
        <f t="shared" si="164"/>
        <v/>
      </c>
      <c r="BA83" s="86" t="str">
        <f t="shared" si="165"/>
        <v/>
      </c>
      <c r="BB83" s="86" t="str">
        <f t="shared" si="166"/>
        <v/>
      </c>
      <c r="BC83" s="86" t="str">
        <f t="shared" si="200"/>
        <v/>
      </c>
      <c r="BD83" s="86" t="str">
        <f t="shared" si="167"/>
        <v/>
      </c>
      <c r="BE83" s="86" t="str">
        <f t="shared" si="201"/>
        <v/>
      </c>
      <c r="BF83" s="86" t="str">
        <f t="shared" si="202"/>
        <v/>
      </c>
      <c r="BG83" s="86" t="str">
        <f t="shared" si="168"/>
        <v/>
      </c>
      <c r="BH83" s="86" t="str">
        <f t="shared" si="203"/>
        <v/>
      </c>
      <c r="BI83" s="86" t="str">
        <f t="shared" si="204"/>
        <v/>
      </c>
      <c r="BJ83" s="86" t="str">
        <f t="shared" si="169"/>
        <v/>
      </c>
      <c r="BK83" s="86" t="str">
        <f t="shared" si="205"/>
        <v/>
      </c>
      <c r="BL83" s="86" t="str">
        <f t="shared" si="206"/>
        <v/>
      </c>
      <c r="BM83" s="86" t="str">
        <f t="shared" si="170"/>
        <v/>
      </c>
      <c r="BN83" s="86" t="str">
        <f t="shared" si="171"/>
        <v/>
      </c>
      <c r="BO83" s="86" t="e">
        <f t="shared" si="172"/>
        <v>#N/A</v>
      </c>
      <c r="BP83" s="105" t="str">
        <f t="shared" si="173"/>
        <v/>
      </c>
      <c r="BQ83" s="86" t="str">
        <f t="shared" si="174"/>
        <v/>
      </c>
      <c r="BR83" s="86" t="str">
        <f t="shared" si="207"/>
        <v/>
      </c>
      <c r="BS83" s="86" t="str">
        <f t="shared" si="175"/>
        <v/>
      </c>
      <c r="BT83" s="51" t="str">
        <f t="shared" si="213"/>
        <v/>
      </c>
      <c r="BY83" s="132"/>
      <c r="BZ83" s="41" t="e">
        <f>IF(AND(Sufficient_data="Yes",Include_study?="Yes",Moderator&lt;&gt;""),'Moderator Analysis'!E83,NA())</f>
        <v>#N/A</v>
      </c>
      <c r="CA83" s="41" t="e">
        <f>IF(AND(Include_study?="Yes",Sufficient_data="Yes",Moderator&lt;&gt;""),'Moderator Analysis'!F83,NA())</f>
        <v>#N/A</v>
      </c>
      <c r="CB83" s="41" t="str">
        <f t="shared" si="208"/>
        <v/>
      </c>
      <c r="CC83" s="41" t="str">
        <f t="shared" si="176"/>
        <v/>
      </c>
      <c r="CD83" s="41" t="str">
        <f>IF(AND(Sufficient_data="Yes",Include_study?="Yes",Moderator&lt;&gt;""),'Moderator Analysis'!F:F-CO$2,"")</f>
        <v/>
      </c>
      <c r="CE83" s="41" t="str">
        <f t="shared" si="177"/>
        <v/>
      </c>
      <c r="CF83" s="51" t="str">
        <f>IF(AND(Sufficient_data="Yes",Include_study?="Yes",Moderator&lt;&gt;""),CC:CC*('Moderator Analysis'!F:F-CO$5-CO$4*'Moderator Analysis'!E:E)^2,"")</f>
        <v/>
      </c>
      <c r="CG83" s="42"/>
      <c r="CH83" s="25"/>
      <c r="CI83" s="71" t="str">
        <f t="shared" si="178"/>
        <v/>
      </c>
      <c r="CJ83" s="41" t="str">
        <f>IF(AND(Sufficient_data="Yes",Include_study?="Yes",CI83&lt;&gt;""),'Moderator Analysis'!F:F-'Moderator Analysis'!$J$37,"")</f>
        <v/>
      </c>
      <c r="CK83" s="41" t="str">
        <f>IF(AND(Sufficient_data="Yes",Include_study?="Yes",CI83&lt;&gt;""),'Moderator Analysis'!E:E-SUMPRODUCT('Moderator Analysis'!E:E,CI:CI)/SUM(CI:CI),"")</f>
        <v/>
      </c>
      <c r="CL83" s="51" t="str">
        <f>IF(AND(Sufficient_data="Yes",Include_study?="Yes",CI83&lt;&gt;""),CI:CI*('Moderator Analysis'!F:F-'Moderator Analysis'!J$29-'Moderator Analysis'!J$30*'Moderator Analysis'!E:E)^2,"")</f>
        <v/>
      </c>
      <c r="CQ83" s="132"/>
      <c r="CR83" s="134"/>
      <c r="CS83" s="41" t="str">
        <f>IF(AND(Sufficient_data="Yes",Include_study?="Yes"),1/('Publication Bias Analysis'!F83^2),"")</f>
        <v/>
      </c>
      <c r="CT83" s="86" t="str">
        <f>IF(AND(Include_study?="Yes",Sufficient_data="Yes"),1/('Publication Bias Analysis'!F83^2+IF(Additional_model="Fixed effect",0,DG$21)),"")</f>
        <v/>
      </c>
      <c r="CU83" s="86" t="str">
        <f>IF(AND(Include_study?="Yes",Sufficient_data="Yes"),1/('Publication Bias Analysis'!F:F^2+IF(Additional_model="Fixed effect",0,'Publication Bias Analysis'!L$32)),"")</f>
        <v/>
      </c>
      <c r="CV83" s="86" t="str">
        <f>IF(AND(Include_study?="Yes",Sufficient_data="Yes"),'Publication Bias Analysis'!E:E-'Publication Bias Analysis'!I$37,"")</f>
        <v/>
      </c>
      <c r="CW83" s="86" t="str">
        <f>IF(AND(Include_study?="Yes",Sufficient_data="Yes"),IF(Additional_model="Fixed effect",1/'Publication Bias Analysis'!F:F,1/SQRT('Publication Bias Analysis'!F:F^2+Calculations!DG$21)),"")</f>
        <v/>
      </c>
      <c r="CX83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83" s="88" t="str">
        <f t="shared" si="209"/>
        <v/>
      </c>
      <c r="CZ83" s="88" t="str">
        <f>IF(AND(Include_study?="Yes",Sufficient_data="Yes"),CY:CY+IF(DK:DK&lt;0,-1,1)*COUNTIF(CY$2:CY82,CY:CY),"")</f>
        <v/>
      </c>
      <c r="DA83" s="88" t="str">
        <f>IF(AND(Include_study?="Yes",Sufficient_data="Yes"),RANK(DO:DO,DO:DO,1)*IF(DN:DN&gt;0,1,-1)+IF(DN:DN&lt;0,-1,1)*COUNTIF(CY$2:CY82,CY:CY),"")</f>
        <v/>
      </c>
      <c r="DB83" s="88" t="str">
        <f>IF(AND(Include_study?="Yes",Sufficient_data="Yes"),RANK(DR:DR,DR:DR,1)*IF(DQ:DQ&gt;0,1,-1)+IF(DQ:DQ&lt;0,-1,1)*COUNTIF(CY$2:CY82,CY:CY),"")</f>
        <v/>
      </c>
      <c r="DC83" s="41" t="e">
        <f>IF(AND(Include_study?="Yes",Sufficient_data="Yes"),'Publication Bias Analysis'!$E:$E,NA())</f>
        <v>#N/A</v>
      </c>
      <c r="DD83" s="51" t="e">
        <f>IF(AND(Include_study?="Yes",Sufficient_data="Yes"),'Publication Bias Analysis'!$F:$F,NA())</f>
        <v>#N/A</v>
      </c>
      <c r="DJ83" s="136"/>
      <c r="DK83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83" s="41" t="str">
        <f t="shared" si="179"/>
        <v/>
      </c>
      <c r="DM83" s="51" t="str">
        <f>IF(AND(Include_study?="Yes",Sufficient_data="Yes"),1/('Publication Bias Analysis'!F:F^2+IF(Additional_model="Fixed effect",0,$DV$6)),"")</f>
        <v/>
      </c>
      <c r="DN83" s="41" t="str">
        <f>IF(AND(Include_study?="Yes",Sufficient_data="Yes"),IF('Publication Bias Analysis'!L$38="Left",'Publication Bias Analysis'!E:E-DV$3,Calculations!DV$3-'Publication Bias Analysis'!E:E),"")</f>
        <v/>
      </c>
      <c r="DO83" s="41" t="str">
        <f t="shared" si="180"/>
        <v/>
      </c>
      <c r="DP83" s="51" t="str">
        <f>IF(AND(DN83&lt;&gt;"",CZ83&lt;=MAX(CZ:CZ)-DV$7),1/('Publication Bias Analysis'!F:F^2+IF(Additional_model="Fixed effect",0,$DV$13)),"")</f>
        <v/>
      </c>
      <c r="DQ83" s="71" t="str">
        <f>IF(AND(Include_study?="Yes",Sufficient_data="Yes"),IF('Publication Bias Analysis'!L$38="Left",'Publication Bias Analysis'!E:E-DV$10,DV$10-'Publication Bias Analysis'!E:E),"")</f>
        <v/>
      </c>
      <c r="DR83" s="41" t="str">
        <f t="shared" si="181"/>
        <v/>
      </c>
      <c r="DS83" s="51" t="str">
        <f>IF(AND(DQ83&lt;&gt;"",DA83&lt;=MAX(DA:DA)-DV$14),1/('Publication Bias Analysis'!F:F^2+IF(Additional_model="Fixed effect",0,$DV$20)),"")</f>
        <v/>
      </c>
      <c r="EJ83" s="136"/>
      <c r="EK83" s="41" t="str">
        <f t="shared" si="210"/>
        <v/>
      </c>
      <c r="EL83" s="51" t="str">
        <f>IF(AND(Include_study?="Yes",Sufficient_data="Yes"),Z_score-('Publication Bias Analysis'!P$3+'Publication Bias Analysis'!P$4*Inverse_standard_error),"")</f>
        <v/>
      </c>
      <c r="EN83" s="136"/>
      <c r="EO83" s="41" t="str">
        <f>IF(AND(Include_study?="Yes",Sufficient_data="Yes"),('Publication Bias Analysis'!E:E-(SUMPRODUCT(Calculations!CS:CS,'Publication Bias Analysis'!E:E)/SUM(Calculations!CS:CS)))/SQRT(Calculations!EP:EP),"")</f>
        <v/>
      </c>
      <c r="EP83" s="41" t="str">
        <f>IF(AND(Include_study?="Yes",Sufficient_data="Yes"),'Publication Bias Analysis'!F:F^2-1/SUM(Calculations!CS:CS),"")</f>
        <v/>
      </c>
      <c r="EQ83" s="11" t="str">
        <f t="shared" si="182"/>
        <v/>
      </c>
      <c r="ER83" s="11" t="str">
        <f t="shared" si="183"/>
        <v/>
      </c>
      <c r="ES83" s="11" t="str">
        <f>IF(AND(Include_study?="Yes",Sufficient_data="Yes"),COUNTIFS(EQ$2:EQ82,"&lt;"&amp;EQ83,ER$2:ER82,"&lt;"&amp;ER83)+COUNTIFS(EQ84:EQ$201,"&lt;"&amp;EQ83,ER84:ER$201,"&lt;"&amp;ER83)+COUNTIFS(EQ$2:EQ82,"&gt;"&amp;EQ83,ER$2:ER82,"&gt;"&amp;ER83)+COUNTIFS(EQ84:EQ$201,"&gt;"&amp;EQ83,ER84:ER$201,"&gt;"&amp;ER83),"")</f>
        <v/>
      </c>
      <c r="ET83" s="82" t="str">
        <f>IF(AND(Include_study?="Yes",Sufficient_data="Yes"),COUNTIFS(EQ$2:EQ82,"&lt;"&amp;EQ83,ER$2:ER82,"&gt;"&amp;ER83)+COUNTIFS(EQ84:EQ$201,"&lt;"&amp;EQ83,ER84:ER$201,"&gt;"&amp;ER83)+COUNTIFS(EQ$2:EQ82,"&gt;"&amp;EQ83,ER$2:ER82,"&lt;"&amp;ER83)+COUNTIFS(EQ84:EQ$201,"&gt;"&amp;EQ83,ER84:ER$201,"&lt;"&amp;ER83),"")</f>
        <v/>
      </c>
      <c r="EV83" s="136"/>
      <c r="FA83" s="136"/>
      <c r="FB83" s="41" t="e">
        <f t="shared" si="144"/>
        <v>#N/A</v>
      </c>
      <c r="FC83" s="41" t="e">
        <f t="shared" si="145"/>
        <v>#N/A</v>
      </c>
      <c r="FD83" s="41" t="str">
        <f t="shared" si="146"/>
        <v/>
      </c>
      <c r="FE83" s="51" t="str">
        <f>IF(AND(Include_study?="Yes",Sufficient_data="Yes"),Z_score-('Publication Bias Analysis'!AO$30+'Publication Bias Analysis'!AO$31*Inverse_standard_error),"")</f>
        <v/>
      </c>
      <c r="FK83" s="136"/>
      <c r="FL83" s="11" t="str">
        <f>IF(Z_score_individual_studies&lt;&gt;"",RANK('Publication Bias Analysis'!AW:AW,'Publication Bias Analysis'!AW:AW,1)+COUNTIF('Publication Bias Analysis'!AW$2:AW82,'Publication Bias Analysis'!AW83),"")</f>
        <v/>
      </c>
      <c r="FM83" s="41" t="str">
        <f t="shared" si="211"/>
        <v/>
      </c>
      <c r="FN83" s="41" t="e">
        <f>IF('Publication Bias Analysis'!AV83&lt;&gt;"",'Publication Bias Analysis'!AV83,NA())</f>
        <v>#N/A</v>
      </c>
      <c r="FO83" s="41" t="e">
        <f>IF('Publication Bias Analysis'!AW83&lt;&gt;"",'Publication Bias Analysis'!AW83,NA())</f>
        <v>#N/A</v>
      </c>
      <c r="FP83" s="41" t="str">
        <f>IF(AND(Include_study?="Yes",Sufficient_data="Yes"),'Publication Bias Analysis'!AV:AV-AVERAGE('Publication Bias Analysis'!AV:AV),"")</f>
        <v/>
      </c>
      <c r="FQ83" s="51" t="str">
        <f>IF(AND(Include_study?="Yes",Sufficient_data="Yes"),FO:FO-('Publication Bias Analysis'!AZ$30+'Publication Bias Analysis'!AZ$31*FN:FN),"")</f>
        <v/>
      </c>
      <c r="FW83" s="136"/>
      <c r="FX83" s="90" t="str">
        <f t="shared" si="212"/>
        <v/>
      </c>
      <c r="FY83" s="41" t="str">
        <f t="shared" si="184"/>
        <v/>
      </c>
      <c r="FZ83" s="51" t="str">
        <f t="shared" si="214"/>
        <v/>
      </c>
    </row>
    <row r="84" spans="1:182" x14ac:dyDescent="0.2">
      <c r="A84" s="131"/>
      <c r="B84" s="41" t="str">
        <f>IF(AND(Sufficient_data="Yes",Include_study?="Yes"),IF(AND(Sort_By=$E$1,Order="Ascending"),IF(Input!Study_name="",COUNTIFS(Input!Study_name,"&lt;&gt;"&amp;"",Include_study?,"Yes",Sufficient_data,"Yes")+1,IF(COUNT(E84)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84)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84" s="41" t="str">
        <f>IF(B84&lt;&gt;"",IF(B84=0,COUNTIF(B$2:B83,0)+1,COUNTIF(B$2:B83,B84)+COUNTIF(B:B,"&lt;"&amp;B84)+1),"")</f>
        <v/>
      </c>
      <c r="D84" s="41" t="str">
        <f t="shared" si="84"/>
        <v/>
      </c>
      <c r="E84" s="41" t="str">
        <f>IF(AND(Include_study?="Yes",Sufficient_data="Yes",Input!Study_name&lt;&gt;""),Input!Study_name,"")</f>
        <v/>
      </c>
      <c r="F84" s="41" t="str">
        <f>IF(AND(Include_study?="Yes",Sufficient_data="Yes"),IF(Input!M2_M1&lt;&gt;"",Input!M2_M1,IF(AND(M1_&lt;&gt;"",M2_&lt;&gt;""),M2_-M1_,"")),"")</f>
        <v/>
      </c>
      <c r="G84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84" s="41" t="str">
        <f>IF(AND(Include_study?="Yes",Sufficient_data="Yes"),IF(OR(t_value&lt;&gt;"",F_value&lt;&gt;"",Input!Cohens_d&lt;&gt;"",Input!Hedges_g&lt;&gt;""),"",Sdiff/SQRT(2*(1-(r_)))),"")</f>
        <v/>
      </c>
      <c r="I84" s="11" t="str">
        <f t="shared" si="185"/>
        <v/>
      </c>
      <c r="J84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84" s="41" t="str">
        <f t="shared" si="186"/>
        <v/>
      </c>
      <c r="L84" s="41" t="str">
        <f t="shared" si="187"/>
        <v/>
      </c>
      <c r="M84" s="41" t="str">
        <f t="shared" si="188"/>
        <v/>
      </c>
      <c r="N84" s="41" t="str">
        <f t="shared" si="189"/>
        <v/>
      </c>
      <c r="O84" s="41" t="str">
        <f t="shared" si="190"/>
        <v/>
      </c>
      <c r="P84" s="41" t="str">
        <f t="shared" si="191"/>
        <v/>
      </c>
      <c r="Q84" s="41" t="str">
        <f t="shared" si="192"/>
        <v/>
      </c>
      <c r="R84" s="41" t="str">
        <f t="shared" si="193"/>
        <v/>
      </c>
      <c r="S84" s="41" t="str">
        <f t="shared" si="194"/>
        <v/>
      </c>
      <c r="T84" s="105" t="str">
        <f t="shared" si="195"/>
        <v/>
      </c>
      <c r="U84" s="108" t="str">
        <f t="shared" si="196"/>
        <v/>
      </c>
      <c r="V84" s="42"/>
      <c r="W84" s="71" t="e">
        <f t="shared" si="150"/>
        <v>#N/A</v>
      </c>
      <c r="X84" s="41" t="str">
        <f t="shared" si="151"/>
        <v/>
      </c>
      <c r="Y84" s="51" t="str">
        <f t="shared" si="152"/>
        <v/>
      </c>
      <c r="AD84" s="131"/>
      <c r="AE84" s="71" t="str">
        <f t="shared" si="153"/>
        <v/>
      </c>
      <c r="AF84" s="86" t="str">
        <f t="shared" si="100"/>
        <v/>
      </c>
      <c r="AG84" s="86" t="str">
        <f t="shared" si="101"/>
        <v/>
      </c>
      <c r="AH84" s="86" t="str">
        <f t="shared" si="154"/>
        <v/>
      </c>
      <c r="AI84" s="86" t="str">
        <f t="shared" si="155"/>
        <v/>
      </c>
      <c r="AJ84" s="86" t="str">
        <f t="shared" si="156"/>
        <v/>
      </c>
      <c r="AK84" s="86" t="str">
        <f t="shared" si="197"/>
        <v/>
      </c>
      <c r="AL84" s="86" t="str">
        <f>IF(AND(Include_study?="Yes",Sufficient_data="Yes",Subgroup&lt;&gt;""),AH84-ABS(TINV((1-Subgroup_confidence_level),Number_of_subjects-1))*Calculations!AI84,"")</f>
        <v/>
      </c>
      <c r="AM84" s="86" t="str">
        <f>IF(AND(Include_study?="Yes",Sufficient_data="Yes",Subgroup&lt;&gt;""),AH84+ABS(TINV((1-Subgroup_confidence_level),Number_of_subjects-1))*Calculations!AI84,"")</f>
        <v/>
      </c>
      <c r="AN84" s="110" t="str">
        <f t="shared" si="198"/>
        <v/>
      </c>
      <c r="AO84" s="108" t="str">
        <f t="shared" si="199"/>
        <v/>
      </c>
      <c r="AP84" s="42"/>
      <c r="AQ84" s="71" t="e">
        <f t="shared" si="157"/>
        <v>#N/A</v>
      </c>
      <c r="AR84" s="41" t="str">
        <f t="shared" si="158"/>
        <v/>
      </c>
      <c r="AS84" s="51" t="str">
        <f t="shared" si="159"/>
        <v/>
      </c>
      <c r="AT84" s="42"/>
      <c r="AU84" s="71" t="str">
        <f t="shared" si="160"/>
        <v/>
      </c>
      <c r="AV84" s="86" t="str">
        <f>IF(AND(Sufficient_data="Yes",Include_study?="Yes",Subgroup&lt;&gt;""),IF(COUNTIFS(Input!P$2:P83,"="&amp;"Yes",Input!C$2:C83,"="&amp;"Yes",Input!Q$2:Q83,"="&amp;Subgroup)&gt;0,"",Subgroup),"")</f>
        <v/>
      </c>
      <c r="AW84" s="86" t="str">
        <f t="shared" si="161"/>
        <v/>
      </c>
      <c r="AX84" s="86" t="str">
        <f t="shared" si="162"/>
        <v/>
      </c>
      <c r="AY84" s="86" t="str">
        <f t="shared" si="163"/>
        <v/>
      </c>
      <c r="AZ84" s="86" t="str">
        <f t="shared" si="164"/>
        <v/>
      </c>
      <c r="BA84" s="86" t="str">
        <f t="shared" si="165"/>
        <v/>
      </c>
      <c r="BB84" s="86" t="str">
        <f t="shared" si="166"/>
        <v/>
      </c>
      <c r="BC84" s="86" t="str">
        <f t="shared" si="200"/>
        <v/>
      </c>
      <c r="BD84" s="86" t="str">
        <f t="shared" si="167"/>
        <v/>
      </c>
      <c r="BE84" s="86" t="str">
        <f t="shared" si="201"/>
        <v/>
      </c>
      <c r="BF84" s="86" t="str">
        <f t="shared" si="202"/>
        <v/>
      </c>
      <c r="BG84" s="86" t="str">
        <f t="shared" si="168"/>
        <v/>
      </c>
      <c r="BH84" s="86" t="str">
        <f t="shared" si="203"/>
        <v/>
      </c>
      <c r="BI84" s="86" t="str">
        <f t="shared" si="204"/>
        <v/>
      </c>
      <c r="BJ84" s="86" t="str">
        <f t="shared" si="169"/>
        <v/>
      </c>
      <c r="BK84" s="86" t="str">
        <f t="shared" si="205"/>
        <v/>
      </c>
      <c r="BL84" s="86" t="str">
        <f t="shared" si="206"/>
        <v/>
      </c>
      <c r="BM84" s="86" t="str">
        <f t="shared" si="170"/>
        <v/>
      </c>
      <c r="BN84" s="86" t="str">
        <f t="shared" si="171"/>
        <v/>
      </c>
      <c r="BO84" s="86" t="e">
        <f t="shared" si="172"/>
        <v>#N/A</v>
      </c>
      <c r="BP84" s="105" t="str">
        <f t="shared" si="173"/>
        <v/>
      </c>
      <c r="BQ84" s="86" t="str">
        <f t="shared" si="174"/>
        <v/>
      </c>
      <c r="BR84" s="86" t="str">
        <f t="shared" si="207"/>
        <v/>
      </c>
      <c r="BS84" s="86" t="str">
        <f t="shared" si="175"/>
        <v/>
      </c>
      <c r="BT84" s="51" t="str">
        <f t="shared" si="213"/>
        <v/>
      </c>
      <c r="BY84" s="132"/>
      <c r="BZ84" s="41" t="e">
        <f>IF(AND(Sufficient_data="Yes",Include_study?="Yes",Moderator&lt;&gt;""),'Moderator Analysis'!E84,NA())</f>
        <v>#N/A</v>
      </c>
      <c r="CA84" s="41" t="e">
        <f>IF(AND(Include_study?="Yes",Sufficient_data="Yes",Moderator&lt;&gt;""),'Moderator Analysis'!F84,NA())</f>
        <v>#N/A</v>
      </c>
      <c r="CB84" s="41" t="str">
        <f t="shared" si="208"/>
        <v/>
      </c>
      <c r="CC84" s="41" t="str">
        <f t="shared" si="176"/>
        <v/>
      </c>
      <c r="CD84" s="41" t="str">
        <f>IF(AND(Sufficient_data="Yes",Include_study?="Yes",Moderator&lt;&gt;""),'Moderator Analysis'!F:F-CO$2,"")</f>
        <v/>
      </c>
      <c r="CE84" s="41" t="str">
        <f t="shared" si="177"/>
        <v/>
      </c>
      <c r="CF84" s="51" t="str">
        <f>IF(AND(Sufficient_data="Yes",Include_study?="Yes",Moderator&lt;&gt;""),CC:CC*('Moderator Analysis'!F:F-CO$5-CO$4*'Moderator Analysis'!E:E)^2,"")</f>
        <v/>
      </c>
      <c r="CG84" s="42"/>
      <c r="CH84" s="25"/>
      <c r="CI84" s="71" t="str">
        <f t="shared" si="178"/>
        <v/>
      </c>
      <c r="CJ84" s="41" t="str">
        <f>IF(AND(Sufficient_data="Yes",Include_study?="Yes",CI84&lt;&gt;""),'Moderator Analysis'!F:F-'Moderator Analysis'!$J$37,"")</f>
        <v/>
      </c>
      <c r="CK84" s="41" t="str">
        <f>IF(AND(Sufficient_data="Yes",Include_study?="Yes",CI84&lt;&gt;""),'Moderator Analysis'!E:E-SUMPRODUCT('Moderator Analysis'!E:E,CI:CI)/SUM(CI:CI),"")</f>
        <v/>
      </c>
      <c r="CL84" s="51" t="str">
        <f>IF(AND(Sufficient_data="Yes",Include_study?="Yes",CI84&lt;&gt;""),CI:CI*('Moderator Analysis'!F:F-'Moderator Analysis'!J$29-'Moderator Analysis'!J$30*'Moderator Analysis'!E:E)^2,"")</f>
        <v/>
      </c>
      <c r="CQ84" s="132"/>
      <c r="CR84" s="134"/>
      <c r="CS84" s="41" t="str">
        <f>IF(AND(Sufficient_data="Yes",Include_study?="Yes"),1/('Publication Bias Analysis'!F84^2),"")</f>
        <v/>
      </c>
      <c r="CT84" s="86" t="str">
        <f>IF(AND(Include_study?="Yes",Sufficient_data="Yes"),1/('Publication Bias Analysis'!F84^2+IF(Additional_model="Fixed effect",0,DG$21)),"")</f>
        <v/>
      </c>
      <c r="CU84" s="86" t="str">
        <f>IF(AND(Include_study?="Yes",Sufficient_data="Yes"),1/('Publication Bias Analysis'!F:F^2+IF(Additional_model="Fixed effect",0,'Publication Bias Analysis'!L$32)),"")</f>
        <v/>
      </c>
      <c r="CV84" s="86" t="str">
        <f>IF(AND(Include_study?="Yes",Sufficient_data="Yes"),'Publication Bias Analysis'!E:E-'Publication Bias Analysis'!I$37,"")</f>
        <v/>
      </c>
      <c r="CW84" s="86" t="str">
        <f>IF(AND(Include_study?="Yes",Sufficient_data="Yes"),IF(Additional_model="Fixed effect",1/'Publication Bias Analysis'!F:F,1/SQRT('Publication Bias Analysis'!F:F^2+Calculations!DG$21)),"")</f>
        <v/>
      </c>
      <c r="CX84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84" s="88" t="str">
        <f t="shared" si="209"/>
        <v/>
      </c>
      <c r="CZ84" s="88" t="str">
        <f>IF(AND(Include_study?="Yes",Sufficient_data="Yes"),CY:CY+IF(DK:DK&lt;0,-1,1)*COUNTIF(CY$2:CY83,CY:CY),"")</f>
        <v/>
      </c>
      <c r="DA84" s="88" t="str">
        <f>IF(AND(Include_study?="Yes",Sufficient_data="Yes"),RANK(DO:DO,DO:DO,1)*IF(DN:DN&gt;0,1,-1)+IF(DN:DN&lt;0,-1,1)*COUNTIF(CY$2:CY83,CY:CY),"")</f>
        <v/>
      </c>
      <c r="DB84" s="88" t="str">
        <f>IF(AND(Include_study?="Yes",Sufficient_data="Yes"),RANK(DR:DR,DR:DR,1)*IF(DQ:DQ&gt;0,1,-1)+IF(DQ:DQ&lt;0,-1,1)*COUNTIF(CY$2:CY83,CY:CY),"")</f>
        <v/>
      </c>
      <c r="DC84" s="41" t="e">
        <f>IF(AND(Include_study?="Yes",Sufficient_data="Yes"),'Publication Bias Analysis'!$E:$E,NA())</f>
        <v>#N/A</v>
      </c>
      <c r="DD84" s="51" t="e">
        <f>IF(AND(Include_study?="Yes",Sufficient_data="Yes"),'Publication Bias Analysis'!$F:$F,NA())</f>
        <v>#N/A</v>
      </c>
      <c r="DJ84" s="136"/>
      <c r="DK84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84" s="41" t="str">
        <f t="shared" si="179"/>
        <v/>
      </c>
      <c r="DM84" s="51" t="str">
        <f>IF(AND(Include_study?="Yes",Sufficient_data="Yes"),1/('Publication Bias Analysis'!F:F^2+IF(Additional_model="Fixed effect",0,$DV$6)),"")</f>
        <v/>
      </c>
      <c r="DN84" s="41" t="str">
        <f>IF(AND(Include_study?="Yes",Sufficient_data="Yes"),IF('Publication Bias Analysis'!L$38="Left",'Publication Bias Analysis'!E:E-DV$3,Calculations!DV$3-'Publication Bias Analysis'!E:E),"")</f>
        <v/>
      </c>
      <c r="DO84" s="41" t="str">
        <f t="shared" si="180"/>
        <v/>
      </c>
      <c r="DP84" s="51" t="str">
        <f>IF(AND(DN84&lt;&gt;"",CZ84&lt;=MAX(CZ:CZ)-DV$7),1/('Publication Bias Analysis'!F:F^2+IF(Additional_model="Fixed effect",0,$DV$13)),"")</f>
        <v/>
      </c>
      <c r="DQ84" s="71" t="str">
        <f>IF(AND(Include_study?="Yes",Sufficient_data="Yes"),IF('Publication Bias Analysis'!L$38="Left",'Publication Bias Analysis'!E:E-DV$10,DV$10-'Publication Bias Analysis'!E:E),"")</f>
        <v/>
      </c>
      <c r="DR84" s="41" t="str">
        <f t="shared" si="181"/>
        <v/>
      </c>
      <c r="DS84" s="51" t="str">
        <f>IF(AND(DQ84&lt;&gt;"",DA84&lt;=MAX(DA:DA)-DV$14),1/('Publication Bias Analysis'!F:F^2+IF(Additional_model="Fixed effect",0,$DV$20)),"")</f>
        <v/>
      </c>
      <c r="EJ84" s="136"/>
      <c r="EK84" s="41" t="str">
        <f t="shared" si="210"/>
        <v/>
      </c>
      <c r="EL84" s="51" t="str">
        <f>IF(AND(Include_study?="Yes",Sufficient_data="Yes"),Z_score-('Publication Bias Analysis'!P$3+'Publication Bias Analysis'!P$4*Inverse_standard_error),"")</f>
        <v/>
      </c>
      <c r="EN84" s="136"/>
      <c r="EO84" s="41" t="str">
        <f>IF(AND(Include_study?="Yes",Sufficient_data="Yes"),('Publication Bias Analysis'!E:E-(SUMPRODUCT(Calculations!CS:CS,'Publication Bias Analysis'!E:E)/SUM(Calculations!CS:CS)))/SQRT(Calculations!EP:EP),"")</f>
        <v/>
      </c>
      <c r="EP84" s="41" t="str">
        <f>IF(AND(Include_study?="Yes",Sufficient_data="Yes"),'Publication Bias Analysis'!F:F^2-1/SUM(Calculations!CS:CS),"")</f>
        <v/>
      </c>
      <c r="EQ84" s="11" t="str">
        <f t="shared" si="182"/>
        <v/>
      </c>
      <c r="ER84" s="11" t="str">
        <f t="shared" si="183"/>
        <v/>
      </c>
      <c r="ES84" s="11" t="str">
        <f>IF(AND(Include_study?="Yes",Sufficient_data="Yes"),COUNTIFS(EQ$2:EQ83,"&lt;"&amp;EQ84,ER$2:ER83,"&lt;"&amp;ER84)+COUNTIFS(EQ85:EQ$201,"&lt;"&amp;EQ84,ER85:ER$201,"&lt;"&amp;ER84)+COUNTIFS(EQ$2:EQ83,"&gt;"&amp;EQ84,ER$2:ER83,"&gt;"&amp;ER84)+COUNTIFS(EQ85:EQ$201,"&gt;"&amp;EQ84,ER85:ER$201,"&gt;"&amp;ER84),"")</f>
        <v/>
      </c>
      <c r="ET84" s="82" t="str">
        <f>IF(AND(Include_study?="Yes",Sufficient_data="Yes"),COUNTIFS(EQ$2:EQ83,"&lt;"&amp;EQ84,ER$2:ER83,"&gt;"&amp;ER84)+COUNTIFS(EQ85:EQ$201,"&lt;"&amp;EQ84,ER85:ER$201,"&gt;"&amp;ER84)+COUNTIFS(EQ$2:EQ83,"&gt;"&amp;EQ84,ER$2:ER83,"&lt;"&amp;ER84)+COUNTIFS(EQ85:EQ$201,"&gt;"&amp;EQ84,ER85:ER$201,"&lt;"&amp;ER84),"")</f>
        <v/>
      </c>
      <c r="EV84" s="136"/>
      <c r="FA84" s="136"/>
      <c r="FB84" s="41" t="e">
        <f t="shared" si="144"/>
        <v>#N/A</v>
      </c>
      <c r="FC84" s="41" t="e">
        <f t="shared" si="145"/>
        <v>#N/A</v>
      </c>
      <c r="FD84" s="41" t="str">
        <f t="shared" si="146"/>
        <v/>
      </c>
      <c r="FE84" s="51" t="str">
        <f>IF(AND(Include_study?="Yes",Sufficient_data="Yes"),Z_score-('Publication Bias Analysis'!AO$30+'Publication Bias Analysis'!AO$31*Inverse_standard_error),"")</f>
        <v/>
      </c>
      <c r="FK84" s="136"/>
      <c r="FL84" s="11" t="str">
        <f>IF(Z_score_individual_studies&lt;&gt;"",RANK('Publication Bias Analysis'!AW:AW,'Publication Bias Analysis'!AW:AW,1)+COUNTIF('Publication Bias Analysis'!AW$2:AW83,'Publication Bias Analysis'!AW84),"")</f>
        <v/>
      </c>
      <c r="FM84" s="41" t="str">
        <f t="shared" si="211"/>
        <v/>
      </c>
      <c r="FN84" s="41" t="e">
        <f>IF('Publication Bias Analysis'!AV84&lt;&gt;"",'Publication Bias Analysis'!AV84,NA())</f>
        <v>#N/A</v>
      </c>
      <c r="FO84" s="41" t="e">
        <f>IF('Publication Bias Analysis'!AW84&lt;&gt;"",'Publication Bias Analysis'!AW84,NA())</f>
        <v>#N/A</v>
      </c>
      <c r="FP84" s="41" t="str">
        <f>IF(AND(Include_study?="Yes",Sufficient_data="Yes"),'Publication Bias Analysis'!AV:AV-AVERAGE('Publication Bias Analysis'!AV:AV),"")</f>
        <v/>
      </c>
      <c r="FQ84" s="51" t="str">
        <f>IF(AND(Include_study?="Yes",Sufficient_data="Yes"),FO:FO-('Publication Bias Analysis'!AZ$30+'Publication Bias Analysis'!AZ$31*FN:FN),"")</f>
        <v/>
      </c>
      <c r="FW84" s="136"/>
      <c r="FX84" s="90" t="str">
        <f t="shared" si="212"/>
        <v/>
      </c>
      <c r="FY84" s="41" t="str">
        <f t="shared" si="184"/>
        <v/>
      </c>
      <c r="FZ84" s="51" t="str">
        <f t="shared" si="214"/>
        <v/>
      </c>
    </row>
    <row r="85" spans="1:182" x14ac:dyDescent="0.2">
      <c r="A85" s="131"/>
      <c r="B85" s="41" t="str">
        <f>IF(AND(Sufficient_data="Yes",Include_study?="Yes"),IF(AND(Sort_By=$E$1,Order="Ascending"),IF(Input!Study_name="",COUNTIFS(Input!Study_name,"&lt;&gt;"&amp;"",Include_study?,"Yes",Sufficient_data,"Yes")+1,IF(COUNT(E85)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85)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85" s="41" t="str">
        <f>IF(B85&lt;&gt;"",IF(B85=0,COUNTIF(B$2:B84,0)+1,COUNTIF(B$2:B84,B85)+COUNTIF(B:B,"&lt;"&amp;B85)+1),"")</f>
        <v/>
      </c>
      <c r="D85" s="41" t="str">
        <f t="shared" si="84"/>
        <v/>
      </c>
      <c r="E85" s="41" t="str">
        <f>IF(AND(Include_study?="Yes",Sufficient_data="Yes",Input!Study_name&lt;&gt;""),Input!Study_name,"")</f>
        <v/>
      </c>
      <c r="F85" s="41" t="str">
        <f>IF(AND(Include_study?="Yes",Sufficient_data="Yes"),IF(Input!M2_M1&lt;&gt;"",Input!M2_M1,IF(AND(M1_&lt;&gt;"",M2_&lt;&gt;""),M2_-M1_,"")),"")</f>
        <v/>
      </c>
      <c r="G85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85" s="41" t="str">
        <f>IF(AND(Include_study?="Yes",Sufficient_data="Yes"),IF(OR(t_value&lt;&gt;"",F_value&lt;&gt;"",Input!Cohens_d&lt;&gt;"",Input!Hedges_g&lt;&gt;""),"",Sdiff/SQRT(2*(1-(r_)))),"")</f>
        <v/>
      </c>
      <c r="I85" s="11" t="str">
        <f t="shared" si="185"/>
        <v/>
      </c>
      <c r="J85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85" s="41" t="str">
        <f t="shared" si="186"/>
        <v/>
      </c>
      <c r="L85" s="41" t="str">
        <f t="shared" si="187"/>
        <v/>
      </c>
      <c r="M85" s="41" t="str">
        <f t="shared" si="188"/>
        <v/>
      </c>
      <c r="N85" s="41" t="str">
        <f t="shared" si="189"/>
        <v/>
      </c>
      <c r="O85" s="41" t="str">
        <f t="shared" si="190"/>
        <v/>
      </c>
      <c r="P85" s="41" t="str">
        <f t="shared" si="191"/>
        <v/>
      </c>
      <c r="Q85" s="41" t="str">
        <f t="shared" si="192"/>
        <v/>
      </c>
      <c r="R85" s="41" t="str">
        <f t="shared" si="193"/>
        <v/>
      </c>
      <c r="S85" s="41" t="str">
        <f t="shared" si="194"/>
        <v/>
      </c>
      <c r="T85" s="105" t="str">
        <f t="shared" si="195"/>
        <v/>
      </c>
      <c r="U85" s="108" t="str">
        <f t="shared" si="196"/>
        <v/>
      </c>
      <c r="V85" s="42"/>
      <c r="W85" s="71" t="e">
        <f t="shared" si="150"/>
        <v>#N/A</v>
      </c>
      <c r="X85" s="41" t="str">
        <f t="shared" si="151"/>
        <v/>
      </c>
      <c r="Y85" s="51" t="str">
        <f t="shared" si="152"/>
        <v/>
      </c>
      <c r="AD85" s="131"/>
      <c r="AE85" s="71" t="str">
        <f t="shared" si="153"/>
        <v/>
      </c>
      <c r="AF85" s="86" t="str">
        <f t="shared" si="100"/>
        <v/>
      </c>
      <c r="AG85" s="86" t="str">
        <f t="shared" si="101"/>
        <v/>
      </c>
      <c r="AH85" s="86" t="str">
        <f t="shared" si="154"/>
        <v/>
      </c>
      <c r="AI85" s="86" t="str">
        <f t="shared" si="155"/>
        <v/>
      </c>
      <c r="AJ85" s="86" t="str">
        <f t="shared" si="156"/>
        <v/>
      </c>
      <c r="AK85" s="86" t="str">
        <f t="shared" si="197"/>
        <v/>
      </c>
      <c r="AL85" s="86" t="str">
        <f>IF(AND(Include_study?="Yes",Sufficient_data="Yes",Subgroup&lt;&gt;""),AH85-ABS(TINV((1-Subgroup_confidence_level),Number_of_subjects-1))*Calculations!AI85,"")</f>
        <v/>
      </c>
      <c r="AM85" s="86" t="str">
        <f>IF(AND(Include_study?="Yes",Sufficient_data="Yes",Subgroup&lt;&gt;""),AH85+ABS(TINV((1-Subgroup_confidence_level),Number_of_subjects-1))*Calculations!AI85,"")</f>
        <v/>
      </c>
      <c r="AN85" s="110" t="str">
        <f t="shared" si="198"/>
        <v/>
      </c>
      <c r="AO85" s="108" t="str">
        <f t="shared" si="199"/>
        <v/>
      </c>
      <c r="AP85" s="42"/>
      <c r="AQ85" s="71" t="e">
        <f t="shared" si="157"/>
        <v>#N/A</v>
      </c>
      <c r="AR85" s="41" t="str">
        <f t="shared" si="158"/>
        <v/>
      </c>
      <c r="AS85" s="51" t="str">
        <f t="shared" si="159"/>
        <v/>
      </c>
      <c r="AT85" s="42"/>
      <c r="AU85" s="71" t="str">
        <f t="shared" si="160"/>
        <v/>
      </c>
      <c r="AV85" s="86" t="str">
        <f>IF(AND(Sufficient_data="Yes",Include_study?="Yes",Subgroup&lt;&gt;""),IF(COUNTIFS(Input!P$2:P84,"="&amp;"Yes",Input!C$2:C84,"="&amp;"Yes",Input!Q$2:Q84,"="&amp;Subgroup)&gt;0,"",Subgroup),"")</f>
        <v/>
      </c>
      <c r="AW85" s="86" t="str">
        <f t="shared" si="161"/>
        <v/>
      </c>
      <c r="AX85" s="86" t="str">
        <f t="shared" si="162"/>
        <v/>
      </c>
      <c r="AY85" s="86" t="str">
        <f t="shared" si="163"/>
        <v/>
      </c>
      <c r="AZ85" s="86" t="str">
        <f t="shared" si="164"/>
        <v/>
      </c>
      <c r="BA85" s="86" t="str">
        <f t="shared" si="165"/>
        <v/>
      </c>
      <c r="BB85" s="86" t="str">
        <f t="shared" si="166"/>
        <v/>
      </c>
      <c r="BC85" s="86" t="str">
        <f t="shared" si="200"/>
        <v/>
      </c>
      <c r="BD85" s="86" t="str">
        <f t="shared" si="167"/>
        <v/>
      </c>
      <c r="BE85" s="86" t="str">
        <f t="shared" si="201"/>
        <v/>
      </c>
      <c r="BF85" s="86" t="str">
        <f t="shared" si="202"/>
        <v/>
      </c>
      <c r="BG85" s="86" t="str">
        <f t="shared" si="168"/>
        <v/>
      </c>
      <c r="BH85" s="86" t="str">
        <f t="shared" si="203"/>
        <v/>
      </c>
      <c r="BI85" s="86" t="str">
        <f t="shared" si="204"/>
        <v/>
      </c>
      <c r="BJ85" s="86" t="str">
        <f t="shared" si="169"/>
        <v/>
      </c>
      <c r="BK85" s="86" t="str">
        <f t="shared" si="205"/>
        <v/>
      </c>
      <c r="BL85" s="86" t="str">
        <f t="shared" si="206"/>
        <v/>
      </c>
      <c r="BM85" s="86" t="str">
        <f t="shared" si="170"/>
        <v/>
      </c>
      <c r="BN85" s="86" t="str">
        <f t="shared" si="171"/>
        <v/>
      </c>
      <c r="BO85" s="86" t="e">
        <f t="shared" si="172"/>
        <v>#N/A</v>
      </c>
      <c r="BP85" s="105" t="str">
        <f t="shared" si="173"/>
        <v/>
      </c>
      <c r="BQ85" s="86" t="str">
        <f t="shared" si="174"/>
        <v/>
      </c>
      <c r="BR85" s="86" t="str">
        <f t="shared" si="207"/>
        <v/>
      </c>
      <c r="BS85" s="86" t="str">
        <f t="shared" si="175"/>
        <v/>
      </c>
      <c r="BT85" s="51" t="str">
        <f t="shared" si="213"/>
        <v/>
      </c>
      <c r="BY85" s="132"/>
      <c r="BZ85" s="41" t="e">
        <f>IF(AND(Sufficient_data="Yes",Include_study?="Yes",Moderator&lt;&gt;""),'Moderator Analysis'!E85,NA())</f>
        <v>#N/A</v>
      </c>
      <c r="CA85" s="41" t="e">
        <f>IF(AND(Include_study?="Yes",Sufficient_data="Yes",Moderator&lt;&gt;""),'Moderator Analysis'!F85,NA())</f>
        <v>#N/A</v>
      </c>
      <c r="CB85" s="41" t="str">
        <f t="shared" si="208"/>
        <v/>
      </c>
      <c r="CC85" s="41" t="str">
        <f t="shared" si="176"/>
        <v/>
      </c>
      <c r="CD85" s="41" t="str">
        <f>IF(AND(Sufficient_data="Yes",Include_study?="Yes",Moderator&lt;&gt;""),'Moderator Analysis'!F:F-CO$2,"")</f>
        <v/>
      </c>
      <c r="CE85" s="41" t="str">
        <f t="shared" si="177"/>
        <v/>
      </c>
      <c r="CF85" s="51" t="str">
        <f>IF(AND(Sufficient_data="Yes",Include_study?="Yes",Moderator&lt;&gt;""),CC:CC*('Moderator Analysis'!F:F-CO$5-CO$4*'Moderator Analysis'!E:E)^2,"")</f>
        <v/>
      </c>
      <c r="CG85" s="42"/>
      <c r="CH85" s="25"/>
      <c r="CI85" s="71" t="str">
        <f t="shared" si="178"/>
        <v/>
      </c>
      <c r="CJ85" s="41" t="str">
        <f>IF(AND(Sufficient_data="Yes",Include_study?="Yes",CI85&lt;&gt;""),'Moderator Analysis'!F:F-'Moderator Analysis'!$J$37,"")</f>
        <v/>
      </c>
      <c r="CK85" s="41" t="str">
        <f>IF(AND(Sufficient_data="Yes",Include_study?="Yes",CI85&lt;&gt;""),'Moderator Analysis'!E:E-SUMPRODUCT('Moderator Analysis'!E:E,CI:CI)/SUM(CI:CI),"")</f>
        <v/>
      </c>
      <c r="CL85" s="51" t="str">
        <f>IF(AND(Sufficient_data="Yes",Include_study?="Yes",CI85&lt;&gt;""),CI:CI*('Moderator Analysis'!F:F-'Moderator Analysis'!J$29-'Moderator Analysis'!J$30*'Moderator Analysis'!E:E)^2,"")</f>
        <v/>
      </c>
      <c r="CQ85" s="132"/>
      <c r="CR85" s="134"/>
      <c r="CS85" s="41" t="str">
        <f>IF(AND(Sufficient_data="Yes",Include_study?="Yes"),1/('Publication Bias Analysis'!F85^2),"")</f>
        <v/>
      </c>
      <c r="CT85" s="86" t="str">
        <f>IF(AND(Include_study?="Yes",Sufficient_data="Yes"),1/('Publication Bias Analysis'!F85^2+IF(Additional_model="Fixed effect",0,DG$21)),"")</f>
        <v/>
      </c>
      <c r="CU85" s="86" t="str">
        <f>IF(AND(Include_study?="Yes",Sufficient_data="Yes"),1/('Publication Bias Analysis'!F:F^2+IF(Additional_model="Fixed effect",0,'Publication Bias Analysis'!L$32)),"")</f>
        <v/>
      </c>
      <c r="CV85" s="86" t="str">
        <f>IF(AND(Include_study?="Yes",Sufficient_data="Yes"),'Publication Bias Analysis'!E:E-'Publication Bias Analysis'!I$37,"")</f>
        <v/>
      </c>
      <c r="CW85" s="86" t="str">
        <f>IF(AND(Include_study?="Yes",Sufficient_data="Yes"),IF(Additional_model="Fixed effect",1/'Publication Bias Analysis'!F:F,1/SQRT('Publication Bias Analysis'!F:F^2+Calculations!DG$21)),"")</f>
        <v/>
      </c>
      <c r="CX85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85" s="88" t="str">
        <f t="shared" si="209"/>
        <v/>
      </c>
      <c r="CZ85" s="88" t="str">
        <f>IF(AND(Include_study?="Yes",Sufficient_data="Yes"),CY:CY+IF(DK:DK&lt;0,-1,1)*COUNTIF(CY$2:CY84,CY:CY),"")</f>
        <v/>
      </c>
      <c r="DA85" s="88" t="str">
        <f>IF(AND(Include_study?="Yes",Sufficient_data="Yes"),RANK(DO:DO,DO:DO,1)*IF(DN:DN&gt;0,1,-1)+IF(DN:DN&lt;0,-1,1)*COUNTIF(CY$2:CY84,CY:CY),"")</f>
        <v/>
      </c>
      <c r="DB85" s="88" t="str">
        <f>IF(AND(Include_study?="Yes",Sufficient_data="Yes"),RANK(DR:DR,DR:DR,1)*IF(DQ:DQ&gt;0,1,-1)+IF(DQ:DQ&lt;0,-1,1)*COUNTIF(CY$2:CY84,CY:CY),"")</f>
        <v/>
      </c>
      <c r="DC85" s="41" t="e">
        <f>IF(AND(Include_study?="Yes",Sufficient_data="Yes"),'Publication Bias Analysis'!$E:$E,NA())</f>
        <v>#N/A</v>
      </c>
      <c r="DD85" s="51" t="e">
        <f>IF(AND(Include_study?="Yes",Sufficient_data="Yes"),'Publication Bias Analysis'!$F:$F,NA())</f>
        <v>#N/A</v>
      </c>
      <c r="DJ85" s="136"/>
      <c r="DK85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85" s="41" t="str">
        <f t="shared" si="179"/>
        <v/>
      </c>
      <c r="DM85" s="51" t="str">
        <f>IF(AND(Include_study?="Yes",Sufficient_data="Yes"),1/('Publication Bias Analysis'!F:F^2+IF(Additional_model="Fixed effect",0,$DV$6)),"")</f>
        <v/>
      </c>
      <c r="DN85" s="41" t="str">
        <f>IF(AND(Include_study?="Yes",Sufficient_data="Yes"),IF('Publication Bias Analysis'!L$38="Left",'Publication Bias Analysis'!E:E-DV$3,Calculations!DV$3-'Publication Bias Analysis'!E:E),"")</f>
        <v/>
      </c>
      <c r="DO85" s="41" t="str">
        <f t="shared" si="180"/>
        <v/>
      </c>
      <c r="DP85" s="51" t="str">
        <f>IF(AND(DN85&lt;&gt;"",CZ85&lt;=MAX(CZ:CZ)-DV$7),1/('Publication Bias Analysis'!F:F^2+IF(Additional_model="Fixed effect",0,$DV$13)),"")</f>
        <v/>
      </c>
      <c r="DQ85" s="71" t="str">
        <f>IF(AND(Include_study?="Yes",Sufficient_data="Yes"),IF('Publication Bias Analysis'!L$38="Left",'Publication Bias Analysis'!E:E-DV$10,DV$10-'Publication Bias Analysis'!E:E),"")</f>
        <v/>
      </c>
      <c r="DR85" s="41" t="str">
        <f t="shared" si="181"/>
        <v/>
      </c>
      <c r="DS85" s="51" t="str">
        <f>IF(AND(DQ85&lt;&gt;"",DA85&lt;=MAX(DA:DA)-DV$14),1/('Publication Bias Analysis'!F:F^2+IF(Additional_model="Fixed effect",0,$DV$20)),"")</f>
        <v/>
      </c>
      <c r="EJ85" s="136"/>
      <c r="EK85" s="41" t="str">
        <f t="shared" si="210"/>
        <v/>
      </c>
      <c r="EL85" s="51" t="str">
        <f>IF(AND(Include_study?="Yes",Sufficient_data="Yes"),Z_score-('Publication Bias Analysis'!P$3+'Publication Bias Analysis'!P$4*Inverse_standard_error),"")</f>
        <v/>
      </c>
      <c r="EN85" s="136"/>
      <c r="EO85" s="41" t="str">
        <f>IF(AND(Include_study?="Yes",Sufficient_data="Yes"),('Publication Bias Analysis'!E:E-(SUMPRODUCT(Calculations!CS:CS,'Publication Bias Analysis'!E:E)/SUM(Calculations!CS:CS)))/SQRT(Calculations!EP:EP),"")</f>
        <v/>
      </c>
      <c r="EP85" s="41" t="str">
        <f>IF(AND(Include_study?="Yes",Sufficient_data="Yes"),'Publication Bias Analysis'!F:F^2-1/SUM(Calculations!CS:CS),"")</f>
        <v/>
      </c>
      <c r="EQ85" s="11" t="str">
        <f t="shared" si="182"/>
        <v/>
      </c>
      <c r="ER85" s="11" t="str">
        <f t="shared" si="183"/>
        <v/>
      </c>
      <c r="ES85" s="11" t="str">
        <f>IF(AND(Include_study?="Yes",Sufficient_data="Yes"),COUNTIFS(EQ$2:EQ84,"&lt;"&amp;EQ85,ER$2:ER84,"&lt;"&amp;ER85)+COUNTIFS(EQ86:EQ$201,"&lt;"&amp;EQ85,ER86:ER$201,"&lt;"&amp;ER85)+COUNTIFS(EQ$2:EQ84,"&gt;"&amp;EQ85,ER$2:ER84,"&gt;"&amp;ER85)+COUNTIFS(EQ86:EQ$201,"&gt;"&amp;EQ85,ER86:ER$201,"&gt;"&amp;ER85),"")</f>
        <v/>
      </c>
      <c r="ET85" s="82" t="str">
        <f>IF(AND(Include_study?="Yes",Sufficient_data="Yes"),COUNTIFS(EQ$2:EQ84,"&lt;"&amp;EQ85,ER$2:ER84,"&gt;"&amp;ER85)+COUNTIFS(EQ86:EQ$201,"&lt;"&amp;EQ85,ER86:ER$201,"&gt;"&amp;ER85)+COUNTIFS(EQ$2:EQ84,"&gt;"&amp;EQ85,ER$2:ER84,"&lt;"&amp;ER85)+COUNTIFS(EQ86:EQ$201,"&gt;"&amp;EQ85,ER86:ER$201,"&lt;"&amp;ER85),"")</f>
        <v/>
      </c>
      <c r="EV85" s="136"/>
      <c r="FA85" s="136"/>
      <c r="FB85" s="41" t="e">
        <f t="shared" si="144"/>
        <v>#N/A</v>
      </c>
      <c r="FC85" s="41" t="e">
        <f t="shared" si="145"/>
        <v>#N/A</v>
      </c>
      <c r="FD85" s="41" t="str">
        <f t="shared" si="146"/>
        <v/>
      </c>
      <c r="FE85" s="51" t="str">
        <f>IF(AND(Include_study?="Yes",Sufficient_data="Yes"),Z_score-('Publication Bias Analysis'!AO$30+'Publication Bias Analysis'!AO$31*Inverse_standard_error),"")</f>
        <v/>
      </c>
      <c r="FK85" s="136"/>
      <c r="FL85" s="11" t="str">
        <f>IF(Z_score_individual_studies&lt;&gt;"",RANK('Publication Bias Analysis'!AW:AW,'Publication Bias Analysis'!AW:AW,1)+COUNTIF('Publication Bias Analysis'!AW$2:AW84,'Publication Bias Analysis'!AW85),"")</f>
        <v/>
      </c>
      <c r="FM85" s="41" t="str">
        <f t="shared" si="211"/>
        <v/>
      </c>
      <c r="FN85" s="41" t="e">
        <f>IF('Publication Bias Analysis'!AV85&lt;&gt;"",'Publication Bias Analysis'!AV85,NA())</f>
        <v>#N/A</v>
      </c>
      <c r="FO85" s="41" t="e">
        <f>IF('Publication Bias Analysis'!AW85&lt;&gt;"",'Publication Bias Analysis'!AW85,NA())</f>
        <v>#N/A</v>
      </c>
      <c r="FP85" s="41" t="str">
        <f>IF(AND(Include_study?="Yes",Sufficient_data="Yes"),'Publication Bias Analysis'!AV:AV-AVERAGE('Publication Bias Analysis'!AV:AV),"")</f>
        <v/>
      </c>
      <c r="FQ85" s="51" t="str">
        <f>IF(AND(Include_study?="Yes",Sufficient_data="Yes"),FO:FO-('Publication Bias Analysis'!AZ$30+'Publication Bias Analysis'!AZ$31*FN:FN),"")</f>
        <v/>
      </c>
      <c r="FW85" s="136"/>
      <c r="FX85" s="90" t="str">
        <f t="shared" si="212"/>
        <v/>
      </c>
      <c r="FY85" s="41" t="str">
        <f t="shared" si="184"/>
        <v/>
      </c>
      <c r="FZ85" s="51" t="str">
        <f t="shared" si="214"/>
        <v/>
      </c>
    </row>
    <row r="86" spans="1:182" x14ac:dyDescent="0.2">
      <c r="A86" s="131"/>
      <c r="B86" s="41" t="str">
        <f>IF(AND(Sufficient_data="Yes",Include_study?="Yes"),IF(AND(Sort_By=$E$1,Order="Ascending"),IF(Input!Study_name="",COUNTIFS(Input!Study_name,"&lt;&gt;"&amp;"",Include_study?,"Yes",Sufficient_data,"Yes")+1,IF(COUNT(E86)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86)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86" s="41" t="str">
        <f>IF(B86&lt;&gt;"",IF(B86=0,COUNTIF(B$2:B85,0)+1,COUNTIF(B$2:B85,B86)+COUNTIF(B:B,"&lt;"&amp;B86)+1),"")</f>
        <v/>
      </c>
      <c r="D86" s="41" t="str">
        <f t="shared" si="84"/>
        <v/>
      </c>
      <c r="E86" s="41" t="str">
        <f>IF(AND(Include_study?="Yes",Sufficient_data="Yes",Input!Study_name&lt;&gt;""),Input!Study_name,"")</f>
        <v/>
      </c>
      <c r="F86" s="41" t="str">
        <f>IF(AND(Include_study?="Yes",Sufficient_data="Yes"),IF(Input!M2_M1&lt;&gt;"",Input!M2_M1,IF(AND(M1_&lt;&gt;"",M2_&lt;&gt;""),M2_-M1_,"")),"")</f>
        <v/>
      </c>
      <c r="G86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86" s="41" t="str">
        <f>IF(AND(Include_study?="Yes",Sufficient_data="Yes"),IF(OR(t_value&lt;&gt;"",F_value&lt;&gt;"",Input!Cohens_d&lt;&gt;"",Input!Hedges_g&lt;&gt;""),"",Sdiff/SQRT(2*(1-(r_)))),"")</f>
        <v/>
      </c>
      <c r="I86" s="11" t="str">
        <f t="shared" si="185"/>
        <v/>
      </c>
      <c r="J86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86" s="41" t="str">
        <f t="shared" si="186"/>
        <v/>
      </c>
      <c r="L86" s="41" t="str">
        <f t="shared" si="187"/>
        <v/>
      </c>
      <c r="M86" s="41" t="str">
        <f t="shared" si="188"/>
        <v/>
      </c>
      <c r="N86" s="41" t="str">
        <f t="shared" si="189"/>
        <v/>
      </c>
      <c r="O86" s="41" t="str">
        <f t="shared" si="190"/>
        <v/>
      </c>
      <c r="P86" s="41" t="str">
        <f t="shared" si="191"/>
        <v/>
      </c>
      <c r="Q86" s="41" t="str">
        <f t="shared" si="192"/>
        <v/>
      </c>
      <c r="R86" s="41" t="str">
        <f t="shared" si="193"/>
        <v/>
      </c>
      <c r="S86" s="41" t="str">
        <f t="shared" si="194"/>
        <v/>
      </c>
      <c r="T86" s="105" t="str">
        <f t="shared" si="195"/>
        <v/>
      </c>
      <c r="U86" s="108" t="str">
        <f t="shared" si="196"/>
        <v/>
      </c>
      <c r="V86" s="42"/>
      <c r="W86" s="71" t="e">
        <f t="shared" si="150"/>
        <v>#N/A</v>
      </c>
      <c r="X86" s="41" t="str">
        <f t="shared" si="151"/>
        <v/>
      </c>
      <c r="Y86" s="51" t="str">
        <f t="shared" si="152"/>
        <v/>
      </c>
      <c r="AD86" s="131"/>
      <c r="AE86" s="71" t="str">
        <f t="shared" si="153"/>
        <v/>
      </c>
      <c r="AF86" s="86" t="str">
        <f t="shared" si="100"/>
        <v/>
      </c>
      <c r="AG86" s="86" t="str">
        <f t="shared" si="101"/>
        <v/>
      </c>
      <c r="AH86" s="86" t="str">
        <f t="shared" si="154"/>
        <v/>
      </c>
      <c r="AI86" s="86" t="str">
        <f t="shared" si="155"/>
        <v/>
      </c>
      <c r="AJ86" s="86" t="str">
        <f t="shared" si="156"/>
        <v/>
      </c>
      <c r="AK86" s="86" t="str">
        <f t="shared" si="197"/>
        <v/>
      </c>
      <c r="AL86" s="86" t="str">
        <f>IF(AND(Include_study?="Yes",Sufficient_data="Yes",Subgroup&lt;&gt;""),AH86-ABS(TINV((1-Subgroup_confidence_level),Number_of_subjects-1))*Calculations!AI86,"")</f>
        <v/>
      </c>
      <c r="AM86" s="86" t="str">
        <f>IF(AND(Include_study?="Yes",Sufficient_data="Yes",Subgroup&lt;&gt;""),AH86+ABS(TINV((1-Subgroup_confidence_level),Number_of_subjects-1))*Calculations!AI86,"")</f>
        <v/>
      </c>
      <c r="AN86" s="110" t="str">
        <f t="shared" si="198"/>
        <v/>
      </c>
      <c r="AO86" s="108" t="str">
        <f t="shared" si="199"/>
        <v/>
      </c>
      <c r="AP86" s="42"/>
      <c r="AQ86" s="71" t="e">
        <f t="shared" si="157"/>
        <v>#N/A</v>
      </c>
      <c r="AR86" s="41" t="str">
        <f t="shared" si="158"/>
        <v/>
      </c>
      <c r="AS86" s="51" t="str">
        <f t="shared" si="159"/>
        <v/>
      </c>
      <c r="AT86" s="42"/>
      <c r="AU86" s="71" t="str">
        <f t="shared" si="160"/>
        <v/>
      </c>
      <c r="AV86" s="86" t="str">
        <f>IF(AND(Sufficient_data="Yes",Include_study?="Yes",Subgroup&lt;&gt;""),IF(COUNTIFS(Input!P$2:P85,"="&amp;"Yes",Input!C$2:C85,"="&amp;"Yes",Input!Q$2:Q85,"="&amp;Subgroup)&gt;0,"",Subgroup),"")</f>
        <v/>
      </c>
      <c r="AW86" s="86" t="str">
        <f t="shared" si="161"/>
        <v/>
      </c>
      <c r="AX86" s="86" t="str">
        <f t="shared" si="162"/>
        <v/>
      </c>
      <c r="AY86" s="86" t="str">
        <f t="shared" si="163"/>
        <v/>
      </c>
      <c r="AZ86" s="86" t="str">
        <f t="shared" si="164"/>
        <v/>
      </c>
      <c r="BA86" s="86" t="str">
        <f t="shared" si="165"/>
        <v/>
      </c>
      <c r="BB86" s="86" t="str">
        <f t="shared" si="166"/>
        <v/>
      </c>
      <c r="BC86" s="86" t="str">
        <f t="shared" si="200"/>
        <v/>
      </c>
      <c r="BD86" s="86" t="str">
        <f t="shared" si="167"/>
        <v/>
      </c>
      <c r="BE86" s="86" t="str">
        <f t="shared" si="201"/>
        <v/>
      </c>
      <c r="BF86" s="86" t="str">
        <f t="shared" si="202"/>
        <v/>
      </c>
      <c r="BG86" s="86" t="str">
        <f t="shared" si="168"/>
        <v/>
      </c>
      <c r="BH86" s="86" t="str">
        <f t="shared" si="203"/>
        <v/>
      </c>
      <c r="BI86" s="86" t="str">
        <f t="shared" si="204"/>
        <v/>
      </c>
      <c r="BJ86" s="86" t="str">
        <f t="shared" si="169"/>
        <v/>
      </c>
      <c r="BK86" s="86" t="str">
        <f t="shared" si="205"/>
        <v/>
      </c>
      <c r="BL86" s="86" t="str">
        <f t="shared" si="206"/>
        <v/>
      </c>
      <c r="BM86" s="86" t="str">
        <f t="shared" si="170"/>
        <v/>
      </c>
      <c r="BN86" s="86" t="str">
        <f t="shared" si="171"/>
        <v/>
      </c>
      <c r="BO86" s="86" t="e">
        <f t="shared" si="172"/>
        <v>#N/A</v>
      </c>
      <c r="BP86" s="105" t="str">
        <f t="shared" si="173"/>
        <v/>
      </c>
      <c r="BQ86" s="86" t="str">
        <f t="shared" si="174"/>
        <v/>
      </c>
      <c r="BR86" s="86" t="str">
        <f t="shared" si="207"/>
        <v/>
      </c>
      <c r="BS86" s="86" t="str">
        <f t="shared" si="175"/>
        <v/>
      </c>
      <c r="BT86" s="51" t="str">
        <f t="shared" si="213"/>
        <v/>
      </c>
      <c r="BY86" s="132"/>
      <c r="BZ86" s="41" t="e">
        <f>IF(AND(Sufficient_data="Yes",Include_study?="Yes",Moderator&lt;&gt;""),'Moderator Analysis'!E86,NA())</f>
        <v>#N/A</v>
      </c>
      <c r="CA86" s="41" t="e">
        <f>IF(AND(Include_study?="Yes",Sufficient_data="Yes",Moderator&lt;&gt;""),'Moderator Analysis'!F86,NA())</f>
        <v>#N/A</v>
      </c>
      <c r="CB86" s="41" t="str">
        <f t="shared" si="208"/>
        <v/>
      </c>
      <c r="CC86" s="41" t="str">
        <f t="shared" si="176"/>
        <v/>
      </c>
      <c r="CD86" s="41" t="str">
        <f>IF(AND(Sufficient_data="Yes",Include_study?="Yes",Moderator&lt;&gt;""),'Moderator Analysis'!F:F-CO$2,"")</f>
        <v/>
      </c>
      <c r="CE86" s="41" t="str">
        <f t="shared" si="177"/>
        <v/>
      </c>
      <c r="CF86" s="51" t="str">
        <f>IF(AND(Sufficient_data="Yes",Include_study?="Yes",Moderator&lt;&gt;""),CC:CC*('Moderator Analysis'!F:F-CO$5-CO$4*'Moderator Analysis'!E:E)^2,"")</f>
        <v/>
      </c>
      <c r="CG86" s="42"/>
      <c r="CH86" s="25"/>
      <c r="CI86" s="71" t="str">
        <f t="shared" si="178"/>
        <v/>
      </c>
      <c r="CJ86" s="41" t="str">
        <f>IF(AND(Sufficient_data="Yes",Include_study?="Yes",CI86&lt;&gt;""),'Moderator Analysis'!F:F-'Moderator Analysis'!$J$37,"")</f>
        <v/>
      </c>
      <c r="CK86" s="41" t="str">
        <f>IF(AND(Sufficient_data="Yes",Include_study?="Yes",CI86&lt;&gt;""),'Moderator Analysis'!E:E-SUMPRODUCT('Moderator Analysis'!E:E,CI:CI)/SUM(CI:CI),"")</f>
        <v/>
      </c>
      <c r="CL86" s="51" t="str">
        <f>IF(AND(Sufficient_data="Yes",Include_study?="Yes",CI86&lt;&gt;""),CI:CI*('Moderator Analysis'!F:F-'Moderator Analysis'!J$29-'Moderator Analysis'!J$30*'Moderator Analysis'!E:E)^2,"")</f>
        <v/>
      </c>
      <c r="CQ86" s="132"/>
      <c r="CR86" s="134"/>
      <c r="CS86" s="41" t="str">
        <f>IF(AND(Sufficient_data="Yes",Include_study?="Yes"),1/('Publication Bias Analysis'!F86^2),"")</f>
        <v/>
      </c>
      <c r="CT86" s="86" t="str">
        <f>IF(AND(Include_study?="Yes",Sufficient_data="Yes"),1/('Publication Bias Analysis'!F86^2+IF(Additional_model="Fixed effect",0,DG$21)),"")</f>
        <v/>
      </c>
      <c r="CU86" s="86" t="str">
        <f>IF(AND(Include_study?="Yes",Sufficient_data="Yes"),1/('Publication Bias Analysis'!F:F^2+IF(Additional_model="Fixed effect",0,'Publication Bias Analysis'!L$32)),"")</f>
        <v/>
      </c>
      <c r="CV86" s="86" t="str">
        <f>IF(AND(Include_study?="Yes",Sufficient_data="Yes"),'Publication Bias Analysis'!E:E-'Publication Bias Analysis'!I$37,"")</f>
        <v/>
      </c>
      <c r="CW86" s="86" t="str">
        <f>IF(AND(Include_study?="Yes",Sufficient_data="Yes"),IF(Additional_model="Fixed effect",1/'Publication Bias Analysis'!F:F,1/SQRT('Publication Bias Analysis'!F:F^2+Calculations!DG$21)),"")</f>
        <v/>
      </c>
      <c r="CX86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86" s="88" t="str">
        <f t="shared" si="209"/>
        <v/>
      </c>
      <c r="CZ86" s="88" t="str">
        <f>IF(AND(Include_study?="Yes",Sufficient_data="Yes"),CY:CY+IF(DK:DK&lt;0,-1,1)*COUNTIF(CY$2:CY85,CY:CY),"")</f>
        <v/>
      </c>
      <c r="DA86" s="88" t="str">
        <f>IF(AND(Include_study?="Yes",Sufficient_data="Yes"),RANK(DO:DO,DO:DO,1)*IF(DN:DN&gt;0,1,-1)+IF(DN:DN&lt;0,-1,1)*COUNTIF(CY$2:CY85,CY:CY),"")</f>
        <v/>
      </c>
      <c r="DB86" s="88" t="str">
        <f>IF(AND(Include_study?="Yes",Sufficient_data="Yes"),RANK(DR:DR,DR:DR,1)*IF(DQ:DQ&gt;0,1,-1)+IF(DQ:DQ&lt;0,-1,1)*COUNTIF(CY$2:CY85,CY:CY),"")</f>
        <v/>
      </c>
      <c r="DC86" s="41" t="e">
        <f>IF(AND(Include_study?="Yes",Sufficient_data="Yes"),'Publication Bias Analysis'!$E:$E,NA())</f>
        <v>#N/A</v>
      </c>
      <c r="DD86" s="51" t="e">
        <f>IF(AND(Include_study?="Yes",Sufficient_data="Yes"),'Publication Bias Analysis'!$F:$F,NA())</f>
        <v>#N/A</v>
      </c>
      <c r="DJ86" s="136"/>
      <c r="DK86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86" s="41" t="str">
        <f t="shared" si="179"/>
        <v/>
      </c>
      <c r="DM86" s="51" t="str">
        <f>IF(AND(Include_study?="Yes",Sufficient_data="Yes"),1/('Publication Bias Analysis'!F:F^2+IF(Additional_model="Fixed effect",0,$DV$6)),"")</f>
        <v/>
      </c>
      <c r="DN86" s="41" t="str">
        <f>IF(AND(Include_study?="Yes",Sufficient_data="Yes"),IF('Publication Bias Analysis'!L$38="Left",'Publication Bias Analysis'!E:E-DV$3,Calculations!DV$3-'Publication Bias Analysis'!E:E),"")</f>
        <v/>
      </c>
      <c r="DO86" s="41" t="str">
        <f t="shared" si="180"/>
        <v/>
      </c>
      <c r="DP86" s="51" t="str">
        <f>IF(AND(DN86&lt;&gt;"",CZ86&lt;=MAX(CZ:CZ)-DV$7),1/('Publication Bias Analysis'!F:F^2+IF(Additional_model="Fixed effect",0,$DV$13)),"")</f>
        <v/>
      </c>
      <c r="DQ86" s="71" t="str">
        <f>IF(AND(Include_study?="Yes",Sufficient_data="Yes"),IF('Publication Bias Analysis'!L$38="Left",'Publication Bias Analysis'!E:E-DV$10,DV$10-'Publication Bias Analysis'!E:E),"")</f>
        <v/>
      </c>
      <c r="DR86" s="41" t="str">
        <f t="shared" si="181"/>
        <v/>
      </c>
      <c r="DS86" s="51" t="str">
        <f>IF(AND(DQ86&lt;&gt;"",DA86&lt;=MAX(DA:DA)-DV$14),1/('Publication Bias Analysis'!F:F^2+IF(Additional_model="Fixed effect",0,$DV$20)),"")</f>
        <v/>
      </c>
      <c r="EJ86" s="136"/>
      <c r="EK86" s="41" t="str">
        <f t="shared" si="210"/>
        <v/>
      </c>
      <c r="EL86" s="51" t="str">
        <f>IF(AND(Include_study?="Yes",Sufficient_data="Yes"),Z_score-('Publication Bias Analysis'!P$3+'Publication Bias Analysis'!P$4*Inverse_standard_error),"")</f>
        <v/>
      </c>
      <c r="EN86" s="136"/>
      <c r="EO86" s="41" t="str">
        <f>IF(AND(Include_study?="Yes",Sufficient_data="Yes"),('Publication Bias Analysis'!E:E-(SUMPRODUCT(Calculations!CS:CS,'Publication Bias Analysis'!E:E)/SUM(Calculations!CS:CS)))/SQRT(Calculations!EP:EP),"")</f>
        <v/>
      </c>
      <c r="EP86" s="41" t="str">
        <f>IF(AND(Include_study?="Yes",Sufficient_data="Yes"),'Publication Bias Analysis'!F:F^2-1/SUM(Calculations!CS:CS),"")</f>
        <v/>
      </c>
      <c r="EQ86" s="11" t="str">
        <f t="shared" si="182"/>
        <v/>
      </c>
      <c r="ER86" s="11" t="str">
        <f t="shared" si="183"/>
        <v/>
      </c>
      <c r="ES86" s="11" t="str">
        <f>IF(AND(Include_study?="Yes",Sufficient_data="Yes"),COUNTIFS(EQ$2:EQ85,"&lt;"&amp;EQ86,ER$2:ER85,"&lt;"&amp;ER86)+COUNTIFS(EQ87:EQ$201,"&lt;"&amp;EQ86,ER87:ER$201,"&lt;"&amp;ER86)+COUNTIFS(EQ$2:EQ85,"&gt;"&amp;EQ86,ER$2:ER85,"&gt;"&amp;ER86)+COUNTIFS(EQ87:EQ$201,"&gt;"&amp;EQ86,ER87:ER$201,"&gt;"&amp;ER86),"")</f>
        <v/>
      </c>
      <c r="ET86" s="82" t="str">
        <f>IF(AND(Include_study?="Yes",Sufficient_data="Yes"),COUNTIFS(EQ$2:EQ85,"&lt;"&amp;EQ86,ER$2:ER85,"&gt;"&amp;ER86)+COUNTIFS(EQ87:EQ$201,"&lt;"&amp;EQ86,ER87:ER$201,"&gt;"&amp;ER86)+COUNTIFS(EQ$2:EQ85,"&gt;"&amp;EQ86,ER$2:ER85,"&lt;"&amp;ER86)+COUNTIFS(EQ87:EQ$201,"&gt;"&amp;EQ86,ER87:ER$201,"&lt;"&amp;ER86),"")</f>
        <v/>
      </c>
      <c r="EV86" s="136"/>
      <c r="FA86" s="136"/>
      <c r="FB86" s="41" t="e">
        <f t="shared" si="144"/>
        <v>#N/A</v>
      </c>
      <c r="FC86" s="41" t="e">
        <f t="shared" si="145"/>
        <v>#N/A</v>
      </c>
      <c r="FD86" s="41" t="str">
        <f t="shared" si="146"/>
        <v/>
      </c>
      <c r="FE86" s="51" t="str">
        <f>IF(AND(Include_study?="Yes",Sufficient_data="Yes"),Z_score-('Publication Bias Analysis'!AO$30+'Publication Bias Analysis'!AO$31*Inverse_standard_error),"")</f>
        <v/>
      </c>
      <c r="FK86" s="136"/>
      <c r="FL86" s="11" t="str">
        <f>IF(Z_score_individual_studies&lt;&gt;"",RANK('Publication Bias Analysis'!AW:AW,'Publication Bias Analysis'!AW:AW,1)+COUNTIF('Publication Bias Analysis'!AW$2:AW85,'Publication Bias Analysis'!AW86),"")</f>
        <v/>
      </c>
      <c r="FM86" s="41" t="str">
        <f t="shared" si="211"/>
        <v/>
      </c>
      <c r="FN86" s="41" t="e">
        <f>IF('Publication Bias Analysis'!AV86&lt;&gt;"",'Publication Bias Analysis'!AV86,NA())</f>
        <v>#N/A</v>
      </c>
      <c r="FO86" s="41" t="e">
        <f>IF('Publication Bias Analysis'!AW86&lt;&gt;"",'Publication Bias Analysis'!AW86,NA())</f>
        <v>#N/A</v>
      </c>
      <c r="FP86" s="41" t="str">
        <f>IF(AND(Include_study?="Yes",Sufficient_data="Yes"),'Publication Bias Analysis'!AV:AV-AVERAGE('Publication Bias Analysis'!AV:AV),"")</f>
        <v/>
      </c>
      <c r="FQ86" s="51" t="str">
        <f>IF(AND(Include_study?="Yes",Sufficient_data="Yes"),FO:FO-('Publication Bias Analysis'!AZ$30+'Publication Bias Analysis'!AZ$31*FN:FN),"")</f>
        <v/>
      </c>
      <c r="FW86" s="136"/>
      <c r="FX86" s="90" t="str">
        <f t="shared" si="212"/>
        <v/>
      </c>
      <c r="FY86" s="41" t="str">
        <f t="shared" si="184"/>
        <v/>
      </c>
      <c r="FZ86" s="51" t="str">
        <f t="shared" si="214"/>
        <v/>
      </c>
    </row>
    <row r="87" spans="1:182" x14ac:dyDescent="0.2">
      <c r="A87" s="131"/>
      <c r="B87" s="41" t="str">
        <f>IF(AND(Sufficient_data="Yes",Include_study?="Yes"),IF(AND(Sort_By=$E$1,Order="Ascending"),IF(Input!Study_name="",COUNTIFS(Input!Study_name,"&lt;&gt;"&amp;"",Include_study?,"Yes",Sufficient_data,"Yes")+1,IF(COUNT(E87)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87)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87" s="41" t="str">
        <f>IF(B87&lt;&gt;"",IF(B87=0,COUNTIF(B$2:B86,0)+1,COUNTIF(B$2:B86,B87)+COUNTIF(B:B,"&lt;"&amp;B87)+1),"")</f>
        <v/>
      </c>
      <c r="D87" s="41" t="str">
        <f t="shared" si="84"/>
        <v/>
      </c>
      <c r="E87" s="41" t="str">
        <f>IF(AND(Include_study?="Yes",Sufficient_data="Yes",Input!Study_name&lt;&gt;""),Input!Study_name,"")</f>
        <v/>
      </c>
      <c r="F87" s="41" t="str">
        <f>IF(AND(Include_study?="Yes",Sufficient_data="Yes"),IF(Input!M2_M1&lt;&gt;"",Input!M2_M1,IF(AND(M1_&lt;&gt;"",M2_&lt;&gt;""),M2_-M1_,"")),"")</f>
        <v/>
      </c>
      <c r="G87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87" s="41" t="str">
        <f>IF(AND(Include_study?="Yes",Sufficient_data="Yes"),IF(OR(t_value&lt;&gt;"",F_value&lt;&gt;"",Input!Cohens_d&lt;&gt;"",Input!Hedges_g&lt;&gt;""),"",Sdiff/SQRT(2*(1-(r_)))),"")</f>
        <v/>
      </c>
      <c r="I87" s="11" t="str">
        <f t="shared" si="185"/>
        <v/>
      </c>
      <c r="J87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87" s="41" t="str">
        <f t="shared" si="186"/>
        <v/>
      </c>
      <c r="L87" s="41" t="str">
        <f t="shared" si="187"/>
        <v/>
      </c>
      <c r="M87" s="41" t="str">
        <f t="shared" si="188"/>
        <v/>
      </c>
      <c r="N87" s="41" t="str">
        <f t="shared" si="189"/>
        <v/>
      </c>
      <c r="O87" s="41" t="str">
        <f t="shared" si="190"/>
        <v/>
      </c>
      <c r="P87" s="41" t="str">
        <f t="shared" si="191"/>
        <v/>
      </c>
      <c r="Q87" s="41" t="str">
        <f t="shared" si="192"/>
        <v/>
      </c>
      <c r="R87" s="41" t="str">
        <f t="shared" si="193"/>
        <v/>
      </c>
      <c r="S87" s="41" t="str">
        <f t="shared" si="194"/>
        <v/>
      </c>
      <c r="T87" s="105" t="str">
        <f t="shared" si="195"/>
        <v/>
      </c>
      <c r="U87" s="108" t="str">
        <f t="shared" si="196"/>
        <v/>
      </c>
      <c r="V87" s="42"/>
      <c r="W87" s="71" t="e">
        <f t="shared" si="150"/>
        <v>#N/A</v>
      </c>
      <c r="X87" s="41" t="str">
        <f t="shared" si="151"/>
        <v/>
      </c>
      <c r="Y87" s="51" t="str">
        <f t="shared" si="152"/>
        <v/>
      </c>
      <c r="AD87" s="131"/>
      <c r="AE87" s="71" t="str">
        <f t="shared" si="153"/>
        <v/>
      </c>
      <c r="AF87" s="86" t="str">
        <f t="shared" si="100"/>
        <v/>
      </c>
      <c r="AG87" s="86" t="str">
        <f t="shared" si="101"/>
        <v/>
      </c>
      <c r="AH87" s="86" t="str">
        <f t="shared" si="154"/>
        <v/>
      </c>
      <c r="AI87" s="86" t="str">
        <f t="shared" si="155"/>
        <v/>
      </c>
      <c r="AJ87" s="86" t="str">
        <f t="shared" si="156"/>
        <v/>
      </c>
      <c r="AK87" s="86" t="str">
        <f t="shared" si="197"/>
        <v/>
      </c>
      <c r="AL87" s="86" t="str">
        <f>IF(AND(Include_study?="Yes",Sufficient_data="Yes",Subgroup&lt;&gt;""),AH87-ABS(TINV((1-Subgroup_confidence_level),Number_of_subjects-1))*Calculations!AI87,"")</f>
        <v/>
      </c>
      <c r="AM87" s="86" t="str">
        <f>IF(AND(Include_study?="Yes",Sufficient_data="Yes",Subgroup&lt;&gt;""),AH87+ABS(TINV((1-Subgroup_confidence_level),Number_of_subjects-1))*Calculations!AI87,"")</f>
        <v/>
      </c>
      <c r="AN87" s="110" t="str">
        <f t="shared" si="198"/>
        <v/>
      </c>
      <c r="AO87" s="108" t="str">
        <f t="shared" si="199"/>
        <v/>
      </c>
      <c r="AP87" s="42"/>
      <c r="AQ87" s="71" t="e">
        <f t="shared" si="157"/>
        <v>#N/A</v>
      </c>
      <c r="AR87" s="41" t="str">
        <f t="shared" si="158"/>
        <v/>
      </c>
      <c r="AS87" s="51" t="str">
        <f t="shared" si="159"/>
        <v/>
      </c>
      <c r="AT87" s="42"/>
      <c r="AU87" s="71" t="str">
        <f t="shared" si="160"/>
        <v/>
      </c>
      <c r="AV87" s="86" t="str">
        <f>IF(AND(Sufficient_data="Yes",Include_study?="Yes",Subgroup&lt;&gt;""),IF(COUNTIFS(Input!P$2:P86,"="&amp;"Yes",Input!C$2:C86,"="&amp;"Yes",Input!Q$2:Q86,"="&amp;Subgroup)&gt;0,"",Subgroup),"")</f>
        <v/>
      </c>
      <c r="AW87" s="86" t="str">
        <f t="shared" si="161"/>
        <v/>
      </c>
      <c r="AX87" s="86" t="str">
        <f t="shared" si="162"/>
        <v/>
      </c>
      <c r="AY87" s="86" t="str">
        <f t="shared" si="163"/>
        <v/>
      </c>
      <c r="AZ87" s="86" t="str">
        <f t="shared" si="164"/>
        <v/>
      </c>
      <c r="BA87" s="86" t="str">
        <f t="shared" si="165"/>
        <v/>
      </c>
      <c r="BB87" s="86" t="str">
        <f t="shared" si="166"/>
        <v/>
      </c>
      <c r="BC87" s="86" t="str">
        <f t="shared" si="200"/>
        <v/>
      </c>
      <c r="BD87" s="86" t="str">
        <f t="shared" si="167"/>
        <v/>
      </c>
      <c r="BE87" s="86" t="str">
        <f t="shared" si="201"/>
        <v/>
      </c>
      <c r="BF87" s="86" t="str">
        <f t="shared" si="202"/>
        <v/>
      </c>
      <c r="BG87" s="86" t="str">
        <f t="shared" si="168"/>
        <v/>
      </c>
      <c r="BH87" s="86" t="str">
        <f t="shared" si="203"/>
        <v/>
      </c>
      <c r="BI87" s="86" t="str">
        <f t="shared" si="204"/>
        <v/>
      </c>
      <c r="BJ87" s="86" t="str">
        <f t="shared" si="169"/>
        <v/>
      </c>
      <c r="BK87" s="86" t="str">
        <f t="shared" si="205"/>
        <v/>
      </c>
      <c r="BL87" s="86" t="str">
        <f t="shared" si="206"/>
        <v/>
      </c>
      <c r="BM87" s="86" t="str">
        <f t="shared" si="170"/>
        <v/>
      </c>
      <c r="BN87" s="86" t="str">
        <f t="shared" si="171"/>
        <v/>
      </c>
      <c r="BO87" s="86" t="e">
        <f t="shared" si="172"/>
        <v>#N/A</v>
      </c>
      <c r="BP87" s="105" t="str">
        <f t="shared" si="173"/>
        <v/>
      </c>
      <c r="BQ87" s="86" t="str">
        <f t="shared" si="174"/>
        <v/>
      </c>
      <c r="BR87" s="86" t="str">
        <f t="shared" si="207"/>
        <v/>
      </c>
      <c r="BS87" s="86" t="str">
        <f t="shared" si="175"/>
        <v/>
      </c>
      <c r="BT87" s="51" t="str">
        <f t="shared" si="213"/>
        <v/>
      </c>
      <c r="BY87" s="132"/>
      <c r="BZ87" s="41" t="e">
        <f>IF(AND(Sufficient_data="Yes",Include_study?="Yes",Moderator&lt;&gt;""),'Moderator Analysis'!E87,NA())</f>
        <v>#N/A</v>
      </c>
      <c r="CA87" s="41" t="e">
        <f>IF(AND(Include_study?="Yes",Sufficient_data="Yes",Moderator&lt;&gt;""),'Moderator Analysis'!F87,NA())</f>
        <v>#N/A</v>
      </c>
      <c r="CB87" s="41" t="str">
        <f t="shared" si="208"/>
        <v/>
      </c>
      <c r="CC87" s="41" t="str">
        <f t="shared" si="176"/>
        <v/>
      </c>
      <c r="CD87" s="41" t="str">
        <f>IF(AND(Sufficient_data="Yes",Include_study?="Yes",Moderator&lt;&gt;""),'Moderator Analysis'!F:F-CO$2,"")</f>
        <v/>
      </c>
      <c r="CE87" s="41" t="str">
        <f t="shared" si="177"/>
        <v/>
      </c>
      <c r="CF87" s="51" t="str">
        <f>IF(AND(Sufficient_data="Yes",Include_study?="Yes",Moderator&lt;&gt;""),CC:CC*('Moderator Analysis'!F:F-CO$5-CO$4*'Moderator Analysis'!E:E)^2,"")</f>
        <v/>
      </c>
      <c r="CG87" s="42"/>
      <c r="CH87" s="25"/>
      <c r="CI87" s="71" t="str">
        <f t="shared" si="178"/>
        <v/>
      </c>
      <c r="CJ87" s="41" t="str">
        <f>IF(AND(Sufficient_data="Yes",Include_study?="Yes",CI87&lt;&gt;""),'Moderator Analysis'!F:F-'Moderator Analysis'!$J$37,"")</f>
        <v/>
      </c>
      <c r="CK87" s="41" t="str">
        <f>IF(AND(Sufficient_data="Yes",Include_study?="Yes",CI87&lt;&gt;""),'Moderator Analysis'!E:E-SUMPRODUCT('Moderator Analysis'!E:E,CI:CI)/SUM(CI:CI),"")</f>
        <v/>
      </c>
      <c r="CL87" s="51" t="str">
        <f>IF(AND(Sufficient_data="Yes",Include_study?="Yes",CI87&lt;&gt;""),CI:CI*('Moderator Analysis'!F:F-'Moderator Analysis'!J$29-'Moderator Analysis'!J$30*'Moderator Analysis'!E:E)^2,"")</f>
        <v/>
      </c>
      <c r="CQ87" s="132"/>
      <c r="CR87" s="134"/>
      <c r="CS87" s="41" t="str">
        <f>IF(AND(Sufficient_data="Yes",Include_study?="Yes"),1/('Publication Bias Analysis'!F87^2),"")</f>
        <v/>
      </c>
      <c r="CT87" s="86" t="str">
        <f>IF(AND(Include_study?="Yes",Sufficient_data="Yes"),1/('Publication Bias Analysis'!F87^2+IF(Additional_model="Fixed effect",0,DG$21)),"")</f>
        <v/>
      </c>
      <c r="CU87" s="86" t="str">
        <f>IF(AND(Include_study?="Yes",Sufficient_data="Yes"),1/('Publication Bias Analysis'!F:F^2+IF(Additional_model="Fixed effect",0,'Publication Bias Analysis'!L$32)),"")</f>
        <v/>
      </c>
      <c r="CV87" s="86" t="str">
        <f>IF(AND(Include_study?="Yes",Sufficient_data="Yes"),'Publication Bias Analysis'!E:E-'Publication Bias Analysis'!I$37,"")</f>
        <v/>
      </c>
      <c r="CW87" s="86" t="str">
        <f>IF(AND(Include_study?="Yes",Sufficient_data="Yes"),IF(Additional_model="Fixed effect",1/'Publication Bias Analysis'!F:F,1/SQRT('Publication Bias Analysis'!F:F^2+Calculations!DG$21)),"")</f>
        <v/>
      </c>
      <c r="CX87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87" s="88" t="str">
        <f t="shared" si="209"/>
        <v/>
      </c>
      <c r="CZ87" s="88" t="str">
        <f>IF(AND(Include_study?="Yes",Sufficient_data="Yes"),CY:CY+IF(DK:DK&lt;0,-1,1)*COUNTIF(CY$2:CY86,CY:CY),"")</f>
        <v/>
      </c>
      <c r="DA87" s="88" t="str">
        <f>IF(AND(Include_study?="Yes",Sufficient_data="Yes"),RANK(DO:DO,DO:DO,1)*IF(DN:DN&gt;0,1,-1)+IF(DN:DN&lt;0,-1,1)*COUNTIF(CY$2:CY86,CY:CY),"")</f>
        <v/>
      </c>
      <c r="DB87" s="88" t="str">
        <f>IF(AND(Include_study?="Yes",Sufficient_data="Yes"),RANK(DR:DR,DR:DR,1)*IF(DQ:DQ&gt;0,1,-1)+IF(DQ:DQ&lt;0,-1,1)*COUNTIF(CY$2:CY86,CY:CY),"")</f>
        <v/>
      </c>
      <c r="DC87" s="41" t="e">
        <f>IF(AND(Include_study?="Yes",Sufficient_data="Yes"),'Publication Bias Analysis'!$E:$E,NA())</f>
        <v>#N/A</v>
      </c>
      <c r="DD87" s="51" t="e">
        <f>IF(AND(Include_study?="Yes",Sufficient_data="Yes"),'Publication Bias Analysis'!$F:$F,NA())</f>
        <v>#N/A</v>
      </c>
      <c r="DJ87" s="136"/>
      <c r="DK87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87" s="41" t="str">
        <f t="shared" si="179"/>
        <v/>
      </c>
      <c r="DM87" s="51" t="str">
        <f>IF(AND(Include_study?="Yes",Sufficient_data="Yes"),1/('Publication Bias Analysis'!F:F^2+IF(Additional_model="Fixed effect",0,$DV$6)),"")</f>
        <v/>
      </c>
      <c r="DN87" s="41" t="str">
        <f>IF(AND(Include_study?="Yes",Sufficient_data="Yes"),IF('Publication Bias Analysis'!L$38="Left",'Publication Bias Analysis'!E:E-DV$3,Calculations!DV$3-'Publication Bias Analysis'!E:E),"")</f>
        <v/>
      </c>
      <c r="DO87" s="41" t="str">
        <f t="shared" si="180"/>
        <v/>
      </c>
      <c r="DP87" s="51" t="str">
        <f>IF(AND(DN87&lt;&gt;"",CZ87&lt;=MAX(CZ:CZ)-DV$7),1/('Publication Bias Analysis'!F:F^2+IF(Additional_model="Fixed effect",0,$DV$13)),"")</f>
        <v/>
      </c>
      <c r="DQ87" s="71" t="str">
        <f>IF(AND(Include_study?="Yes",Sufficient_data="Yes"),IF('Publication Bias Analysis'!L$38="Left",'Publication Bias Analysis'!E:E-DV$10,DV$10-'Publication Bias Analysis'!E:E),"")</f>
        <v/>
      </c>
      <c r="DR87" s="41" t="str">
        <f t="shared" si="181"/>
        <v/>
      </c>
      <c r="DS87" s="51" t="str">
        <f>IF(AND(DQ87&lt;&gt;"",DA87&lt;=MAX(DA:DA)-DV$14),1/('Publication Bias Analysis'!F:F^2+IF(Additional_model="Fixed effect",0,$DV$20)),"")</f>
        <v/>
      </c>
      <c r="EJ87" s="136"/>
      <c r="EK87" s="41" t="str">
        <f t="shared" si="210"/>
        <v/>
      </c>
      <c r="EL87" s="51" t="str">
        <f>IF(AND(Include_study?="Yes",Sufficient_data="Yes"),Z_score-('Publication Bias Analysis'!P$3+'Publication Bias Analysis'!P$4*Inverse_standard_error),"")</f>
        <v/>
      </c>
      <c r="EN87" s="136"/>
      <c r="EO87" s="41" t="str">
        <f>IF(AND(Include_study?="Yes",Sufficient_data="Yes"),('Publication Bias Analysis'!E:E-(SUMPRODUCT(Calculations!CS:CS,'Publication Bias Analysis'!E:E)/SUM(Calculations!CS:CS)))/SQRT(Calculations!EP:EP),"")</f>
        <v/>
      </c>
      <c r="EP87" s="41" t="str">
        <f>IF(AND(Include_study?="Yes",Sufficient_data="Yes"),'Publication Bias Analysis'!F:F^2-1/SUM(Calculations!CS:CS),"")</f>
        <v/>
      </c>
      <c r="EQ87" s="11" t="str">
        <f t="shared" si="182"/>
        <v/>
      </c>
      <c r="ER87" s="11" t="str">
        <f t="shared" si="183"/>
        <v/>
      </c>
      <c r="ES87" s="11" t="str">
        <f>IF(AND(Include_study?="Yes",Sufficient_data="Yes"),COUNTIFS(EQ$2:EQ86,"&lt;"&amp;EQ87,ER$2:ER86,"&lt;"&amp;ER87)+COUNTIFS(EQ88:EQ$201,"&lt;"&amp;EQ87,ER88:ER$201,"&lt;"&amp;ER87)+COUNTIFS(EQ$2:EQ86,"&gt;"&amp;EQ87,ER$2:ER86,"&gt;"&amp;ER87)+COUNTIFS(EQ88:EQ$201,"&gt;"&amp;EQ87,ER88:ER$201,"&gt;"&amp;ER87),"")</f>
        <v/>
      </c>
      <c r="ET87" s="82" t="str">
        <f>IF(AND(Include_study?="Yes",Sufficient_data="Yes"),COUNTIFS(EQ$2:EQ86,"&lt;"&amp;EQ87,ER$2:ER86,"&gt;"&amp;ER87)+COUNTIFS(EQ88:EQ$201,"&lt;"&amp;EQ87,ER88:ER$201,"&gt;"&amp;ER87)+COUNTIFS(EQ$2:EQ86,"&gt;"&amp;EQ87,ER$2:ER86,"&lt;"&amp;ER87)+COUNTIFS(EQ88:EQ$201,"&gt;"&amp;EQ87,ER88:ER$201,"&lt;"&amp;ER87),"")</f>
        <v/>
      </c>
      <c r="EV87" s="136"/>
      <c r="FA87" s="136"/>
      <c r="FB87" s="41" t="e">
        <f t="shared" si="144"/>
        <v>#N/A</v>
      </c>
      <c r="FC87" s="41" t="e">
        <f t="shared" si="145"/>
        <v>#N/A</v>
      </c>
      <c r="FD87" s="41" t="str">
        <f t="shared" si="146"/>
        <v/>
      </c>
      <c r="FE87" s="51" t="str">
        <f>IF(AND(Include_study?="Yes",Sufficient_data="Yes"),Z_score-('Publication Bias Analysis'!AO$30+'Publication Bias Analysis'!AO$31*Inverse_standard_error),"")</f>
        <v/>
      </c>
      <c r="FK87" s="136"/>
      <c r="FL87" s="11" t="str">
        <f>IF(Z_score_individual_studies&lt;&gt;"",RANK('Publication Bias Analysis'!AW:AW,'Publication Bias Analysis'!AW:AW,1)+COUNTIF('Publication Bias Analysis'!AW$2:AW86,'Publication Bias Analysis'!AW87),"")</f>
        <v/>
      </c>
      <c r="FM87" s="41" t="str">
        <f t="shared" si="211"/>
        <v/>
      </c>
      <c r="FN87" s="41" t="e">
        <f>IF('Publication Bias Analysis'!AV87&lt;&gt;"",'Publication Bias Analysis'!AV87,NA())</f>
        <v>#N/A</v>
      </c>
      <c r="FO87" s="41" t="e">
        <f>IF('Publication Bias Analysis'!AW87&lt;&gt;"",'Publication Bias Analysis'!AW87,NA())</f>
        <v>#N/A</v>
      </c>
      <c r="FP87" s="41" t="str">
        <f>IF(AND(Include_study?="Yes",Sufficient_data="Yes"),'Publication Bias Analysis'!AV:AV-AVERAGE('Publication Bias Analysis'!AV:AV),"")</f>
        <v/>
      </c>
      <c r="FQ87" s="51" t="str">
        <f>IF(AND(Include_study?="Yes",Sufficient_data="Yes"),FO:FO-('Publication Bias Analysis'!AZ$30+'Publication Bias Analysis'!AZ$31*FN:FN),"")</f>
        <v/>
      </c>
      <c r="FW87" s="136"/>
      <c r="FX87" s="90" t="str">
        <f t="shared" si="212"/>
        <v/>
      </c>
      <c r="FY87" s="41" t="str">
        <f t="shared" si="184"/>
        <v/>
      </c>
      <c r="FZ87" s="51" t="str">
        <f t="shared" si="214"/>
        <v/>
      </c>
    </row>
    <row r="88" spans="1:182" x14ac:dyDescent="0.2">
      <c r="A88" s="131"/>
      <c r="B88" s="41" t="str">
        <f>IF(AND(Sufficient_data="Yes",Include_study?="Yes"),IF(AND(Sort_By=$E$1,Order="Ascending"),IF(Input!Study_name="",COUNTIFS(Input!Study_name,"&lt;&gt;"&amp;"",Include_study?,"Yes",Sufficient_data,"Yes")+1,IF(COUNT(E88)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88)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88" s="41" t="str">
        <f>IF(B88&lt;&gt;"",IF(B88=0,COUNTIF(B$2:B87,0)+1,COUNTIF(B$2:B87,B88)+COUNTIF(B:B,"&lt;"&amp;B88)+1),"")</f>
        <v/>
      </c>
      <c r="D88" s="41" t="str">
        <f t="shared" si="84"/>
        <v/>
      </c>
      <c r="E88" s="41" t="str">
        <f>IF(AND(Include_study?="Yes",Sufficient_data="Yes",Input!Study_name&lt;&gt;""),Input!Study_name,"")</f>
        <v/>
      </c>
      <c r="F88" s="41" t="str">
        <f>IF(AND(Include_study?="Yes",Sufficient_data="Yes"),IF(Input!M2_M1&lt;&gt;"",Input!M2_M1,IF(AND(M1_&lt;&gt;"",M2_&lt;&gt;""),M2_-M1_,"")),"")</f>
        <v/>
      </c>
      <c r="G88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88" s="41" t="str">
        <f>IF(AND(Include_study?="Yes",Sufficient_data="Yes"),IF(OR(t_value&lt;&gt;"",F_value&lt;&gt;"",Input!Cohens_d&lt;&gt;"",Input!Hedges_g&lt;&gt;""),"",Sdiff/SQRT(2*(1-(r_)))),"")</f>
        <v/>
      </c>
      <c r="I88" s="11" t="str">
        <f t="shared" si="185"/>
        <v/>
      </c>
      <c r="J88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88" s="41" t="str">
        <f t="shared" si="186"/>
        <v/>
      </c>
      <c r="L88" s="41" t="str">
        <f t="shared" si="187"/>
        <v/>
      </c>
      <c r="M88" s="41" t="str">
        <f t="shared" si="188"/>
        <v/>
      </c>
      <c r="N88" s="41" t="str">
        <f t="shared" si="189"/>
        <v/>
      </c>
      <c r="O88" s="41" t="str">
        <f t="shared" si="190"/>
        <v/>
      </c>
      <c r="P88" s="41" t="str">
        <f t="shared" si="191"/>
        <v/>
      </c>
      <c r="Q88" s="41" t="str">
        <f t="shared" si="192"/>
        <v/>
      </c>
      <c r="R88" s="41" t="str">
        <f t="shared" si="193"/>
        <v/>
      </c>
      <c r="S88" s="41" t="str">
        <f t="shared" si="194"/>
        <v/>
      </c>
      <c r="T88" s="105" t="str">
        <f t="shared" si="195"/>
        <v/>
      </c>
      <c r="U88" s="108" t="str">
        <f t="shared" si="196"/>
        <v/>
      </c>
      <c r="V88" s="42"/>
      <c r="W88" s="71" t="e">
        <f t="shared" si="150"/>
        <v>#N/A</v>
      </c>
      <c r="X88" s="41" t="str">
        <f t="shared" si="151"/>
        <v/>
      </c>
      <c r="Y88" s="51" t="str">
        <f t="shared" si="152"/>
        <v/>
      </c>
      <c r="AD88" s="131"/>
      <c r="AE88" s="71" t="str">
        <f t="shared" si="153"/>
        <v/>
      </c>
      <c r="AF88" s="86" t="str">
        <f t="shared" si="100"/>
        <v/>
      </c>
      <c r="AG88" s="86" t="str">
        <f t="shared" si="101"/>
        <v/>
      </c>
      <c r="AH88" s="86" t="str">
        <f t="shared" si="154"/>
        <v/>
      </c>
      <c r="AI88" s="86" t="str">
        <f t="shared" si="155"/>
        <v/>
      </c>
      <c r="AJ88" s="86" t="str">
        <f t="shared" si="156"/>
        <v/>
      </c>
      <c r="AK88" s="86" t="str">
        <f t="shared" si="197"/>
        <v/>
      </c>
      <c r="AL88" s="86" t="str">
        <f>IF(AND(Include_study?="Yes",Sufficient_data="Yes",Subgroup&lt;&gt;""),AH88-ABS(TINV((1-Subgroup_confidence_level),Number_of_subjects-1))*Calculations!AI88,"")</f>
        <v/>
      </c>
      <c r="AM88" s="86" t="str">
        <f>IF(AND(Include_study?="Yes",Sufficient_data="Yes",Subgroup&lt;&gt;""),AH88+ABS(TINV((1-Subgroup_confidence_level),Number_of_subjects-1))*Calculations!AI88,"")</f>
        <v/>
      </c>
      <c r="AN88" s="110" t="str">
        <f t="shared" si="198"/>
        <v/>
      </c>
      <c r="AO88" s="108" t="str">
        <f t="shared" si="199"/>
        <v/>
      </c>
      <c r="AP88" s="42"/>
      <c r="AQ88" s="71" t="e">
        <f t="shared" si="157"/>
        <v>#N/A</v>
      </c>
      <c r="AR88" s="41" t="str">
        <f t="shared" si="158"/>
        <v/>
      </c>
      <c r="AS88" s="51" t="str">
        <f t="shared" si="159"/>
        <v/>
      </c>
      <c r="AT88" s="42"/>
      <c r="AU88" s="71" t="str">
        <f t="shared" si="160"/>
        <v/>
      </c>
      <c r="AV88" s="86" t="str">
        <f>IF(AND(Sufficient_data="Yes",Include_study?="Yes",Subgroup&lt;&gt;""),IF(COUNTIFS(Input!P$2:P87,"="&amp;"Yes",Input!C$2:C87,"="&amp;"Yes",Input!Q$2:Q87,"="&amp;Subgroup)&gt;0,"",Subgroup),"")</f>
        <v/>
      </c>
      <c r="AW88" s="86" t="str">
        <f t="shared" si="161"/>
        <v/>
      </c>
      <c r="AX88" s="86" t="str">
        <f t="shared" si="162"/>
        <v/>
      </c>
      <c r="AY88" s="86" t="str">
        <f t="shared" si="163"/>
        <v/>
      </c>
      <c r="AZ88" s="86" t="str">
        <f t="shared" si="164"/>
        <v/>
      </c>
      <c r="BA88" s="86" t="str">
        <f t="shared" si="165"/>
        <v/>
      </c>
      <c r="BB88" s="86" t="str">
        <f t="shared" si="166"/>
        <v/>
      </c>
      <c r="BC88" s="86" t="str">
        <f t="shared" si="200"/>
        <v/>
      </c>
      <c r="BD88" s="86" t="str">
        <f t="shared" si="167"/>
        <v/>
      </c>
      <c r="BE88" s="86" t="str">
        <f t="shared" si="201"/>
        <v/>
      </c>
      <c r="BF88" s="86" t="str">
        <f t="shared" si="202"/>
        <v/>
      </c>
      <c r="BG88" s="86" t="str">
        <f t="shared" si="168"/>
        <v/>
      </c>
      <c r="BH88" s="86" t="str">
        <f t="shared" si="203"/>
        <v/>
      </c>
      <c r="BI88" s="86" t="str">
        <f t="shared" si="204"/>
        <v/>
      </c>
      <c r="BJ88" s="86" t="str">
        <f t="shared" si="169"/>
        <v/>
      </c>
      <c r="BK88" s="86" t="str">
        <f t="shared" si="205"/>
        <v/>
      </c>
      <c r="BL88" s="86" t="str">
        <f t="shared" si="206"/>
        <v/>
      </c>
      <c r="BM88" s="86" t="str">
        <f t="shared" si="170"/>
        <v/>
      </c>
      <c r="BN88" s="86" t="str">
        <f t="shared" si="171"/>
        <v/>
      </c>
      <c r="BO88" s="86" t="e">
        <f t="shared" si="172"/>
        <v>#N/A</v>
      </c>
      <c r="BP88" s="105" t="str">
        <f t="shared" si="173"/>
        <v/>
      </c>
      <c r="BQ88" s="86" t="str">
        <f t="shared" si="174"/>
        <v/>
      </c>
      <c r="BR88" s="86" t="str">
        <f t="shared" si="207"/>
        <v/>
      </c>
      <c r="BS88" s="86" t="str">
        <f t="shared" si="175"/>
        <v/>
      </c>
      <c r="BT88" s="51" t="str">
        <f t="shared" si="213"/>
        <v/>
      </c>
      <c r="BY88" s="132"/>
      <c r="BZ88" s="41" t="e">
        <f>IF(AND(Sufficient_data="Yes",Include_study?="Yes",Moderator&lt;&gt;""),'Moderator Analysis'!E88,NA())</f>
        <v>#N/A</v>
      </c>
      <c r="CA88" s="41" t="e">
        <f>IF(AND(Include_study?="Yes",Sufficient_data="Yes",Moderator&lt;&gt;""),'Moderator Analysis'!F88,NA())</f>
        <v>#N/A</v>
      </c>
      <c r="CB88" s="41" t="str">
        <f t="shared" si="208"/>
        <v/>
      </c>
      <c r="CC88" s="41" t="str">
        <f t="shared" si="176"/>
        <v/>
      </c>
      <c r="CD88" s="41" t="str">
        <f>IF(AND(Sufficient_data="Yes",Include_study?="Yes",Moderator&lt;&gt;""),'Moderator Analysis'!F:F-CO$2,"")</f>
        <v/>
      </c>
      <c r="CE88" s="41" t="str">
        <f t="shared" si="177"/>
        <v/>
      </c>
      <c r="CF88" s="51" t="str">
        <f>IF(AND(Sufficient_data="Yes",Include_study?="Yes",Moderator&lt;&gt;""),CC:CC*('Moderator Analysis'!F:F-CO$5-CO$4*'Moderator Analysis'!E:E)^2,"")</f>
        <v/>
      </c>
      <c r="CG88" s="42"/>
      <c r="CH88" s="25"/>
      <c r="CI88" s="71" t="str">
        <f t="shared" si="178"/>
        <v/>
      </c>
      <c r="CJ88" s="41" t="str">
        <f>IF(AND(Sufficient_data="Yes",Include_study?="Yes",CI88&lt;&gt;""),'Moderator Analysis'!F:F-'Moderator Analysis'!$J$37,"")</f>
        <v/>
      </c>
      <c r="CK88" s="41" t="str">
        <f>IF(AND(Sufficient_data="Yes",Include_study?="Yes",CI88&lt;&gt;""),'Moderator Analysis'!E:E-SUMPRODUCT('Moderator Analysis'!E:E,CI:CI)/SUM(CI:CI),"")</f>
        <v/>
      </c>
      <c r="CL88" s="51" t="str">
        <f>IF(AND(Sufficient_data="Yes",Include_study?="Yes",CI88&lt;&gt;""),CI:CI*('Moderator Analysis'!F:F-'Moderator Analysis'!J$29-'Moderator Analysis'!J$30*'Moderator Analysis'!E:E)^2,"")</f>
        <v/>
      </c>
      <c r="CQ88" s="132"/>
      <c r="CR88" s="134"/>
      <c r="CS88" s="41" t="str">
        <f>IF(AND(Sufficient_data="Yes",Include_study?="Yes"),1/('Publication Bias Analysis'!F88^2),"")</f>
        <v/>
      </c>
      <c r="CT88" s="86" t="str">
        <f>IF(AND(Include_study?="Yes",Sufficient_data="Yes"),1/('Publication Bias Analysis'!F88^2+IF(Additional_model="Fixed effect",0,DG$21)),"")</f>
        <v/>
      </c>
      <c r="CU88" s="86" t="str">
        <f>IF(AND(Include_study?="Yes",Sufficient_data="Yes"),1/('Publication Bias Analysis'!F:F^2+IF(Additional_model="Fixed effect",0,'Publication Bias Analysis'!L$32)),"")</f>
        <v/>
      </c>
      <c r="CV88" s="86" t="str">
        <f>IF(AND(Include_study?="Yes",Sufficient_data="Yes"),'Publication Bias Analysis'!E:E-'Publication Bias Analysis'!I$37,"")</f>
        <v/>
      </c>
      <c r="CW88" s="86" t="str">
        <f>IF(AND(Include_study?="Yes",Sufficient_data="Yes"),IF(Additional_model="Fixed effect",1/'Publication Bias Analysis'!F:F,1/SQRT('Publication Bias Analysis'!F:F^2+Calculations!DG$21)),"")</f>
        <v/>
      </c>
      <c r="CX88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88" s="88" t="str">
        <f t="shared" si="209"/>
        <v/>
      </c>
      <c r="CZ88" s="88" t="str">
        <f>IF(AND(Include_study?="Yes",Sufficient_data="Yes"),CY:CY+IF(DK:DK&lt;0,-1,1)*COUNTIF(CY$2:CY87,CY:CY),"")</f>
        <v/>
      </c>
      <c r="DA88" s="88" t="str">
        <f>IF(AND(Include_study?="Yes",Sufficient_data="Yes"),RANK(DO:DO,DO:DO,1)*IF(DN:DN&gt;0,1,-1)+IF(DN:DN&lt;0,-1,1)*COUNTIF(CY$2:CY87,CY:CY),"")</f>
        <v/>
      </c>
      <c r="DB88" s="88" t="str">
        <f>IF(AND(Include_study?="Yes",Sufficient_data="Yes"),RANK(DR:DR,DR:DR,1)*IF(DQ:DQ&gt;0,1,-1)+IF(DQ:DQ&lt;0,-1,1)*COUNTIF(CY$2:CY87,CY:CY),"")</f>
        <v/>
      </c>
      <c r="DC88" s="41" t="e">
        <f>IF(AND(Include_study?="Yes",Sufficient_data="Yes"),'Publication Bias Analysis'!$E:$E,NA())</f>
        <v>#N/A</v>
      </c>
      <c r="DD88" s="51" t="e">
        <f>IF(AND(Include_study?="Yes",Sufficient_data="Yes"),'Publication Bias Analysis'!$F:$F,NA())</f>
        <v>#N/A</v>
      </c>
      <c r="DJ88" s="136"/>
      <c r="DK88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88" s="41" t="str">
        <f t="shared" si="179"/>
        <v/>
      </c>
      <c r="DM88" s="51" t="str">
        <f>IF(AND(Include_study?="Yes",Sufficient_data="Yes"),1/('Publication Bias Analysis'!F:F^2+IF(Additional_model="Fixed effect",0,$DV$6)),"")</f>
        <v/>
      </c>
      <c r="DN88" s="41" t="str">
        <f>IF(AND(Include_study?="Yes",Sufficient_data="Yes"),IF('Publication Bias Analysis'!L$38="Left",'Publication Bias Analysis'!E:E-DV$3,Calculations!DV$3-'Publication Bias Analysis'!E:E),"")</f>
        <v/>
      </c>
      <c r="DO88" s="41" t="str">
        <f t="shared" si="180"/>
        <v/>
      </c>
      <c r="DP88" s="51" t="str">
        <f>IF(AND(DN88&lt;&gt;"",CZ88&lt;=MAX(CZ:CZ)-DV$7),1/('Publication Bias Analysis'!F:F^2+IF(Additional_model="Fixed effect",0,$DV$13)),"")</f>
        <v/>
      </c>
      <c r="DQ88" s="71" t="str">
        <f>IF(AND(Include_study?="Yes",Sufficient_data="Yes"),IF('Publication Bias Analysis'!L$38="Left",'Publication Bias Analysis'!E:E-DV$10,DV$10-'Publication Bias Analysis'!E:E),"")</f>
        <v/>
      </c>
      <c r="DR88" s="41" t="str">
        <f t="shared" si="181"/>
        <v/>
      </c>
      <c r="DS88" s="51" t="str">
        <f>IF(AND(DQ88&lt;&gt;"",DA88&lt;=MAX(DA:DA)-DV$14),1/('Publication Bias Analysis'!F:F^2+IF(Additional_model="Fixed effect",0,$DV$20)),"")</f>
        <v/>
      </c>
      <c r="EJ88" s="136"/>
      <c r="EK88" s="41" t="str">
        <f t="shared" si="210"/>
        <v/>
      </c>
      <c r="EL88" s="51" t="str">
        <f>IF(AND(Include_study?="Yes",Sufficient_data="Yes"),Z_score-('Publication Bias Analysis'!P$3+'Publication Bias Analysis'!P$4*Inverse_standard_error),"")</f>
        <v/>
      </c>
      <c r="EN88" s="136"/>
      <c r="EO88" s="41" t="str">
        <f>IF(AND(Include_study?="Yes",Sufficient_data="Yes"),('Publication Bias Analysis'!E:E-(SUMPRODUCT(Calculations!CS:CS,'Publication Bias Analysis'!E:E)/SUM(Calculations!CS:CS)))/SQRT(Calculations!EP:EP),"")</f>
        <v/>
      </c>
      <c r="EP88" s="41" t="str">
        <f>IF(AND(Include_study?="Yes",Sufficient_data="Yes"),'Publication Bias Analysis'!F:F^2-1/SUM(Calculations!CS:CS),"")</f>
        <v/>
      </c>
      <c r="EQ88" s="11" t="str">
        <f t="shared" si="182"/>
        <v/>
      </c>
      <c r="ER88" s="11" t="str">
        <f t="shared" si="183"/>
        <v/>
      </c>
      <c r="ES88" s="11" t="str">
        <f>IF(AND(Include_study?="Yes",Sufficient_data="Yes"),COUNTIFS(EQ$2:EQ87,"&lt;"&amp;EQ88,ER$2:ER87,"&lt;"&amp;ER88)+COUNTIFS(EQ89:EQ$201,"&lt;"&amp;EQ88,ER89:ER$201,"&lt;"&amp;ER88)+COUNTIFS(EQ$2:EQ87,"&gt;"&amp;EQ88,ER$2:ER87,"&gt;"&amp;ER88)+COUNTIFS(EQ89:EQ$201,"&gt;"&amp;EQ88,ER89:ER$201,"&gt;"&amp;ER88),"")</f>
        <v/>
      </c>
      <c r="ET88" s="82" t="str">
        <f>IF(AND(Include_study?="Yes",Sufficient_data="Yes"),COUNTIFS(EQ$2:EQ87,"&lt;"&amp;EQ88,ER$2:ER87,"&gt;"&amp;ER88)+COUNTIFS(EQ89:EQ$201,"&lt;"&amp;EQ88,ER89:ER$201,"&gt;"&amp;ER88)+COUNTIFS(EQ$2:EQ87,"&gt;"&amp;EQ88,ER$2:ER87,"&lt;"&amp;ER88)+COUNTIFS(EQ89:EQ$201,"&gt;"&amp;EQ88,ER89:ER$201,"&lt;"&amp;ER88),"")</f>
        <v/>
      </c>
      <c r="EV88" s="136"/>
      <c r="FA88" s="136"/>
      <c r="FB88" s="41" t="e">
        <f t="shared" si="144"/>
        <v>#N/A</v>
      </c>
      <c r="FC88" s="41" t="e">
        <f t="shared" si="145"/>
        <v>#N/A</v>
      </c>
      <c r="FD88" s="41" t="str">
        <f t="shared" si="146"/>
        <v/>
      </c>
      <c r="FE88" s="51" t="str">
        <f>IF(AND(Include_study?="Yes",Sufficient_data="Yes"),Z_score-('Publication Bias Analysis'!AO$30+'Publication Bias Analysis'!AO$31*Inverse_standard_error),"")</f>
        <v/>
      </c>
      <c r="FK88" s="136"/>
      <c r="FL88" s="11" t="str">
        <f>IF(Z_score_individual_studies&lt;&gt;"",RANK('Publication Bias Analysis'!AW:AW,'Publication Bias Analysis'!AW:AW,1)+COUNTIF('Publication Bias Analysis'!AW$2:AW87,'Publication Bias Analysis'!AW88),"")</f>
        <v/>
      </c>
      <c r="FM88" s="41" t="str">
        <f t="shared" si="211"/>
        <v/>
      </c>
      <c r="FN88" s="41" t="e">
        <f>IF('Publication Bias Analysis'!AV88&lt;&gt;"",'Publication Bias Analysis'!AV88,NA())</f>
        <v>#N/A</v>
      </c>
      <c r="FO88" s="41" t="e">
        <f>IF('Publication Bias Analysis'!AW88&lt;&gt;"",'Publication Bias Analysis'!AW88,NA())</f>
        <v>#N/A</v>
      </c>
      <c r="FP88" s="41" t="str">
        <f>IF(AND(Include_study?="Yes",Sufficient_data="Yes"),'Publication Bias Analysis'!AV:AV-AVERAGE('Publication Bias Analysis'!AV:AV),"")</f>
        <v/>
      </c>
      <c r="FQ88" s="51" t="str">
        <f>IF(AND(Include_study?="Yes",Sufficient_data="Yes"),FO:FO-('Publication Bias Analysis'!AZ$30+'Publication Bias Analysis'!AZ$31*FN:FN),"")</f>
        <v/>
      </c>
      <c r="FW88" s="136"/>
      <c r="FX88" s="90" t="str">
        <f t="shared" si="212"/>
        <v/>
      </c>
      <c r="FY88" s="41" t="str">
        <f t="shared" si="184"/>
        <v/>
      </c>
      <c r="FZ88" s="51" t="str">
        <f t="shared" si="214"/>
        <v/>
      </c>
    </row>
    <row r="89" spans="1:182" x14ac:dyDescent="0.2">
      <c r="A89" s="131"/>
      <c r="B89" s="41" t="str">
        <f>IF(AND(Sufficient_data="Yes",Include_study?="Yes"),IF(AND(Sort_By=$E$1,Order="Ascending"),IF(Input!Study_name="",COUNTIFS(Input!Study_name,"&lt;&gt;"&amp;"",Include_study?,"Yes",Sufficient_data,"Yes")+1,IF(COUNT(E89)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89)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89" s="41" t="str">
        <f>IF(B89&lt;&gt;"",IF(B89=0,COUNTIF(B$2:B88,0)+1,COUNTIF(B$2:B88,B89)+COUNTIF(B:B,"&lt;"&amp;B89)+1),"")</f>
        <v/>
      </c>
      <c r="D89" s="41" t="str">
        <f t="shared" si="84"/>
        <v/>
      </c>
      <c r="E89" s="41" t="str">
        <f>IF(AND(Include_study?="Yes",Sufficient_data="Yes",Input!Study_name&lt;&gt;""),Input!Study_name,"")</f>
        <v/>
      </c>
      <c r="F89" s="41" t="str">
        <f>IF(AND(Include_study?="Yes",Sufficient_data="Yes"),IF(Input!M2_M1&lt;&gt;"",Input!M2_M1,IF(AND(M1_&lt;&gt;"",M2_&lt;&gt;""),M2_-M1_,"")),"")</f>
        <v/>
      </c>
      <c r="G89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89" s="41" t="str">
        <f>IF(AND(Include_study?="Yes",Sufficient_data="Yes"),IF(OR(t_value&lt;&gt;"",F_value&lt;&gt;"",Input!Cohens_d&lt;&gt;"",Input!Hedges_g&lt;&gt;""),"",Sdiff/SQRT(2*(1-(r_)))),"")</f>
        <v/>
      </c>
      <c r="I89" s="11" t="str">
        <f t="shared" si="185"/>
        <v/>
      </c>
      <c r="J89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89" s="41" t="str">
        <f t="shared" si="186"/>
        <v/>
      </c>
      <c r="L89" s="41" t="str">
        <f t="shared" si="187"/>
        <v/>
      </c>
      <c r="M89" s="41" t="str">
        <f t="shared" si="188"/>
        <v/>
      </c>
      <c r="N89" s="41" t="str">
        <f t="shared" si="189"/>
        <v/>
      </c>
      <c r="O89" s="41" t="str">
        <f t="shared" si="190"/>
        <v/>
      </c>
      <c r="P89" s="41" t="str">
        <f t="shared" si="191"/>
        <v/>
      </c>
      <c r="Q89" s="41" t="str">
        <f t="shared" si="192"/>
        <v/>
      </c>
      <c r="R89" s="41" t="str">
        <f t="shared" si="193"/>
        <v/>
      </c>
      <c r="S89" s="41" t="str">
        <f t="shared" si="194"/>
        <v/>
      </c>
      <c r="T89" s="105" t="str">
        <f t="shared" si="195"/>
        <v/>
      </c>
      <c r="U89" s="108" t="str">
        <f t="shared" si="196"/>
        <v/>
      </c>
      <c r="V89" s="42"/>
      <c r="W89" s="71" t="e">
        <f t="shared" si="150"/>
        <v>#N/A</v>
      </c>
      <c r="X89" s="41" t="str">
        <f t="shared" si="151"/>
        <v/>
      </c>
      <c r="Y89" s="51" t="str">
        <f t="shared" si="152"/>
        <v/>
      </c>
      <c r="AD89" s="131"/>
      <c r="AE89" s="71" t="str">
        <f t="shared" si="153"/>
        <v/>
      </c>
      <c r="AF89" s="86" t="str">
        <f t="shared" si="100"/>
        <v/>
      </c>
      <c r="AG89" s="86" t="str">
        <f t="shared" si="101"/>
        <v/>
      </c>
      <c r="AH89" s="86" t="str">
        <f t="shared" si="154"/>
        <v/>
      </c>
      <c r="AI89" s="86" t="str">
        <f t="shared" si="155"/>
        <v/>
      </c>
      <c r="AJ89" s="86" t="str">
        <f t="shared" si="156"/>
        <v/>
      </c>
      <c r="AK89" s="86" t="str">
        <f t="shared" si="197"/>
        <v/>
      </c>
      <c r="AL89" s="86" t="str">
        <f>IF(AND(Include_study?="Yes",Sufficient_data="Yes",Subgroup&lt;&gt;""),AH89-ABS(TINV((1-Subgroup_confidence_level),Number_of_subjects-1))*Calculations!AI89,"")</f>
        <v/>
      </c>
      <c r="AM89" s="86" t="str">
        <f>IF(AND(Include_study?="Yes",Sufficient_data="Yes",Subgroup&lt;&gt;""),AH89+ABS(TINV((1-Subgroup_confidence_level),Number_of_subjects-1))*Calculations!AI89,"")</f>
        <v/>
      </c>
      <c r="AN89" s="110" t="str">
        <f t="shared" si="198"/>
        <v/>
      </c>
      <c r="AO89" s="108" t="str">
        <f t="shared" si="199"/>
        <v/>
      </c>
      <c r="AP89" s="42"/>
      <c r="AQ89" s="71" t="e">
        <f t="shared" si="157"/>
        <v>#N/A</v>
      </c>
      <c r="AR89" s="41" t="str">
        <f t="shared" si="158"/>
        <v/>
      </c>
      <c r="AS89" s="51" t="str">
        <f t="shared" si="159"/>
        <v/>
      </c>
      <c r="AT89" s="42"/>
      <c r="AU89" s="71" t="str">
        <f t="shared" si="160"/>
        <v/>
      </c>
      <c r="AV89" s="86" t="str">
        <f>IF(AND(Sufficient_data="Yes",Include_study?="Yes",Subgroup&lt;&gt;""),IF(COUNTIFS(Input!P$2:P88,"="&amp;"Yes",Input!C$2:C88,"="&amp;"Yes",Input!Q$2:Q88,"="&amp;Subgroup)&gt;0,"",Subgroup),"")</f>
        <v/>
      </c>
      <c r="AW89" s="86" t="str">
        <f t="shared" si="161"/>
        <v/>
      </c>
      <c r="AX89" s="86" t="str">
        <f t="shared" si="162"/>
        <v/>
      </c>
      <c r="AY89" s="86" t="str">
        <f t="shared" si="163"/>
        <v/>
      </c>
      <c r="AZ89" s="86" t="str">
        <f t="shared" si="164"/>
        <v/>
      </c>
      <c r="BA89" s="86" t="str">
        <f t="shared" si="165"/>
        <v/>
      </c>
      <c r="BB89" s="86" t="str">
        <f t="shared" si="166"/>
        <v/>
      </c>
      <c r="BC89" s="86" t="str">
        <f t="shared" si="200"/>
        <v/>
      </c>
      <c r="BD89" s="86" t="str">
        <f t="shared" si="167"/>
        <v/>
      </c>
      <c r="BE89" s="86" t="str">
        <f t="shared" si="201"/>
        <v/>
      </c>
      <c r="BF89" s="86" t="str">
        <f t="shared" si="202"/>
        <v/>
      </c>
      <c r="BG89" s="86" t="str">
        <f t="shared" si="168"/>
        <v/>
      </c>
      <c r="BH89" s="86" t="str">
        <f t="shared" si="203"/>
        <v/>
      </c>
      <c r="BI89" s="86" t="str">
        <f t="shared" si="204"/>
        <v/>
      </c>
      <c r="BJ89" s="86" t="str">
        <f t="shared" si="169"/>
        <v/>
      </c>
      <c r="BK89" s="86" t="str">
        <f t="shared" si="205"/>
        <v/>
      </c>
      <c r="BL89" s="86" t="str">
        <f t="shared" si="206"/>
        <v/>
      </c>
      <c r="BM89" s="86" t="str">
        <f t="shared" si="170"/>
        <v/>
      </c>
      <c r="BN89" s="86" t="str">
        <f t="shared" si="171"/>
        <v/>
      </c>
      <c r="BO89" s="86" t="e">
        <f t="shared" si="172"/>
        <v>#N/A</v>
      </c>
      <c r="BP89" s="105" t="str">
        <f t="shared" si="173"/>
        <v/>
      </c>
      <c r="BQ89" s="86" t="str">
        <f t="shared" si="174"/>
        <v/>
      </c>
      <c r="BR89" s="86" t="str">
        <f t="shared" si="207"/>
        <v/>
      </c>
      <c r="BS89" s="86" t="str">
        <f t="shared" si="175"/>
        <v/>
      </c>
      <c r="BT89" s="51" t="str">
        <f t="shared" si="213"/>
        <v/>
      </c>
      <c r="BY89" s="132"/>
      <c r="BZ89" s="41" t="e">
        <f>IF(AND(Sufficient_data="Yes",Include_study?="Yes",Moderator&lt;&gt;""),'Moderator Analysis'!E89,NA())</f>
        <v>#N/A</v>
      </c>
      <c r="CA89" s="41" t="e">
        <f>IF(AND(Include_study?="Yes",Sufficient_data="Yes",Moderator&lt;&gt;""),'Moderator Analysis'!F89,NA())</f>
        <v>#N/A</v>
      </c>
      <c r="CB89" s="41" t="str">
        <f t="shared" si="208"/>
        <v/>
      </c>
      <c r="CC89" s="41" t="str">
        <f t="shared" si="176"/>
        <v/>
      </c>
      <c r="CD89" s="41" t="str">
        <f>IF(AND(Sufficient_data="Yes",Include_study?="Yes",Moderator&lt;&gt;""),'Moderator Analysis'!F:F-CO$2,"")</f>
        <v/>
      </c>
      <c r="CE89" s="41" t="str">
        <f t="shared" si="177"/>
        <v/>
      </c>
      <c r="CF89" s="51" t="str">
        <f>IF(AND(Sufficient_data="Yes",Include_study?="Yes",Moderator&lt;&gt;""),CC:CC*('Moderator Analysis'!F:F-CO$5-CO$4*'Moderator Analysis'!E:E)^2,"")</f>
        <v/>
      </c>
      <c r="CG89" s="42"/>
      <c r="CH89" s="25"/>
      <c r="CI89" s="71" t="str">
        <f t="shared" si="178"/>
        <v/>
      </c>
      <c r="CJ89" s="41" t="str">
        <f>IF(AND(Sufficient_data="Yes",Include_study?="Yes",CI89&lt;&gt;""),'Moderator Analysis'!F:F-'Moderator Analysis'!$J$37,"")</f>
        <v/>
      </c>
      <c r="CK89" s="41" t="str">
        <f>IF(AND(Sufficient_data="Yes",Include_study?="Yes",CI89&lt;&gt;""),'Moderator Analysis'!E:E-SUMPRODUCT('Moderator Analysis'!E:E,CI:CI)/SUM(CI:CI),"")</f>
        <v/>
      </c>
      <c r="CL89" s="51" t="str">
        <f>IF(AND(Sufficient_data="Yes",Include_study?="Yes",CI89&lt;&gt;""),CI:CI*('Moderator Analysis'!F:F-'Moderator Analysis'!J$29-'Moderator Analysis'!J$30*'Moderator Analysis'!E:E)^2,"")</f>
        <v/>
      </c>
      <c r="CQ89" s="132"/>
      <c r="CR89" s="134"/>
      <c r="CS89" s="41" t="str">
        <f>IF(AND(Sufficient_data="Yes",Include_study?="Yes"),1/('Publication Bias Analysis'!F89^2),"")</f>
        <v/>
      </c>
      <c r="CT89" s="86" t="str">
        <f>IF(AND(Include_study?="Yes",Sufficient_data="Yes"),1/('Publication Bias Analysis'!F89^2+IF(Additional_model="Fixed effect",0,DG$21)),"")</f>
        <v/>
      </c>
      <c r="CU89" s="86" t="str">
        <f>IF(AND(Include_study?="Yes",Sufficient_data="Yes"),1/('Publication Bias Analysis'!F:F^2+IF(Additional_model="Fixed effect",0,'Publication Bias Analysis'!L$32)),"")</f>
        <v/>
      </c>
      <c r="CV89" s="86" t="str">
        <f>IF(AND(Include_study?="Yes",Sufficient_data="Yes"),'Publication Bias Analysis'!E:E-'Publication Bias Analysis'!I$37,"")</f>
        <v/>
      </c>
      <c r="CW89" s="86" t="str">
        <f>IF(AND(Include_study?="Yes",Sufficient_data="Yes"),IF(Additional_model="Fixed effect",1/'Publication Bias Analysis'!F:F,1/SQRT('Publication Bias Analysis'!F:F^2+Calculations!DG$21)),"")</f>
        <v/>
      </c>
      <c r="CX89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89" s="88" t="str">
        <f t="shared" si="209"/>
        <v/>
      </c>
      <c r="CZ89" s="88" t="str">
        <f>IF(AND(Include_study?="Yes",Sufficient_data="Yes"),CY:CY+IF(DK:DK&lt;0,-1,1)*COUNTIF(CY$2:CY88,CY:CY),"")</f>
        <v/>
      </c>
      <c r="DA89" s="88" t="str">
        <f>IF(AND(Include_study?="Yes",Sufficient_data="Yes"),RANK(DO:DO,DO:DO,1)*IF(DN:DN&gt;0,1,-1)+IF(DN:DN&lt;0,-1,1)*COUNTIF(CY$2:CY88,CY:CY),"")</f>
        <v/>
      </c>
      <c r="DB89" s="88" t="str">
        <f>IF(AND(Include_study?="Yes",Sufficient_data="Yes"),RANK(DR:DR,DR:DR,1)*IF(DQ:DQ&gt;0,1,-1)+IF(DQ:DQ&lt;0,-1,1)*COUNTIF(CY$2:CY88,CY:CY),"")</f>
        <v/>
      </c>
      <c r="DC89" s="41" t="e">
        <f>IF(AND(Include_study?="Yes",Sufficient_data="Yes"),'Publication Bias Analysis'!$E:$E,NA())</f>
        <v>#N/A</v>
      </c>
      <c r="DD89" s="51" t="e">
        <f>IF(AND(Include_study?="Yes",Sufficient_data="Yes"),'Publication Bias Analysis'!$F:$F,NA())</f>
        <v>#N/A</v>
      </c>
      <c r="DJ89" s="136"/>
      <c r="DK89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89" s="41" t="str">
        <f t="shared" si="179"/>
        <v/>
      </c>
      <c r="DM89" s="51" t="str">
        <f>IF(AND(Include_study?="Yes",Sufficient_data="Yes"),1/('Publication Bias Analysis'!F:F^2+IF(Additional_model="Fixed effect",0,$DV$6)),"")</f>
        <v/>
      </c>
      <c r="DN89" s="41" t="str">
        <f>IF(AND(Include_study?="Yes",Sufficient_data="Yes"),IF('Publication Bias Analysis'!L$38="Left",'Publication Bias Analysis'!E:E-DV$3,Calculations!DV$3-'Publication Bias Analysis'!E:E),"")</f>
        <v/>
      </c>
      <c r="DO89" s="41" t="str">
        <f t="shared" si="180"/>
        <v/>
      </c>
      <c r="DP89" s="51" t="str">
        <f>IF(AND(DN89&lt;&gt;"",CZ89&lt;=MAX(CZ:CZ)-DV$7),1/('Publication Bias Analysis'!F:F^2+IF(Additional_model="Fixed effect",0,$DV$13)),"")</f>
        <v/>
      </c>
      <c r="DQ89" s="71" t="str">
        <f>IF(AND(Include_study?="Yes",Sufficient_data="Yes"),IF('Publication Bias Analysis'!L$38="Left",'Publication Bias Analysis'!E:E-DV$10,DV$10-'Publication Bias Analysis'!E:E),"")</f>
        <v/>
      </c>
      <c r="DR89" s="41" t="str">
        <f t="shared" si="181"/>
        <v/>
      </c>
      <c r="DS89" s="51" t="str">
        <f>IF(AND(DQ89&lt;&gt;"",DA89&lt;=MAX(DA:DA)-DV$14),1/('Publication Bias Analysis'!F:F^2+IF(Additional_model="Fixed effect",0,$DV$20)),"")</f>
        <v/>
      </c>
      <c r="EJ89" s="136"/>
      <c r="EK89" s="41" t="str">
        <f t="shared" si="210"/>
        <v/>
      </c>
      <c r="EL89" s="51" t="str">
        <f>IF(AND(Include_study?="Yes",Sufficient_data="Yes"),Z_score-('Publication Bias Analysis'!P$3+'Publication Bias Analysis'!P$4*Inverse_standard_error),"")</f>
        <v/>
      </c>
      <c r="EN89" s="136"/>
      <c r="EO89" s="41" t="str">
        <f>IF(AND(Include_study?="Yes",Sufficient_data="Yes"),('Publication Bias Analysis'!E:E-(SUMPRODUCT(Calculations!CS:CS,'Publication Bias Analysis'!E:E)/SUM(Calculations!CS:CS)))/SQRT(Calculations!EP:EP),"")</f>
        <v/>
      </c>
      <c r="EP89" s="41" t="str">
        <f>IF(AND(Include_study?="Yes",Sufficient_data="Yes"),'Publication Bias Analysis'!F:F^2-1/SUM(Calculations!CS:CS),"")</f>
        <v/>
      </c>
      <c r="EQ89" s="11" t="str">
        <f t="shared" si="182"/>
        <v/>
      </c>
      <c r="ER89" s="11" t="str">
        <f t="shared" si="183"/>
        <v/>
      </c>
      <c r="ES89" s="11" t="str">
        <f>IF(AND(Include_study?="Yes",Sufficient_data="Yes"),COUNTIFS(EQ$2:EQ88,"&lt;"&amp;EQ89,ER$2:ER88,"&lt;"&amp;ER89)+COUNTIFS(EQ90:EQ$201,"&lt;"&amp;EQ89,ER90:ER$201,"&lt;"&amp;ER89)+COUNTIFS(EQ$2:EQ88,"&gt;"&amp;EQ89,ER$2:ER88,"&gt;"&amp;ER89)+COUNTIFS(EQ90:EQ$201,"&gt;"&amp;EQ89,ER90:ER$201,"&gt;"&amp;ER89),"")</f>
        <v/>
      </c>
      <c r="ET89" s="82" t="str">
        <f>IF(AND(Include_study?="Yes",Sufficient_data="Yes"),COUNTIFS(EQ$2:EQ88,"&lt;"&amp;EQ89,ER$2:ER88,"&gt;"&amp;ER89)+COUNTIFS(EQ90:EQ$201,"&lt;"&amp;EQ89,ER90:ER$201,"&gt;"&amp;ER89)+COUNTIFS(EQ$2:EQ88,"&gt;"&amp;EQ89,ER$2:ER88,"&lt;"&amp;ER89)+COUNTIFS(EQ90:EQ$201,"&gt;"&amp;EQ89,ER90:ER$201,"&lt;"&amp;ER89),"")</f>
        <v/>
      </c>
      <c r="EV89" s="136"/>
      <c r="FA89" s="136"/>
      <c r="FB89" s="41" t="e">
        <f t="shared" si="144"/>
        <v>#N/A</v>
      </c>
      <c r="FC89" s="41" t="e">
        <f t="shared" si="145"/>
        <v>#N/A</v>
      </c>
      <c r="FD89" s="41" t="str">
        <f t="shared" si="146"/>
        <v/>
      </c>
      <c r="FE89" s="51" t="str">
        <f>IF(AND(Include_study?="Yes",Sufficient_data="Yes"),Z_score-('Publication Bias Analysis'!AO$30+'Publication Bias Analysis'!AO$31*Inverse_standard_error),"")</f>
        <v/>
      </c>
      <c r="FK89" s="136"/>
      <c r="FL89" s="11" t="str">
        <f>IF(Z_score_individual_studies&lt;&gt;"",RANK('Publication Bias Analysis'!AW:AW,'Publication Bias Analysis'!AW:AW,1)+COUNTIF('Publication Bias Analysis'!AW$2:AW88,'Publication Bias Analysis'!AW89),"")</f>
        <v/>
      </c>
      <c r="FM89" s="41" t="str">
        <f t="shared" si="211"/>
        <v/>
      </c>
      <c r="FN89" s="41" t="e">
        <f>IF('Publication Bias Analysis'!AV89&lt;&gt;"",'Publication Bias Analysis'!AV89,NA())</f>
        <v>#N/A</v>
      </c>
      <c r="FO89" s="41" t="e">
        <f>IF('Publication Bias Analysis'!AW89&lt;&gt;"",'Publication Bias Analysis'!AW89,NA())</f>
        <v>#N/A</v>
      </c>
      <c r="FP89" s="41" t="str">
        <f>IF(AND(Include_study?="Yes",Sufficient_data="Yes"),'Publication Bias Analysis'!AV:AV-AVERAGE('Publication Bias Analysis'!AV:AV),"")</f>
        <v/>
      </c>
      <c r="FQ89" s="51" t="str">
        <f>IF(AND(Include_study?="Yes",Sufficient_data="Yes"),FO:FO-('Publication Bias Analysis'!AZ$30+'Publication Bias Analysis'!AZ$31*FN:FN),"")</f>
        <v/>
      </c>
      <c r="FW89" s="136"/>
      <c r="FX89" s="90" t="str">
        <f t="shared" si="212"/>
        <v/>
      </c>
      <c r="FY89" s="41" t="str">
        <f t="shared" si="184"/>
        <v/>
      </c>
      <c r="FZ89" s="51" t="str">
        <f t="shared" si="214"/>
        <v/>
      </c>
    </row>
    <row r="90" spans="1:182" x14ac:dyDescent="0.2">
      <c r="A90" s="131"/>
      <c r="B90" s="41" t="str">
        <f>IF(AND(Sufficient_data="Yes",Include_study?="Yes"),IF(AND(Sort_By=$E$1,Order="Ascending"),IF(Input!Study_name="",COUNTIFS(Input!Study_name,"&lt;&gt;"&amp;"",Include_study?,"Yes",Sufficient_data,"Yes")+1,IF(COUNT(E90)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90)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90" s="41" t="str">
        <f>IF(B90&lt;&gt;"",IF(B90=0,COUNTIF(B$2:B89,0)+1,COUNTIF(B$2:B89,B90)+COUNTIF(B:B,"&lt;"&amp;B90)+1),"")</f>
        <v/>
      </c>
      <c r="D90" s="41" t="str">
        <f t="shared" si="84"/>
        <v/>
      </c>
      <c r="E90" s="41" t="str">
        <f>IF(AND(Include_study?="Yes",Sufficient_data="Yes",Input!Study_name&lt;&gt;""),Input!Study_name,"")</f>
        <v/>
      </c>
      <c r="F90" s="41" t="str">
        <f>IF(AND(Include_study?="Yes",Sufficient_data="Yes"),IF(Input!M2_M1&lt;&gt;"",Input!M2_M1,IF(AND(M1_&lt;&gt;"",M2_&lt;&gt;""),M2_-M1_,"")),"")</f>
        <v/>
      </c>
      <c r="G90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90" s="41" t="str">
        <f>IF(AND(Include_study?="Yes",Sufficient_data="Yes"),IF(OR(t_value&lt;&gt;"",F_value&lt;&gt;"",Input!Cohens_d&lt;&gt;"",Input!Hedges_g&lt;&gt;""),"",Sdiff/SQRT(2*(1-(r_)))),"")</f>
        <v/>
      </c>
      <c r="I90" s="11" t="str">
        <f t="shared" si="185"/>
        <v/>
      </c>
      <c r="J90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90" s="41" t="str">
        <f t="shared" si="186"/>
        <v/>
      </c>
      <c r="L90" s="41" t="str">
        <f t="shared" si="187"/>
        <v/>
      </c>
      <c r="M90" s="41" t="str">
        <f t="shared" si="188"/>
        <v/>
      </c>
      <c r="N90" s="41" t="str">
        <f t="shared" si="189"/>
        <v/>
      </c>
      <c r="O90" s="41" t="str">
        <f t="shared" si="190"/>
        <v/>
      </c>
      <c r="P90" s="41" t="str">
        <f t="shared" si="191"/>
        <v/>
      </c>
      <c r="Q90" s="41" t="str">
        <f t="shared" si="192"/>
        <v/>
      </c>
      <c r="R90" s="41" t="str">
        <f t="shared" si="193"/>
        <v/>
      </c>
      <c r="S90" s="41" t="str">
        <f t="shared" si="194"/>
        <v/>
      </c>
      <c r="T90" s="105" t="str">
        <f t="shared" si="195"/>
        <v/>
      </c>
      <c r="U90" s="108" t="str">
        <f t="shared" si="196"/>
        <v/>
      </c>
      <c r="V90" s="42"/>
      <c r="W90" s="71" t="e">
        <f t="shared" si="150"/>
        <v>#N/A</v>
      </c>
      <c r="X90" s="41" t="str">
        <f t="shared" si="151"/>
        <v/>
      </c>
      <c r="Y90" s="51" t="str">
        <f t="shared" si="152"/>
        <v/>
      </c>
      <c r="AD90" s="131"/>
      <c r="AE90" s="71" t="str">
        <f t="shared" si="153"/>
        <v/>
      </c>
      <c r="AF90" s="86" t="str">
        <f t="shared" si="100"/>
        <v/>
      </c>
      <c r="AG90" s="86" t="str">
        <f t="shared" si="101"/>
        <v/>
      </c>
      <c r="AH90" s="86" t="str">
        <f t="shared" si="154"/>
        <v/>
      </c>
      <c r="AI90" s="86" t="str">
        <f t="shared" si="155"/>
        <v/>
      </c>
      <c r="AJ90" s="86" t="str">
        <f t="shared" si="156"/>
        <v/>
      </c>
      <c r="AK90" s="86" t="str">
        <f t="shared" si="197"/>
        <v/>
      </c>
      <c r="AL90" s="86" t="str">
        <f>IF(AND(Include_study?="Yes",Sufficient_data="Yes",Subgroup&lt;&gt;""),AH90-ABS(TINV((1-Subgroup_confidence_level),Number_of_subjects-1))*Calculations!AI90,"")</f>
        <v/>
      </c>
      <c r="AM90" s="86" t="str">
        <f>IF(AND(Include_study?="Yes",Sufficient_data="Yes",Subgroup&lt;&gt;""),AH90+ABS(TINV((1-Subgroup_confidence_level),Number_of_subjects-1))*Calculations!AI90,"")</f>
        <v/>
      </c>
      <c r="AN90" s="110" t="str">
        <f t="shared" si="198"/>
        <v/>
      </c>
      <c r="AO90" s="108" t="str">
        <f t="shared" si="199"/>
        <v/>
      </c>
      <c r="AP90" s="42"/>
      <c r="AQ90" s="71" t="e">
        <f t="shared" si="157"/>
        <v>#N/A</v>
      </c>
      <c r="AR90" s="41" t="str">
        <f t="shared" si="158"/>
        <v/>
      </c>
      <c r="AS90" s="51" t="str">
        <f t="shared" si="159"/>
        <v/>
      </c>
      <c r="AT90" s="42"/>
      <c r="AU90" s="71" t="str">
        <f t="shared" si="160"/>
        <v/>
      </c>
      <c r="AV90" s="86" t="str">
        <f>IF(AND(Sufficient_data="Yes",Include_study?="Yes",Subgroup&lt;&gt;""),IF(COUNTIFS(Input!P$2:P89,"="&amp;"Yes",Input!C$2:C89,"="&amp;"Yes",Input!Q$2:Q89,"="&amp;Subgroup)&gt;0,"",Subgroup),"")</f>
        <v/>
      </c>
      <c r="AW90" s="86" t="str">
        <f t="shared" si="161"/>
        <v/>
      </c>
      <c r="AX90" s="86" t="str">
        <f t="shared" si="162"/>
        <v/>
      </c>
      <c r="AY90" s="86" t="str">
        <f t="shared" si="163"/>
        <v/>
      </c>
      <c r="AZ90" s="86" t="str">
        <f t="shared" si="164"/>
        <v/>
      </c>
      <c r="BA90" s="86" t="str">
        <f t="shared" si="165"/>
        <v/>
      </c>
      <c r="BB90" s="86" t="str">
        <f t="shared" si="166"/>
        <v/>
      </c>
      <c r="BC90" s="86" t="str">
        <f t="shared" si="200"/>
        <v/>
      </c>
      <c r="BD90" s="86" t="str">
        <f t="shared" si="167"/>
        <v/>
      </c>
      <c r="BE90" s="86" t="str">
        <f t="shared" si="201"/>
        <v/>
      </c>
      <c r="BF90" s="86" t="str">
        <f t="shared" si="202"/>
        <v/>
      </c>
      <c r="BG90" s="86" t="str">
        <f t="shared" si="168"/>
        <v/>
      </c>
      <c r="BH90" s="86" t="str">
        <f t="shared" si="203"/>
        <v/>
      </c>
      <c r="BI90" s="86" t="str">
        <f t="shared" si="204"/>
        <v/>
      </c>
      <c r="BJ90" s="86" t="str">
        <f t="shared" si="169"/>
        <v/>
      </c>
      <c r="BK90" s="86" t="str">
        <f t="shared" si="205"/>
        <v/>
      </c>
      <c r="BL90" s="86" t="str">
        <f t="shared" si="206"/>
        <v/>
      </c>
      <c r="BM90" s="86" t="str">
        <f t="shared" si="170"/>
        <v/>
      </c>
      <c r="BN90" s="86" t="str">
        <f t="shared" si="171"/>
        <v/>
      </c>
      <c r="BO90" s="86" t="e">
        <f t="shared" si="172"/>
        <v>#N/A</v>
      </c>
      <c r="BP90" s="105" t="str">
        <f t="shared" si="173"/>
        <v/>
      </c>
      <c r="BQ90" s="86" t="str">
        <f t="shared" si="174"/>
        <v/>
      </c>
      <c r="BR90" s="86" t="str">
        <f t="shared" si="207"/>
        <v/>
      </c>
      <c r="BS90" s="86" t="str">
        <f t="shared" si="175"/>
        <v/>
      </c>
      <c r="BT90" s="51" t="str">
        <f t="shared" si="213"/>
        <v/>
      </c>
      <c r="BY90" s="132"/>
      <c r="BZ90" s="41" t="e">
        <f>IF(AND(Sufficient_data="Yes",Include_study?="Yes",Moderator&lt;&gt;""),'Moderator Analysis'!E90,NA())</f>
        <v>#N/A</v>
      </c>
      <c r="CA90" s="41" t="e">
        <f>IF(AND(Include_study?="Yes",Sufficient_data="Yes",Moderator&lt;&gt;""),'Moderator Analysis'!F90,NA())</f>
        <v>#N/A</v>
      </c>
      <c r="CB90" s="41" t="str">
        <f t="shared" si="208"/>
        <v/>
      </c>
      <c r="CC90" s="41" t="str">
        <f t="shared" si="176"/>
        <v/>
      </c>
      <c r="CD90" s="41" t="str">
        <f>IF(AND(Sufficient_data="Yes",Include_study?="Yes",Moderator&lt;&gt;""),'Moderator Analysis'!F:F-CO$2,"")</f>
        <v/>
      </c>
      <c r="CE90" s="41" t="str">
        <f t="shared" si="177"/>
        <v/>
      </c>
      <c r="CF90" s="51" t="str">
        <f>IF(AND(Sufficient_data="Yes",Include_study?="Yes",Moderator&lt;&gt;""),CC:CC*('Moderator Analysis'!F:F-CO$5-CO$4*'Moderator Analysis'!E:E)^2,"")</f>
        <v/>
      </c>
      <c r="CG90" s="42"/>
      <c r="CH90" s="25"/>
      <c r="CI90" s="71" t="str">
        <f t="shared" si="178"/>
        <v/>
      </c>
      <c r="CJ90" s="41" t="str">
        <f>IF(AND(Sufficient_data="Yes",Include_study?="Yes",CI90&lt;&gt;""),'Moderator Analysis'!F:F-'Moderator Analysis'!$J$37,"")</f>
        <v/>
      </c>
      <c r="CK90" s="41" t="str">
        <f>IF(AND(Sufficient_data="Yes",Include_study?="Yes",CI90&lt;&gt;""),'Moderator Analysis'!E:E-SUMPRODUCT('Moderator Analysis'!E:E,CI:CI)/SUM(CI:CI),"")</f>
        <v/>
      </c>
      <c r="CL90" s="51" t="str">
        <f>IF(AND(Sufficient_data="Yes",Include_study?="Yes",CI90&lt;&gt;""),CI:CI*('Moderator Analysis'!F:F-'Moderator Analysis'!J$29-'Moderator Analysis'!J$30*'Moderator Analysis'!E:E)^2,"")</f>
        <v/>
      </c>
      <c r="CQ90" s="132"/>
      <c r="CR90" s="134"/>
      <c r="CS90" s="41" t="str">
        <f>IF(AND(Sufficient_data="Yes",Include_study?="Yes"),1/('Publication Bias Analysis'!F90^2),"")</f>
        <v/>
      </c>
      <c r="CT90" s="86" t="str">
        <f>IF(AND(Include_study?="Yes",Sufficient_data="Yes"),1/('Publication Bias Analysis'!F90^2+IF(Additional_model="Fixed effect",0,DG$21)),"")</f>
        <v/>
      </c>
      <c r="CU90" s="86" t="str">
        <f>IF(AND(Include_study?="Yes",Sufficient_data="Yes"),1/('Publication Bias Analysis'!F:F^2+IF(Additional_model="Fixed effect",0,'Publication Bias Analysis'!L$32)),"")</f>
        <v/>
      </c>
      <c r="CV90" s="86" t="str">
        <f>IF(AND(Include_study?="Yes",Sufficient_data="Yes"),'Publication Bias Analysis'!E:E-'Publication Bias Analysis'!I$37,"")</f>
        <v/>
      </c>
      <c r="CW90" s="86" t="str">
        <f>IF(AND(Include_study?="Yes",Sufficient_data="Yes"),IF(Additional_model="Fixed effect",1/'Publication Bias Analysis'!F:F,1/SQRT('Publication Bias Analysis'!F:F^2+Calculations!DG$21)),"")</f>
        <v/>
      </c>
      <c r="CX90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90" s="88" t="str">
        <f t="shared" si="209"/>
        <v/>
      </c>
      <c r="CZ90" s="88" t="str">
        <f>IF(AND(Include_study?="Yes",Sufficient_data="Yes"),CY:CY+IF(DK:DK&lt;0,-1,1)*COUNTIF(CY$2:CY89,CY:CY),"")</f>
        <v/>
      </c>
      <c r="DA90" s="88" t="str">
        <f>IF(AND(Include_study?="Yes",Sufficient_data="Yes"),RANK(DO:DO,DO:DO,1)*IF(DN:DN&gt;0,1,-1)+IF(DN:DN&lt;0,-1,1)*COUNTIF(CY$2:CY89,CY:CY),"")</f>
        <v/>
      </c>
      <c r="DB90" s="88" t="str">
        <f>IF(AND(Include_study?="Yes",Sufficient_data="Yes"),RANK(DR:DR,DR:DR,1)*IF(DQ:DQ&gt;0,1,-1)+IF(DQ:DQ&lt;0,-1,1)*COUNTIF(CY$2:CY89,CY:CY),"")</f>
        <v/>
      </c>
      <c r="DC90" s="41" t="e">
        <f>IF(AND(Include_study?="Yes",Sufficient_data="Yes"),'Publication Bias Analysis'!$E:$E,NA())</f>
        <v>#N/A</v>
      </c>
      <c r="DD90" s="51" t="e">
        <f>IF(AND(Include_study?="Yes",Sufficient_data="Yes"),'Publication Bias Analysis'!$F:$F,NA())</f>
        <v>#N/A</v>
      </c>
      <c r="DJ90" s="136"/>
      <c r="DK90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90" s="41" t="str">
        <f t="shared" si="179"/>
        <v/>
      </c>
      <c r="DM90" s="51" t="str">
        <f>IF(AND(Include_study?="Yes",Sufficient_data="Yes"),1/('Publication Bias Analysis'!F:F^2+IF(Additional_model="Fixed effect",0,$DV$6)),"")</f>
        <v/>
      </c>
      <c r="DN90" s="41" t="str">
        <f>IF(AND(Include_study?="Yes",Sufficient_data="Yes"),IF('Publication Bias Analysis'!L$38="Left",'Publication Bias Analysis'!E:E-DV$3,Calculations!DV$3-'Publication Bias Analysis'!E:E),"")</f>
        <v/>
      </c>
      <c r="DO90" s="41" t="str">
        <f t="shared" si="180"/>
        <v/>
      </c>
      <c r="DP90" s="51" t="str">
        <f>IF(AND(DN90&lt;&gt;"",CZ90&lt;=MAX(CZ:CZ)-DV$7),1/('Publication Bias Analysis'!F:F^2+IF(Additional_model="Fixed effect",0,$DV$13)),"")</f>
        <v/>
      </c>
      <c r="DQ90" s="71" t="str">
        <f>IF(AND(Include_study?="Yes",Sufficient_data="Yes"),IF('Publication Bias Analysis'!L$38="Left",'Publication Bias Analysis'!E:E-DV$10,DV$10-'Publication Bias Analysis'!E:E),"")</f>
        <v/>
      </c>
      <c r="DR90" s="41" t="str">
        <f t="shared" si="181"/>
        <v/>
      </c>
      <c r="DS90" s="51" t="str">
        <f>IF(AND(DQ90&lt;&gt;"",DA90&lt;=MAX(DA:DA)-DV$14),1/('Publication Bias Analysis'!F:F^2+IF(Additional_model="Fixed effect",0,$DV$20)),"")</f>
        <v/>
      </c>
      <c r="EJ90" s="136"/>
      <c r="EK90" s="41" t="str">
        <f t="shared" si="210"/>
        <v/>
      </c>
      <c r="EL90" s="51" t="str">
        <f>IF(AND(Include_study?="Yes",Sufficient_data="Yes"),Z_score-('Publication Bias Analysis'!P$3+'Publication Bias Analysis'!P$4*Inverse_standard_error),"")</f>
        <v/>
      </c>
      <c r="EN90" s="136"/>
      <c r="EO90" s="41" t="str">
        <f>IF(AND(Include_study?="Yes",Sufficient_data="Yes"),('Publication Bias Analysis'!E:E-(SUMPRODUCT(Calculations!CS:CS,'Publication Bias Analysis'!E:E)/SUM(Calculations!CS:CS)))/SQRT(Calculations!EP:EP),"")</f>
        <v/>
      </c>
      <c r="EP90" s="41" t="str">
        <f>IF(AND(Include_study?="Yes",Sufficient_data="Yes"),'Publication Bias Analysis'!F:F^2-1/SUM(Calculations!CS:CS),"")</f>
        <v/>
      </c>
      <c r="EQ90" s="11" t="str">
        <f t="shared" si="182"/>
        <v/>
      </c>
      <c r="ER90" s="11" t="str">
        <f t="shared" si="183"/>
        <v/>
      </c>
      <c r="ES90" s="11" t="str">
        <f>IF(AND(Include_study?="Yes",Sufficient_data="Yes"),COUNTIFS(EQ$2:EQ89,"&lt;"&amp;EQ90,ER$2:ER89,"&lt;"&amp;ER90)+COUNTIFS(EQ91:EQ$201,"&lt;"&amp;EQ90,ER91:ER$201,"&lt;"&amp;ER90)+COUNTIFS(EQ$2:EQ89,"&gt;"&amp;EQ90,ER$2:ER89,"&gt;"&amp;ER90)+COUNTIFS(EQ91:EQ$201,"&gt;"&amp;EQ90,ER91:ER$201,"&gt;"&amp;ER90),"")</f>
        <v/>
      </c>
      <c r="ET90" s="82" t="str">
        <f>IF(AND(Include_study?="Yes",Sufficient_data="Yes"),COUNTIFS(EQ$2:EQ89,"&lt;"&amp;EQ90,ER$2:ER89,"&gt;"&amp;ER90)+COUNTIFS(EQ91:EQ$201,"&lt;"&amp;EQ90,ER91:ER$201,"&gt;"&amp;ER90)+COUNTIFS(EQ$2:EQ89,"&gt;"&amp;EQ90,ER$2:ER89,"&lt;"&amp;ER90)+COUNTIFS(EQ91:EQ$201,"&gt;"&amp;EQ90,ER91:ER$201,"&lt;"&amp;ER90),"")</f>
        <v/>
      </c>
      <c r="EV90" s="136"/>
      <c r="FA90" s="136"/>
      <c r="FB90" s="41" t="e">
        <f t="shared" si="144"/>
        <v>#N/A</v>
      </c>
      <c r="FC90" s="41" t="e">
        <f t="shared" si="145"/>
        <v>#N/A</v>
      </c>
      <c r="FD90" s="41" t="str">
        <f t="shared" si="146"/>
        <v/>
      </c>
      <c r="FE90" s="51" t="str">
        <f>IF(AND(Include_study?="Yes",Sufficient_data="Yes"),Z_score-('Publication Bias Analysis'!AO$30+'Publication Bias Analysis'!AO$31*Inverse_standard_error),"")</f>
        <v/>
      </c>
      <c r="FK90" s="136"/>
      <c r="FL90" s="11" t="str">
        <f>IF(Z_score_individual_studies&lt;&gt;"",RANK('Publication Bias Analysis'!AW:AW,'Publication Bias Analysis'!AW:AW,1)+COUNTIF('Publication Bias Analysis'!AW$2:AW89,'Publication Bias Analysis'!AW90),"")</f>
        <v/>
      </c>
      <c r="FM90" s="41" t="str">
        <f t="shared" si="211"/>
        <v/>
      </c>
      <c r="FN90" s="41" t="e">
        <f>IF('Publication Bias Analysis'!AV90&lt;&gt;"",'Publication Bias Analysis'!AV90,NA())</f>
        <v>#N/A</v>
      </c>
      <c r="FO90" s="41" t="e">
        <f>IF('Publication Bias Analysis'!AW90&lt;&gt;"",'Publication Bias Analysis'!AW90,NA())</f>
        <v>#N/A</v>
      </c>
      <c r="FP90" s="41" t="str">
        <f>IF(AND(Include_study?="Yes",Sufficient_data="Yes"),'Publication Bias Analysis'!AV:AV-AVERAGE('Publication Bias Analysis'!AV:AV),"")</f>
        <v/>
      </c>
      <c r="FQ90" s="51" t="str">
        <f>IF(AND(Include_study?="Yes",Sufficient_data="Yes"),FO:FO-('Publication Bias Analysis'!AZ$30+'Publication Bias Analysis'!AZ$31*FN:FN),"")</f>
        <v/>
      </c>
      <c r="FW90" s="136"/>
      <c r="FX90" s="90" t="str">
        <f t="shared" si="212"/>
        <v/>
      </c>
      <c r="FY90" s="41" t="str">
        <f t="shared" si="184"/>
        <v/>
      </c>
      <c r="FZ90" s="51" t="str">
        <f t="shared" si="214"/>
        <v/>
      </c>
    </row>
    <row r="91" spans="1:182" x14ac:dyDescent="0.2">
      <c r="A91" s="131"/>
      <c r="B91" s="41" t="str">
        <f>IF(AND(Sufficient_data="Yes",Include_study?="Yes"),IF(AND(Sort_By=$E$1,Order="Ascending"),IF(Input!Study_name="",COUNTIFS(Input!Study_name,"&lt;&gt;"&amp;"",Include_study?,"Yes",Sufficient_data,"Yes")+1,IF(COUNT(E91)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91)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91" s="41" t="str">
        <f>IF(B91&lt;&gt;"",IF(B91=0,COUNTIF(B$2:B90,0)+1,COUNTIF(B$2:B90,B91)+COUNTIF(B:B,"&lt;"&amp;B91)+1),"")</f>
        <v/>
      </c>
      <c r="D91" s="41" t="str">
        <f t="shared" si="84"/>
        <v/>
      </c>
      <c r="E91" s="41" t="str">
        <f>IF(AND(Include_study?="Yes",Sufficient_data="Yes",Input!Study_name&lt;&gt;""),Input!Study_name,"")</f>
        <v/>
      </c>
      <c r="F91" s="41" t="str">
        <f>IF(AND(Include_study?="Yes",Sufficient_data="Yes"),IF(Input!M2_M1&lt;&gt;"",Input!M2_M1,IF(AND(M1_&lt;&gt;"",M2_&lt;&gt;""),M2_-M1_,"")),"")</f>
        <v/>
      </c>
      <c r="G91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91" s="41" t="str">
        <f>IF(AND(Include_study?="Yes",Sufficient_data="Yes"),IF(OR(t_value&lt;&gt;"",F_value&lt;&gt;"",Input!Cohens_d&lt;&gt;"",Input!Hedges_g&lt;&gt;""),"",Sdiff/SQRT(2*(1-(r_)))),"")</f>
        <v/>
      </c>
      <c r="I91" s="11" t="str">
        <f t="shared" si="185"/>
        <v/>
      </c>
      <c r="J91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91" s="41" t="str">
        <f t="shared" si="186"/>
        <v/>
      </c>
      <c r="L91" s="41" t="str">
        <f t="shared" si="187"/>
        <v/>
      </c>
      <c r="M91" s="41" t="str">
        <f t="shared" si="188"/>
        <v/>
      </c>
      <c r="N91" s="41" t="str">
        <f t="shared" si="189"/>
        <v/>
      </c>
      <c r="O91" s="41" t="str">
        <f t="shared" si="190"/>
        <v/>
      </c>
      <c r="P91" s="41" t="str">
        <f t="shared" si="191"/>
        <v/>
      </c>
      <c r="Q91" s="41" t="str">
        <f t="shared" si="192"/>
        <v/>
      </c>
      <c r="R91" s="41" t="str">
        <f t="shared" si="193"/>
        <v/>
      </c>
      <c r="S91" s="41" t="str">
        <f t="shared" si="194"/>
        <v/>
      </c>
      <c r="T91" s="105" t="str">
        <f t="shared" si="195"/>
        <v/>
      </c>
      <c r="U91" s="108" t="str">
        <f t="shared" si="196"/>
        <v/>
      </c>
      <c r="V91" s="42"/>
      <c r="W91" s="71" t="e">
        <f t="shared" si="150"/>
        <v>#N/A</v>
      </c>
      <c r="X91" s="41" t="str">
        <f t="shared" si="151"/>
        <v/>
      </c>
      <c r="Y91" s="51" t="str">
        <f t="shared" si="152"/>
        <v/>
      </c>
      <c r="AD91" s="131"/>
      <c r="AE91" s="71" t="str">
        <f t="shared" si="153"/>
        <v/>
      </c>
      <c r="AF91" s="86" t="str">
        <f t="shared" si="100"/>
        <v/>
      </c>
      <c r="AG91" s="86" t="str">
        <f t="shared" si="101"/>
        <v/>
      </c>
      <c r="AH91" s="86" t="str">
        <f t="shared" si="154"/>
        <v/>
      </c>
      <c r="AI91" s="86" t="str">
        <f t="shared" si="155"/>
        <v/>
      </c>
      <c r="AJ91" s="86" t="str">
        <f t="shared" si="156"/>
        <v/>
      </c>
      <c r="AK91" s="86" t="str">
        <f t="shared" si="197"/>
        <v/>
      </c>
      <c r="AL91" s="86" t="str">
        <f>IF(AND(Include_study?="Yes",Sufficient_data="Yes",Subgroup&lt;&gt;""),AH91-ABS(TINV((1-Subgroup_confidence_level),Number_of_subjects-1))*Calculations!AI91,"")</f>
        <v/>
      </c>
      <c r="AM91" s="86" t="str">
        <f>IF(AND(Include_study?="Yes",Sufficient_data="Yes",Subgroup&lt;&gt;""),AH91+ABS(TINV((1-Subgroup_confidence_level),Number_of_subjects-1))*Calculations!AI91,"")</f>
        <v/>
      </c>
      <c r="AN91" s="110" t="str">
        <f t="shared" si="198"/>
        <v/>
      </c>
      <c r="AO91" s="108" t="str">
        <f t="shared" si="199"/>
        <v/>
      </c>
      <c r="AP91" s="42"/>
      <c r="AQ91" s="71" t="e">
        <f t="shared" si="157"/>
        <v>#N/A</v>
      </c>
      <c r="AR91" s="41" t="str">
        <f t="shared" si="158"/>
        <v/>
      </c>
      <c r="AS91" s="51" t="str">
        <f t="shared" si="159"/>
        <v/>
      </c>
      <c r="AT91" s="42"/>
      <c r="AU91" s="71" t="str">
        <f t="shared" si="160"/>
        <v/>
      </c>
      <c r="AV91" s="86" t="str">
        <f>IF(AND(Sufficient_data="Yes",Include_study?="Yes",Subgroup&lt;&gt;""),IF(COUNTIFS(Input!P$2:P90,"="&amp;"Yes",Input!C$2:C90,"="&amp;"Yes",Input!Q$2:Q90,"="&amp;Subgroup)&gt;0,"",Subgroup),"")</f>
        <v/>
      </c>
      <c r="AW91" s="86" t="str">
        <f t="shared" si="161"/>
        <v/>
      </c>
      <c r="AX91" s="86" t="str">
        <f t="shared" si="162"/>
        <v/>
      </c>
      <c r="AY91" s="86" t="str">
        <f t="shared" si="163"/>
        <v/>
      </c>
      <c r="AZ91" s="86" t="str">
        <f t="shared" si="164"/>
        <v/>
      </c>
      <c r="BA91" s="86" t="str">
        <f t="shared" si="165"/>
        <v/>
      </c>
      <c r="BB91" s="86" t="str">
        <f t="shared" si="166"/>
        <v/>
      </c>
      <c r="BC91" s="86" t="str">
        <f t="shared" si="200"/>
        <v/>
      </c>
      <c r="BD91" s="86" t="str">
        <f t="shared" si="167"/>
        <v/>
      </c>
      <c r="BE91" s="86" t="str">
        <f t="shared" si="201"/>
        <v/>
      </c>
      <c r="BF91" s="86" t="str">
        <f t="shared" si="202"/>
        <v/>
      </c>
      <c r="BG91" s="86" t="str">
        <f t="shared" si="168"/>
        <v/>
      </c>
      <c r="BH91" s="86" t="str">
        <f t="shared" si="203"/>
        <v/>
      </c>
      <c r="BI91" s="86" t="str">
        <f t="shared" si="204"/>
        <v/>
      </c>
      <c r="BJ91" s="86" t="str">
        <f t="shared" si="169"/>
        <v/>
      </c>
      <c r="BK91" s="86" t="str">
        <f t="shared" si="205"/>
        <v/>
      </c>
      <c r="BL91" s="86" t="str">
        <f t="shared" si="206"/>
        <v/>
      </c>
      <c r="BM91" s="86" t="str">
        <f t="shared" si="170"/>
        <v/>
      </c>
      <c r="BN91" s="86" t="str">
        <f t="shared" si="171"/>
        <v/>
      </c>
      <c r="BO91" s="86" t="e">
        <f t="shared" si="172"/>
        <v>#N/A</v>
      </c>
      <c r="BP91" s="105" t="str">
        <f t="shared" si="173"/>
        <v/>
      </c>
      <c r="BQ91" s="86" t="str">
        <f t="shared" si="174"/>
        <v/>
      </c>
      <c r="BR91" s="86" t="str">
        <f t="shared" si="207"/>
        <v/>
      </c>
      <c r="BS91" s="86" t="str">
        <f t="shared" si="175"/>
        <v/>
      </c>
      <c r="BT91" s="51" t="str">
        <f t="shared" si="213"/>
        <v/>
      </c>
      <c r="BY91" s="132"/>
      <c r="BZ91" s="41" t="e">
        <f>IF(AND(Sufficient_data="Yes",Include_study?="Yes",Moderator&lt;&gt;""),'Moderator Analysis'!E91,NA())</f>
        <v>#N/A</v>
      </c>
      <c r="CA91" s="41" t="e">
        <f>IF(AND(Include_study?="Yes",Sufficient_data="Yes",Moderator&lt;&gt;""),'Moderator Analysis'!F91,NA())</f>
        <v>#N/A</v>
      </c>
      <c r="CB91" s="41" t="str">
        <f t="shared" si="208"/>
        <v/>
      </c>
      <c r="CC91" s="41" t="str">
        <f t="shared" si="176"/>
        <v/>
      </c>
      <c r="CD91" s="41" t="str">
        <f>IF(AND(Sufficient_data="Yes",Include_study?="Yes",Moderator&lt;&gt;""),'Moderator Analysis'!F:F-CO$2,"")</f>
        <v/>
      </c>
      <c r="CE91" s="41" t="str">
        <f t="shared" si="177"/>
        <v/>
      </c>
      <c r="CF91" s="51" t="str">
        <f>IF(AND(Sufficient_data="Yes",Include_study?="Yes",Moderator&lt;&gt;""),CC:CC*('Moderator Analysis'!F:F-CO$5-CO$4*'Moderator Analysis'!E:E)^2,"")</f>
        <v/>
      </c>
      <c r="CG91" s="42"/>
      <c r="CH91" s="25"/>
      <c r="CI91" s="71" t="str">
        <f t="shared" si="178"/>
        <v/>
      </c>
      <c r="CJ91" s="41" t="str">
        <f>IF(AND(Sufficient_data="Yes",Include_study?="Yes",CI91&lt;&gt;""),'Moderator Analysis'!F:F-'Moderator Analysis'!$J$37,"")</f>
        <v/>
      </c>
      <c r="CK91" s="41" t="str">
        <f>IF(AND(Sufficient_data="Yes",Include_study?="Yes",CI91&lt;&gt;""),'Moderator Analysis'!E:E-SUMPRODUCT('Moderator Analysis'!E:E,CI:CI)/SUM(CI:CI),"")</f>
        <v/>
      </c>
      <c r="CL91" s="51" t="str">
        <f>IF(AND(Sufficient_data="Yes",Include_study?="Yes",CI91&lt;&gt;""),CI:CI*('Moderator Analysis'!F:F-'Moderator Analysis'!J$29-'Moderator Analysis'!J$30*'Moderator Analysis'!E:E)^2,"")</f>
        <v/>
      </c>
      <c r="CQ91" s="132"/>
      <c r="CR91" s="134"/>
      <c r="CS91" s="41" t="str">
        <f>IF(AND(Sufficient_data="Yes",Include_study?="Yes"),1/('Publication Bias Analysis'!F91^2),"")</f>
        <v/>
      </c>
      <c r="CT91" s="86" t="str">
        <f>IF(AND(Include_study?="Yes",Sufficient_data="Yes"),1/('Publication Bias Analysis'!F91^2+IF(Additional_model="Fixed effect",0,DG$21)),"")</f>
        <v/>
      </c>
      <c r="CU91" s="86" t="str">
        <f>IF(AND(Include_study?="Yes",Sufficient_data="Yes"),1/('Publication Bias Analysis'!F:F^2+IF(Additional_model="Fixed effect",0,'Publication Bias Analysis'!L$32)),"")</f>
        <v/>
      </c>
      <c r="CV91" s="86" t="str">
        <f>IF(AND(Include_study?="Yes",Sufficient_data="Yes"),'Publication Bias Analysis'!E:E-'Publication Bias Analysis'!I$37,"")</f>
        <v/>
      </c>
      <c r="CW91" s="86" t="str">
        <f>IF(AND(Include_study?="Yes",Sufficient_data="Yes"),IF(Additional_model="Fixed effect",1/'Publication Bias Analysis'!F:F,1/SQRT('Publication Bias Analysis'!F:F^2+Calculations!DG$21)),"")</f>
        <v/>
      </c>
      <c r="CX91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91" s="88" t="str">
        <f t="shared" si="209"/>
        <v/>
      </c>
      <c r="CZ91" s="88" t="str">
        <f>IF(AND(Include_study?="Yes",Sufficient_data="Yes"),CY:CY+IF(DK:DK&lt;0,-1,1)*COUNTIF(CY$2:CY90,CY:CY),"")</f>
        <v/>
      </c>
      <c r="DA91" s="88" t="str">
        <f>IF(AND(Include_study?="Yes",Sufficient_data="Yes"),RANK(DO:DO,DO:DO,1)*IF(DN:DN&gt;0,1,-1)+IF(DN:DN&lt;0,-1,1)*COUNTIF(CY$2:CY90,CY:CY),"")</f>
        <v/>
      </c>
      <c r="DB91" s="88" t="str">
        <f>IF(AND(Include_study?="Yes",Sufficient_data="Yes"),RANK(DR:DR,DR:DR,1)*IF(DQ:DQ&gt;0,1,-1)+IF(DQ:DQ&lt;0,-1,1)*COUNTIF(CY$2:CY90,CY:CY),"")</f>
        <v/>
      </c>
      <c r="DC91" s="41" t="e">
        <f>IF(AND(Include_study?="Yes",Sufficient_data="Yes"),'Publication Bias Analysis'!$E:$E,NA())</f>
        <v>#N/A</v>
      </c>
      <c r="DD91" s="51" t="e">
        <f>IF(AND(Include_study?="Yes",Sufficient_data="Yes"),'Publication Bias Analysis'!$F:$F,NA())</f>
        <v>#N/A</v>
      </c>
      <c r="DJ91" s="136"/>
      <c r="DK91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91" s="41" t="str">
        <f t="shared" si="179"/>
        <v/>
      </c>
      <c r="DM91" s="51" t="str">
        <f>IF(AND(Include_study?="Yes",Sufficient_data="Yes"),1/('Publication Bias Analysis'!F:F^2+IF(Additional_model="Fixed effect",0,$DV$6)),"")</f>
        <v/>
      </c>
      <c r="DN91" s="41" t="str">
        <f>IF(AND(Include_study?="Yes",Sufficient_data="Yes"),IF('Publication Bias Analysis'!L$38="Left",'Publication Bias Analysis'!E:E-DV$3,Calculations!DV$3-'Publication Bias Analysis'!E:E),"")</f>
        <v/>
      </c>
      <c r="DO91" s="41" t="str">
        <f t="shared" si="180"/>
        <v/>
      </c>
      <c r="DP91" s="51" t="str">
        <f>IF(AND(DN91&lt;&gt;"",CZ91&lt;=MAX(CZ:CZ)-DV$7),1/('Publication Bias Analysis'!F:F^2+IF(Additional_model="Fixed effect",0,$DV$13)),"")</f>
        <v/>
      </c>
      <c r="DQ91" s="71" t="str">
        <f>IF(AND(Include_study?="Yes",Sufficient_data="Yes"),IF('Publication Bias Analysis'!L$38="Left",'Publication Bias Analysis'!E:E-DV$10,DV$10-'Publication Bias Analysis'!E:E),"")</f>
        <v/>
      </c>
      <c r="DR91" s="41" t="str">
        <f t="shared" si="181"/>
        <v/>
      </c>
      <c r="DS91" s="51" t="str">
        <f>IF(AND(DQ91&lt;&gt;"",DA91&lt;=MAX(DA:DA)-DV$14),1/('Publication Bias Analysis'!F:F^2+IF(Additional_model="Fixed effect",0,$DV$20)),"")</f>
        <v/>
      </c>
      <c r="EJ91" s="136"/>
      <c r="EK91" s="41" t="str">
        <f t="shared" si="210"/>
        <v/>
      </c>
      <c r="EL91" s="51" t="str">
        <f>IF(AND(Include_study?="Yes",Sufficient_data="Yes"),Z_score-('Publication Bias Analysis'!P$3+'Publication Bias Analysis'!P$4*Inverse_standard_error),"")</f>
        <v/>
      </c>
      <c r="EN91" s="136"/>
      <c r="EO91" s="41" t="str">
        <f>IF(AND(Include_study?="Yes",Sufficient_data="Yes"),('Publication Bias Analysis'!E:E-(SUMPRODUCT(Calculations!CS:CS,'Publication Bias Analysis'!E:E)/SUM(Calculations!CS:CS)))/SQRT(Calculations!EP:EP),"")</f>
        <v/>
      </c>
      <c r="EP91" s="41" t="str">
        <f>IF(AND(Include_study?="Yes",Sufficient_data="Yes"),'Publication Bias Analysis'!F:F^2-1/SUM(Calculations!CS:CS),"")</f>
        <v/>
      </c>
      <c r="EQ91" s="11" t="str">
        <f t="shared" si="182"/>
        <v/>
      </c>
      <c r="ER91" s="11" t="str">
        <f t="shared" si="183"/>
        <v/>
      </c>
      <c r="ES91" s="11" t="str">
        <f>IF(AND(Include_study?="Yes",Sufficient_data="Yes"),COUNTIFS(EQ$2:EQ90,"&lt;"&amp;EQ91,ER$2:ER90,"&lt;"&amp;ER91)+COUNTIFS(EQ92:EQ$201,"&lt;"&amp;EQ91,ER92:ER$201,"&lt;"&amp;ER91)+COUNTIFS(EQ$2:EQ90,"&gt;"&amp;EQ91,ER$2:ER90,"&gt;"&amp;ER91)+COUNTIFS(EQ92:EQ$201,"&gt;"&amp;EQ91,ER92:ER$201,"&gt;"&amp;ER91),"")</f>
        <v/>
      </c>
      <c r="ET91" s="82" t="str">
        <f>IF(AND(Include_study?="Yes",Sufficient_data="Yes"),COUNTIFS(EQ$2:EQ90,"&lt;"&amp;EQ91,ER$2:ER90,"&gt;"&amp;ER91)+COUNTIFS(EQ92:EQ$201,"&lt;"&amp;EQ91,ER92:ER$201,"&gt;"&amp;ER91)+COUNTIFS(EQ$2:EQ90,"&gt;"&amp;EQ91,ER$2:ER90,"&lt;"&amp;ER91)+COUNTIFS(EQ92:EQ$201,"&gt;"&amp;EQ91,ER92:ER$201,"&lt;"&amp;ER91),"")</f>
        <v/>
      </c>
      <c r="EV91" s="136"/>
      <c r="FA91" s="136"/>
      <c r="FB91" s="41" t="e">
        <f t="shared" si="144"/>
        <v>#N/A</v>
      </c>
      <c r="FC91" s="41" t="e">
        <f t="shared" si="145"/>
        <v>#N/A</v>
      </c>
      <c r="FD91" s="41" t="str">
        <f t="shared" si="146"/>
        <v/>
      </c>
      <c r="FE91" s="51" t="str">
        <f>IF(AND(Include_study?="Yes",Sufficient_data="Yes"),Z_score-('Publication Bias Analysis'!AO$30+'Publication Bias Analysis'!AO$31*Inverse_standard_error),"")</f>
        <v/>
      </c>
      <c r="FK91" s="136"/>
      <c r="FL91" s="11" t="str">
        <f>IF(Z_score_individual_studies&lt;&gt;"",RANK('Publication Bias Analysis'!AW:AW,'Publication Bias Analysis'!AW:AW,1)+COUNTIF('Publication Bias Analysis'!AW$2:AW90,'Publication Bias Analysis'!AW91),"")</f>
        <v/>
      </c>
      <c r="FM91" s="41" t="str">
        <f t="shared" si="211"/>
        <v/>
      </c>
      <c r="FN91" s="41" t="e">
        <f>IF('Publication Bias Analysis'!AV91&lt;&gt;"",'Publication Bias Analysis'!AV91,NA())</f>
        <v>#N/A</v>
      </c>
      <c r="FO91" s="41" t="e">
        <f>IF('Publication Bias Analysis'!AW91&lt;&gt;"",'Publication Bias Analysis'!AW91,NA())</f>
        <v>#N/A</v>
      </c>
      <c r="FP91" s="41" t="str">
        <f>IF(AND(Include_study?="Yes",Sufficient_data="Yes"),'Publication Bias Analysis'!AV:AV-AVERAGE('Publication Bias Analysis'!AV:AV),"")</f>
        <v/>
      </c>
      <c r="FQ91" s="51" t="str">
        <f>IF(AND(Include_study?="Yes",Sufficient_data="Yes"),FO:FO-('Publication Bias Analysis'!AZ$30+'Publication Bias Analysis'!AZ$31*FN:FN),"")</f>
        <v/>
      </c>
      <c r="FW91" s="136"/>
      <c r="FX91" s="90" t="str">
        <f t="shared" si="212"/>
        <v/>
      </c>
      <c r="FY91" s="41" t="str">
        <f t="shared" si="184"/>
        <v/>
      </c>
      <c r="FZ91" s="51" t="str">
        <f t="shared" si="214"/>
        <v/>
      </c>
    </row>
    <row r="92" spans="1:182" x14ac:dyDescent="0.2">
      <c r="A92" s="131"/>
      <c r="B92" s="41" t="str">
        <f>IF(AND(Sufficient_data="Yes",Include_study?="Yes"),IF(AND(Sort_By=$E$1,Order="Ascending"),IF(Input!Study_name="",COUNTIFS(Input!Study_name,"&lt;&gt;"&amp;"",Include_study?,"Yes",Sufficient_data,"Yes")+1,IF(COUNT(E92)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92)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92" s="41" t="str">
        <f>IF(B92&lt;&gt;"",IF(B92=0,COUNTIF(B$2:B91,0)+1,COUNTIF(B$2:B91,B92)+COUNTIF(B:B,"&lt;"&amp;B92)+1),"")</f>
        <v/>
      </c>
      <c r="D92" s="41" t="str">
        <f t="shared" si="84"/>
        <v/>
      </c>
      <c r="E92" s="41" t="str">
        <f>IF(AND(Include_study?="Yes",Sufficient_data="Yes",Input!Study_name&lt;&gt;""),Input!Study_name,"")</f>
        <v/>
      </c>
      <c r="F92" s="41" t="str">
        <f>IF(AND(Include_study?="Yes",Sufficient_data="Yes"),IF(Input!M2_M1&lt;&gt;"",Input!M2_M1,IF(AND(M1_&lt;&gt;"",M2_&lt;&gt;""),M2_-M1_,"")),"")</f>
        <v/>
      </c>
      <c r="G92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92" s="41" t="str">
        <f>IF(AND(Include_study?="Yes",Sufficient_data="Yes"),IF(OR(t_value&lt;&gt;"",F_value&lt;&gt;"",Input!Cohens_d&lt;&gt;"",Input!Hedges_g&lt;&gt;""),"",Sdiff/SQRT(2*(1-(r_)))),"")</f>
        <v/>
      </c>
      <c r="I92" s="11" t="str">
        <f t="shared" si="185"/>
        <v/>
      </c>
      <c r="J92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92" s="41" t="str">
        <f t="shared" si="186"/>
        <v/>
      </c>
      <c r="L92" s="41" t="str">
        <f t="shared" si="187"/>
        <v/>
      </c>
      <c r="M92" s="41" t="str">
        <f t="shared" si="188"/>
        <v/>
      </c>
      <c r="N92" s="41" t="str">
        <f t="shared" si="189"/>
        <v/>
      </c>
      <c r="O92" s="41" t="str">
        <f t="shared" si="190"/>
        <v/>
      </c>
      <c r="P92" s="41" t="str">
        <f t="shared" si="191"/>
        <v/>
      </c>
      <c r="Q92" s="41" t="str">
        <f t="shared" si="192"/>
        <v/>
      </c>
      <c r="R92" s="41" t="str">
        <f t="shared" si="193"/>
        <v/>
      </c>
      <c r="S92" s="41" t="str">
        <f t="shared" si="194"/>
        <v/>
      </c>
      <c r="T92" s="105" t="str">
        <f t="shared" si="195"/>
        <v/>
      </c>
      <c r="U92" s="108" t="str">
        <f t="shared" si="196"/>
        <v/>
      </c>
      <c r="V92" s="42"/>
      <c r="W92" s="71" t="e">
        <f t="shared" si="150"/>
        <v>#N/A</v>
      </c>
      <c r="X92" s="41" t="str">
        <f t="shared" si="151"/>
        <v/>
      </c>
      <c r="Y92" s="51" t="str">
        <f t="shared" si="152"/>
        <v/>
      </c>
      <c r="AD92" s="131"/>
      <c r="AE92" s="71" t="str">
        <f t="shared" si="153"/>
        <v/>
      </c>
      <c r="AF92" s="86" t="str">
        <f t="shared" si="100"/>
        <v/>
      </c>
      <c r="AG92" s="86" t="str">
        <f t="shared" si="101"/>
        <v/>
      </c>
      <c r="AH92" s="86" t="str">
        <f t="shared" si="154"/>
        <v/>
      </c>
      <c r="AI92" s="86" t="str">
        <f t="shared" si="155"/>
        <v/>
      </c>
      <c r="AJ92" s="86" t="str">
        <f t="shared" si="156"/>
        <v/>
      </c>
      <c r="AK92" s="86" t="str">
        <f t="shared" si="197"/>
        <v/>
      </c>
      <c r="AL92" s="86" t="str">
        <f>IF(AND(Include_study?="Yes",Sufficient_data="Yes",Subgroup&lt;&gt;""),AH92-ABS(TINV((1-Subgroup_confidence_level),Number_of_subjects-1))*Calculations!AI92,"")</f>
        <v/>
      </c>
      <c r="AM92" s="86" t="str">
        <f>IF(AND(Include_study?="Yes",Sufficient_data="Yes",Subgroup&lt;&gt;""),AH92+ABS(TINV((1-Subgroup_confidence_level),Number_of_subjects-1))*Calculations!AI92,"")</f>
        <v/>
      </c>
      <c r="AN92" s="110" t="str">
        <f t="shared" si="198"/>
        <v/>
      </c>
      <c r="AO92" s="108" t="str">
        <f t="shared" si="199"/>
        <v/>
      </c>
      <c r="AP92" s="42"/>
      <c r="AQ92" s="71" t="e">
        <f t="shared" si="157"/>
        <v>#N/A</v>
      </c>
      <c r="AR92" s="41" t="str">
        <f t="shared" si="158"/>
        <v/>
      </c>
      <c r="AS92" s="51" t="str">
        <f t="shared" si="159"/>
        <v/>
      </c>
      <c r="AT92" s="42"/>
      <c r="AU92" s="71" t="str">
        <f t="shared" si="160"/>
        <v/>
      </c>
      <c r="AV92" s="86" t="str">
        <f>IF(AND(Sufficient_data="Yes",Include_study?="Yes",Subgroup&lt;&gt;""),IF(COUNTIFS(Input!P$2:P91,"="&amp;"Yes",Input!C$2:C91,"="&amp;"Yes",Input!Q$2:Q91,"="&amp;Subgroup)&gt;0,"",Subgroup),"")</f>
        <v/>
      </c>
      <c r="AW92" s="86" t="str">
        <f t="shared" si="161"/>
        <v/>
      </c>
      <c r="AX92" s="86" t="str">
        <f t="shared" si="162"/>
        <v/>
      </c>
      <c r="AY92" s="86" t="str">
        <f t="shared" si="163"/>
        <v/>
      </c>
      <c r="AZ92" s="86" t="str">
        <f t="shared" si="164"/>
        <v/>
      </c>
      <c r="BA92" s="86" t="str">
        <f t="shared" si="165"/>
        <v/>
      </c>
      <c r="BB92" s="86" t="str">
        <f t="shared" si="166"/>
        <v/>
      </c>
      <c r="BC92" s="86" t="str">
        <f t="shared" si="200"/>
        <v/>
      </c>
      <c r="BD92" s="86" t="str">
        <f t="shared" si="167"/>
        <v/>
      </c>
      <c r="BE92" s="86" t="str">
        <f t="shared" si="201"/>
        <v/>
      </c>
      <c r="BF92" s="86" t="str">
        <f t="shared" si="202"/>
        <v/>
      </c>
      <c r="BG92" s="86" t="str">
        <f t="shared" si="168"/>
        <v/>
      </c>
      <c r="BH92" s="86" t="str">
        <f t="shared" si="203"/>
        <v/>
      </c>
      <c r="BI92" s="86" t="str">
        <f t="shared" si="204"/>
        <v/>
      </c>
      <c r="BJ92" s="86" t="str">
        <f t="shared" si="169"/>
        <v/>
      </c>
      <c r="BK92" s="86" t="str">
        <f t="shared" si="205"/>
        <v/>
      </c>
      <c r="BL92" s="86" t="str">
        <f t="shared" si="206"/>
        <v/>
      </c>
      <c r="BM92" s="86" t="str">
        <f t="shared" si="170"/>
        <v/>
      </c>
      <c r="BN92" s="86" t="str">
        <f t="shared" si="171"/>
        <v/>
      </c>
      <c r="BO92" s="86" t="e">
        <f t="shared" si="172"/>
        <v>#N/A</v>
      </c>
      <c r="BP92" s="105" t="str">
        <f t="shared" si="173"/>
        <v/>
      </c>
      <c r="BQ92" s="86" t="str">
        <f t="shared" si="174"/>
        <v/>
      </c>
      <c r="BR92" s="86" t="str">
        <f t="shared" si="207"/>
        <v/>
      </c>
      <c r="BS92" s="86" t="str">
        <f t="shared" si="175"/>
        <v/>
      </c>
      <c r="BT92" s="51" t="str">
        <f t="shared" si="213"/>
        <v/>
      </c>
      <c r="BY92" s="132"/>
      <c r="BZ92" s="41" t="e">
        <f>IF(AND(Sufficient_data="Yes",Include_study?="Yes",Moderator&lt;&gt;""),'Moderator Analysis'!E92,NA())</f>
        <v>#N/A</v>
      </c>
      <c r="CA92" s="41" t="e">
        <f>IF(AND(Include_study?="Yes",Sufficient_data="Yes",Moderator&lt;&gt;""),'Moderator Analysis'!F92,NA())</f>
        <v>#N/A</v>
      </c>
      <c r="CB92" s="41" t="str">
        <f t="shared" si="208"/>
        <v/>
      </c>
      <c r="CC92" s="41" t="str">
        <f t="shared" si="176"/>
        <v/>
      </c>
      <c r="CD92" s="41" t="str">
        <f>IF(AND(Sufficient_data="Yes",Include_study?="Yes",Moderator&lt;&gt;""),'Moderator Analysis'!F:F-CO$2,"")</f>
        <v/>
      </c>
      <c r="CE92" s="41" t="str">
        <f t="shared" si="177"/>
        <v/>
      </c>
      <c r="CF92" s="51" t="str">
        <f>IF(AND(Sufficient_data="Yes",Include_study?="Yes",Moderator&lt;&gt;""),CC:CC*('Moderator Analysis'!F:F-CO$5-CO$4*'Moderator Analysis'!E:E)^2,"")</f>
        <v/>
      </c>
      <c r="CG92" s="42"/>
      <c r="CH92" s="25"/>
      <c r="CI92" s="71" t="str">
        <f t="shared" si="178"/>
        <v/>
      </c>
      <c r="CJ92" s="41" t="str">
        <f>IF(AND(Sufficient_data="Yes",Include_study?="Yes",CI92&lt;&gt;""),'Moderator Analysis'!F:F-'Moderator Analysis'!$J$37,"")</f>
        <v/>
      </c>
      <c r="CK92" s="41" t="str">
        <f>IF(AND(Sufficient_data="Yes",Include_study?="Yes",CI92&lt;&gt;""),'Moderator Analysis'!E:E-SUMPRODUCT('Moderator Analysis'!E:E,CI:CI)/SUM(CI:CI),"")</f>
        <v/>
      </c>
      <c r="CL92" s="51" t="str">
        <f>IF(AND(Sufficient_data="Yes",Include_study?="Yes",CI92&lt;&gt;""),CI:CI*('Moderator Analysis'!F:F-'Moderator Analysis'!J$29-'Moderator Analysis'!J$30*'Moderator Analysis'!E:E)^2,"")</f>
        <v/>
      </c>
      <c r="CQ92" s="132"/>
      <c r="CR92" s="134"/>
      <c r="CS92" s="41" t="str">
        <f>IF(AND(Sufficient_data="Yes",Include_study?="Yes"),1/('Publication Bias Analysis'!F92^2),"")</f>
        <v/>
      </c>
      <c r="CT92" s="86" t="str">
        <f>IF(AND(Include_study?="Yes",Sufficient_data="Yes"),1/('Publication Bias Analysis'!F92^2+IF(Additional_model="Fixed effect",0,DG$21)),"")</f>
        <v/>
      </c>
      <c r="CU92" s="86" t="str">
        <f>IF(AND(Include_study?="Yes",Sufficient_data="Yes"),1/('Publication Bias Analysis'!F:F^2+IF(Additional_model="Fixed effect",0,'Publication Bias Analysis'!L$32)),"")</f>
        <v/>
      </c>
      <c r="CV92" s="86" t="str">
        <f>IF(AND(Include_study?="Yes",Sufficient_data="Yes"),'Publication Bias Analysis'!E:E-'Publication Bias Analysis'!I$37,"")</f>
        <v/>
      </c>
      <c r="CW92" s="86" t="str">
        <f>IF(AND(Include_study?="Yes",Sufficient_data="Yes"),IF(Additional_model="Fixed effect",1/'Publication Bias Analysis'!F:F,1/SQRT('Publication Bias Analysis'!F:F^2+Calculations!DG$21)),"")</f>
        <v/>
      </c>
      <c r="CX92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92" s="88" t="str">
        <f t="shared" si="209"/>
        <v/>
      </c>
      <c r="CZ92" s="88" t="str">
        <f>IF(AND(Include_study?="Yes",Sufficient_data="Yes"),CY:CY+IF(DK:DK&lt;0,-1,1)*COUNTIF(CY$2:CY91,CY:CY),"")</f>
        <v/>
      </c>
      <c r="DA92" s="88" t="str">
        <f>IF(AND(Include_study?="Yes",Sufficient_data="Yes"),RANK(DO:DO,DO:DO,1)*IF(DN:DN&gt;0,1,-1)+IF(DN:DN&lt;0,-1,1)*COUNTIF(CY$2:CY91,CY:CY),"")</f>
        <v/>
      </c>
      <c r="DB92" s="88" t="str">
        <f>IF(AND(Include_study?="Yes",Sufficient_data="Yes"),RANK(DR:DR,DR:DR,1)*IF(DQ:DQ&gt;0,1,-1)+IF(DQ:DQ&lt;0,-1,1)*COUNTIF(CY$2:CY91,CY:CY),"")</f>
        <v/>
      </c>
      <c r="DC92" s="41" t="e">
        <f>IF(AND(Include_study?="Yes",Sufficient_data="Yes"),'Publication Bias Analysis'!$E:$E,NA())</f>
        <v>#N/A</v>
      </c>
      <c r="DD92" s="51" t="e">
        <f>IF(AND(Include_study?="Yes",Sufficient_data="Yes"),'Publication Bias Analysis'!$F:$F,NA())</f>
        <v>#N/A</v>
      </c>
      <c r="DJ92" s="136"/>
      <c r="DK92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92" s="41" t="str">
        <f t="shared" si="179"/>
        <v/>
      </c>
      <c r="DM92" s="51" t="str">
        <f>IF(AND(Include_study?="Yes",Sufficient_data="Yes"),1/('Publication Bias Analysis'!F:F^2+IF(Additional_model="Fixed effect",0,$DV$6)),"")</f>
        <v/>
      </c>
      <c r="DN92" s="41" t="str">
        <f>IF(AND(Include_study?="Yes",Sufficient_data="Yes"),IF('Publication Bias Analysis'!L$38="Left",'Publication Bias Analysis'!E:E-DV$3,Calculations!DV$3-'Publication Bias Analysis'!E:E),"")</f>
        <v/>
      </c>
      <c r="DO92" s="41" t="str">
        <f t="shared" si="180"/>
        <v/>
      </c>
      <c r="DP92" s="51" t="str">
        <f>IF(AND(DN92&lt;&gt;"",CZ92&lt;=MAX(CZ:CZ)-DV$7),1/('Publication Bias Analysis'!F:F^2+IF(Additional_model="Fixed effect",0,$DV$13)),"")</f>
        <v/>
      </c>
      <c r="DQ92" s="71" t="str">
        <f>IF(AND(Include_study?="Yes",Sufficient_data="Yes"),IF('Publication Bias Analysis'!L$38="Left",'Publication Bias Analysis'!E:E-DV$10,DV$10-'Publication Bias Analysis'!E:E),"")</f>
        <v/>
      </c>
      <c r="DR92" s="41" t="str">
        <f t="shared" si="181"/>
        <v/>
      </c>
      <c r="DS92" s="51" t="str">
        <f>IF(AND(DQ92&lt;&gt;"",DA92&lt;=MAX(DA:DA)-DV$14),1/('Publication Bias Analysis'!F:F^2+IF(Additional_model="Fixed effect",0,$DV$20)),"")</f>
        <v/>
      </c>
      <c r="EJ92" s="136"/>
      <c r="EK92" s="41" t="str">
        <f t="shared" si="210"/>
        <v/>
      </c>
      <c r="EL92" s="51" t="str">
        <f>IF(AND(Include_study?="Yes",Sufficient_data="Yes"),Z_score-('Publication Bias Analysis'!P$3+'Publication Bias Analysis'!P$4*Inverse_standard_error),"")</f>
        <v/>
      </c>
      <c r="EN92" s="136"/>
      <c r="EO92" s="41" t="str">
        <f>IF(AND(Include_study?="Yes",Sufficient_data="Yes"),('Publication Bias Analysis'!E:E-(SUMPRODUCT(Calculations!CS:CS,'Publication Bias Analysis'!E:E)/SUM(Calculations!CS:CS)))/SQRT(Calculations!EP:EP),"")</f>
        <v/>
      </c>
      <c r="EP92" s="41" t="str">
        <f>IF(AND(Include_study?="Yes",Sufficient_data="Yes"),'Publication Bias Analysis'!F:F^2-1/SUM(Calculations!CS:CS),"")</f>
        <v/>
      </c>
      <c r="EQ92" s="11" t="str">
        <f t="shared" si="182"/>
        <v/>
      </c>
      <c r="ER92" s="11" t="str">
        <f t="shared" si="183"/>
        <v/>
      </c>
      <c r="ES92" s="11" t="str">
        <f>IF(AND(Include_study?="Yes",Sufficient_data="Yes"),COUNTIFS(EQ$2:EQ91,"&lt;"&amp;EQ92,ER$2:ER91,"&lt;"&amp;ER92)+COUNTIFS(EQ93:EQ$201,"&lt;"&amp;EQ92,ER93:ER$201,"&lt;"&amp;ER92)+COUNTIFS(EQ$2:EQ91,"&gt;"&amp;EQ92,ER$2:ER91,"&gt;"&amp;ER92)+COUNTIFS(EQ93:EQ$201,"&gt;"&amp;EQ92,ER93:ER$201,"&gt;"&amp;ER92),"")</f>
        <v/>
      </c>
      <c r="ET92" s="82" t="str">
        <f>IF(AND(Include_study?="Yes",Sufficient_data="Yes"),COUNTIFS(EQ$2:EQ91,"&lt;"&amp;EQ92,ER$2:ER91,"&gt;"&amp;ER92)+COUNTIFS(EQ93:EQ$201,"&lt;"&amp;EQ92,ER93:ER$201,"&gt;"&amp;ER92)+COUNTIFS(EQ$2:EQ91,"&gt;"&amp;EQ92,ER$2:ER91,"&lt;"&amp;ER92)+COUNTIFS(EQ93:EQ$201,"&gt;"&amp;EQ92,ER93:ER$201,"&lt;"&amp;ER92),"")</f>
        <v/>
      </c>
      <c r="EV92" s="136"/>
      <c r="FA92" s="136"/>
      <c r="FB92" s="41" t="e">
        <f t="shared" si="144"/>
        <v>#N/A</v>
      </c>
      <c r="FC92" s="41" t="e">
        <f t="shared" si="145"/>
        <v>#N/A</v>
      </c>
      <c r="FD92" s="41" t="str">
        <f t="shared" si="146"/>
        <v/>
      </c>
      <c r="FE92" s="51" t="str">
        <f>IF(AND(Include_study?="Yes",Sufficient_data="Yes"),Z_score-('Publication Bias Analysis'!AO$30+'Publication Bias Analysis'!AO$31*Inverse_standard_error),"")</f>
        <v/>
      </c>
      <c r="FK92" s="136"/>
      <c r="FL92" s="11" t="str">
        <f>IF(Z_score_individual_studies&lt;&gt;"",RANK('Publication Bias Analysis'!AW:AW,'Publication Bias Analysis'!AW:AW,1)+COUNTIF('Publication Bias Analysis'!AW$2:AW91,'Publication Bias Analysis'!AW92),"")</f>
        <v/>
      </c>
      <c r="FM92" s="41" t="str">
        <f t="shared" si="211"/>
        <v/>
      </c>
      <c r="FN92" s="41" t="e">
        <f>IF('Publication Bias Analysis'!AV92&lt;&gt;"",'Publication Bias Analysis'!AV92,NA())</f>
        <v>#N/A</v>
      </c>
      <c r="FO92" s="41" t="e">
        <f>IF('Publication Bias Analysis'!AW92&lt;&gt;"",'Publication Bias Analysis'!AW92,NA())</f>
        <v>#N/A</v>
      </c>
      <c r="FP92" s="41" t="str">
        <f>IF(AND(Include_study?="Yes",Sufficient_data="Yes"),'Publication Bias Analysis'!AV:AV-AVERAGE('Publication Bias Analysis'!AV:AV),"")</f>
        <v/>
      </c>
      <c r="FQ92" s="51" t="str">
        <f>IF(AND(Include_study?="Yes",Sufficient_data="Yes"),FO:FO-('Publication Bias Analysis'!AZ$30+'Publication Bias Analysis'!AZ$31*FN:FN),"")</f>
        <v/>
      </c>
      <c r="FW92" s="136"/>
      <c r="FX92" s="90" t="str">
        <f t="shared" si="212"/>
        <v/>
      </c>
      <c r="FY92" s="41" t="str">
        <f t="shared" si="184"/>
        <v/>
      </c>
      <c r="FZ92" s="51" t="str">
        <f t="shared" si="214"/>
        <v/>
      </c>
    </row>
    <row r="93" spans="1:182" x14ac:dyDescent="0.2">
      <c r="A93" s="131"/>
      <c r="B93" s="41" t="str">
        <f>IF(AND(Sufficient_data="Yes",Include_study?="Yes"),IF(AND(Sort_By=$E$1,Order="Ascending"),IF(Input!Study_name="",COUNTIFS(Input!Study_name,"&lt;&gt;"&amp;"",Include_study?,"Yes",Sufficient_data,"Yes")+1,IF(COUNT(E93)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93)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93" s="41" t="str">
        <f>IF(B93&lt;&gt;"",IF(B93=0,COUNTIF(B$2:B92,0)+1,COUNTIF(B$2:B92,B93)+COUNTIF(B:B,"&lt;"&amp;B93)+1),"")</f>
        <v/>
      </c>
      <c r="D93" s="41" t="str">
        <f t="shared" si="84"/>
        <v/>
      </c>
      <c r="E93" s="41" t="str">
        <f>IF(AND(Include_study?="Yes",Sufficient_data="Yes",Input!Study_name&lt;&gt;""),Input!Study_name,"")</f>
        <v/>
      </c>
      <c r="F93" s="41" t="str">
        <f>IF(AND(Include_study?="Yes",Sufficient_data="Yes"),IF(Input!M2_M1&lt;&gt;"",Input!M2_M1,IF(AND(M1_&lt;&gt;"",M2_&lt;&gt;""),M2_-M1_,"")),"")</f>
        <v/>
      </c>
      <c r="G93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93" s="41" t="str">
        <f>IF(AND(Include_study?="Yes",Sufficient_data="Yes"),IF(OR(t_value&lt;&gt;"",F_value&lt;&gt;"",Input!Cohens_d&lt;&gt;"",Input!Hedges_g&lt;&gt;""),"",Sdiff/SQRT(2*(1-(r_)))),"")</f>
        <v/>
      </c>
      <c r="I93" s="11" t="str">
        <f t="shared" si="185"/>
        <v/>
      </c>
      <c r="J93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93" s="41" t="str">
        <f t="shared" si="186"/>
        <v/>
      </c>
      <c r="L93" s="41" t="str">
        <f t="shared" si="187"/>
        <v/>
      </c>
      <c r="M93" s="41" t="str">
        <f t="shared" si="188"/>
        <v/>
      </c>
      <c r="N93" s="41" t="str">
        <f t="shared" si="189"/>
        <v/>
      </c>
      <c r="O93" s="41" t="str">
        <f t="shared" si="190"/>
        <v/>
      </c>
      <c r="P93" s="41" t="str">
        <f t="shared" si="191"/>
        <v/>
      </c>
      <c r="Q93" s="41" t="str">
        <f t="shared" si="192"/>
        <v/>
      </c>
      <c r="R93" s="41" t="str">
        <f t="shared" si="193"/>
        <v/>
      </c>
      <c r="S93" s="41" t="str">
        <f t="shared" si="194"/>
        <v/>
      </c>
      <c r="T93" s="105" t="str">
        <f t="shared" si="195"/>
        <v/>
      </c>
      <c r="U93" s="108" t="str">
        <f t="shared" si="196"/>
        <v/>
      </c>
      <c r="V93" s="42"/>
      <c r="W93" s="71" t="e">
        <f t="shared" si="150"/>
        <v>#N/A</v>
      </c>
      <c r="X93" s="41" t="str">
        <f t="shared" si="151"/>
        <v/>
      </c>
      <c r="Y93" s="51" t="str">
        <f t="shared" si="152"/>
        <v/>
      </c>
      <c r="AD93" s="131"/>
      <c r="AE93" s="71" t="str">
        <f t="shared" si="153"/>
        <v/>
      </c>
      <c r="AF93" s="86" t="str">
        <f t="shared" si="100"/>
        <v/>
      </c>
      <c r="AG93" s="86" t="str">
        <f t="shared" si="101"/>
        <v/>
      </c>
      <c r="AH93" s="86" t="str">
        <f t="shared" si="154"/>
        <v/>
      </c>
      <c r="AI93" s="86" t="str">
        <f t="shared" si="155"/>
        <v/>
      </c>
      <c r="AJ93" s="86" t="str">
        <f t="shared" si="156"/>
        <v/>
      </c>
      <c r="AK93" s="86" t="str">
        <f t="shared" si="197"/>
        <v/>
      </c>
      <c r="AL93" s="86" t="str">
        <f>IF(AND(Include_study?="Yes",Sufficient_data="Yes",Subgroup&lt;&gt;""),AH93-ABS(TINV((1-Subgroup_confidence_level),Number_of_subjects-1))*Calculations!AI93,"")</f>
        <v/>
      </c>
      <c r="AM93" s="86" t="str">
        <f>IF(AND(Include_study?="Yes",Sufficient_data="Yes",Subgroup&lt;&gt;""),AH93+ABS(TINV((1-Subgroup_confidence_level),Number_of_subjects-1))*Calculations!AI93,"")</f>
        <v/>
      </c>
      <c r="AN93" s="110" t="str">
        <f t="shared" si="198"/>
        <v/>
      </c>
      <c r="AO93" s="108" t="str">
        <f t="shared" si="199"/>
        <v/>
      </c>
      <c r="AP93" s="42"/>
      <c r="AQ93" s="71" t="e">
        <f t="shared" si="157"/>
        <v>#N/A</v>
      </c>
      <c r="AR93" s="41" t="str">
        <f t="shared" si="158"/>
        <v/>
      </c>
      <c r="AS93" s="51" t="str">
        <f t="shared" si="159"/>
        <v/>
      </c>
      <c r="AT93" s="42"/>
      <c r="AU93" s="71" t="str">
        <f t="shared" si="160"/>
        <v/>
      </c>
      <c r="AV93" s="86" t="str">
        <f>IF(AND(Sufficient_data="Yes",Include_study?="Yes",Subgroup&lt;&gt;""),IF(COUNTIFS(Input!P$2:P92,"="&amp;"Yes",Input!C$2:C92,"="&amp;"Yes",Input!Q$2:Q92,"="&amp;Subgroup)&gt;0,"",Subgroup),"")</f>
        <v/>
      </c>
      <c r="AW93" s="86" t="str">
        <f t="shared" si="161"/>
        <v/>
      </c>
      <c r="AX93" s="86" t="str">
        <f t="shared" si="162"/>
        <v/>
      </c>
      <c r="AY93" s="86" t="str">
        <f t="shared" si="163"/>
        <v/>
      </c>
      <c r="AZ93" s="86" t="str">
        <f t="shared" si="164"/>
        <v/>
      </c>
      <c r="BA93" s="86" t="str">
        <f t="shared" si="165"/>
        <v/>
      </c>
      <c r="BB93" s="86" t="str">
        <f t="shared" si="166"/>
        <v/>
      </c>
      <c r="BC93" s="86" t="str">
        <f t="shared" si="200"/>
        <v/>
      </c>
      <c r="BD93" s="86" t="str">
        <f t="shared" si="167"/>
        <v/>
      </c>
      <c r="BE93" s="86" t="str">
        <f t="shared" si="201"/>
        <v/>
      </c>
      <c r="BF93" s="86" t="str">
        <f t="shared" si="202"/>
        <v/>
      </c>
      <c r="BG93" s="86" t="str">
        <f t="shared" si="168"/>
        <v/>
      </c>
      <c r="BH93" s="86" t="str">
        <f t="shared" si="203"/>
        <v/>
      </c>
      <c r="BI93" s="86" t="str">
        <f t="shared" si="204"/>
        <v/>
      </c>
      <c r="BJ93" s="86" t="str">
        <f t="shared" si="169"/>
        <v/>
      </c>
      <c r="BK93" s="86" t="str">
        <f t="shared" si="205"/>
        <v/>
      </c>
      <c r="BL93" s="86" t="str">
        <f t="shared" si="206"/>
        <v/>
      </c>
      <c r="BM93" s="86" t="str">
        <f t="shared" si="170"/>
        <v/>
      </c>
      <c r="BN93" s="86" t="str">
        <f t="shared" si="171"/>
        <v/>
      </c>
      <c r="BO93" s="86" t="e">
        <f t="shared" si="172"/>
        <v>#N/A</v>
      </c>
      <c r="BP93" s="105" t="str">
        <f t="shared" si="173"/>
        <v/>
      </c>
      <c r="BQ93" s="86" t="str">
        <f t="shared" si="174"/>
        <v/>
      </c>
      <c r="BR93" s="86" t="str">
        <f t="shared" si="207"/>
        <v/>
      </c>
      <c r="BS93" s="86" t="str">
        <f t="shared" si="175"/>
        <v/>
      </c>
      <c r="BT93" s="51" t="str">
        <f t="shared" si="213"/>
        <v/>
      </c>
      <c r="BY93" s="132"/>
      <c r="BZ93" s="41" t="e">
        <f>IF(AND(Sufficient_data="Yes",Include_study?="Yes",Moderator&lt;&gt;""),'Moderator Analysis'!E93,NA())</f>
        <v>#N/A</v>
      </c>
      <c r="CA93" s="41" t="e">
        <f>IF(AND(Include_study?="Yes",Sufficient_data="Yes",Moderator&lt;&gt;""),'Moderator Analysis'!F93,NA())</f>
        <v>#N/A</v>
      </c>
      <c r="CB93" s="41" t="str">
        <f t="shared" si="208"/>
        <v/>
      </c>
      <c r="CC93" s="41" t="str">
        <f t="shared" si="176"/>
        <v/>
      </c>
      <c r="CD93" s="41" t="str">
        <f>IF(AND(Sufficient_data="Yes",Include_study?="Yes",Moderator&lt;&gt;""),'Moderator Analysis'!F:F-CO$2,"")</f>
        <v/>
      </c>
      <c r="CE93" s="41" t="str">
        <f t="shared" si="177"/>
        <v/>
      </c>
      <c r="CF93" s="51" t="str">
        <f>IF(AND(Sufficient_data="Yes",Include_study?="Yes",Moderator&lt;&gt;""),CC:CC*('Moderator Analysis'!F:F-CO$5-CO$4*'Moderator Analysis'!E:E)^2,"")</f>
        <v/>
      </c>
      <c r="CG93" s="42"/>
      <c r="CH93" s="25"/>
      <c r="CI93" s="71" t="str">
        <f t="shared" si="178"/>
        <v/>
      </c>
      <c r="CJ93" s="41" t="str">
        <f>IF(AND(Sufficient_data="Yes",Include_study?="Yes",CI93&lt;&gt;""),'Moderator Analysis'!F:F-'Moderator Analysis'!$J$37,"")</f>
        <v/>
      </c>
      <c r="CK93" s="41" t="str">
        <f>IF(AND(Sufficient_data="Yes",Include_study?="Yes",CI93&lt;&gt;""),'Moderator Analysis'!E:E-SUMPRODUCT('Moderator Analysis'!E:E,CI:CI)/SUM(CI:CI),"")</f>
        <v/>
      </c>
      <c r="CL93" s="51" t="str">
        <f>IF(AND(Sufficient_data="Yes",Include_study?="Yes",CI93&lt;&gt;""),CI:CI*('Moderator Analysis'!F:F-'Moderator Analysis'!J$29-'Moderator Analysis'!J$30*'Moderator Analysis'!E:E)^2,"")</f>
        <v/>
      </c>
      <c r="CQ93" s="132"/>
      <c r="CR93" s="134"/>
      <c r="CS93" s="41" t="str">
        <f>IF(AND(Sufficient_data="Yes",Include_study?="Yes"),1/('Publication Bias Analysis'!F93^2),"")</f>
        <v/>
      </c>
      <c r="CT93" s="86" t="str">
        <f>IF(AND(Include_study?="Yes",Sufficient_data="Yes"),1/('Publication Bias Analysis'!F93^2+IF(Additional_model="Fixed effect",0,DG$21)),"")</f>
        <v/>
      </c>
      <c r="CU93" s="86" t="str">
        <f>IF(AND(Include_study?="Yes",Sufficient_data="Yes"),1/('Publication Bias Analysis'!F:F^2+IF(Additional_model="Fixed effect",0,'Publication Bias Analysis'!L$32)),"")</f>
        <v/>
      </c>
      <c r="CV93" s="86" t="str">
        <f>IF(AND(Include_study?="Yes",Sufficient_data="Yes"),'Publication Bias Analysis'!E:E-'Publication Bias Analysis'!I$37,"")</f>
        <v/>
      </c>
      <c r="CW93" s="86" t="str">
        <f>IF(AND(Include_study?="Yes",Sufficient_data="Yes"),IF(Additional_model="Fixed effect",1/'Publication Bias Analysis'!F:F,1/SQRT('Publication Bias Analysis'!F:F^2+Calculations!DG$21)),"")</f>
        <v/>
      </c>
      <c r="CX93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93" s="88" t="str">
        <f t="shared" si="209"/>
        <v/>
      </c>
      <c r="CZ93" s="88" t="str">
        <f>IF(AND(Include_study?="Yes",Sufficient_data="Yes"),CY:CY+IF(DK:DK&lt;0,-1,1)*COUNTIF(CY$2:CY92,CY:CY),"")</f>
        <v/>
      </c>
      <c r="DA93" s="88" t="str">
        <f>IF(AND(Include_study?="Yes",Sufficient_data="Yes"),RANK(DO:DO,DO:DO,1)*IF(DN:DN&gt;0,1,-1)+IF(DN:DN&lt;0,-1,1)*COUNTIF(CY$2:CY92,CY:CY),"")</f>
        <v/>
      </c>
      <c r="DB93" s="88" t="str">
        <f>IF(AND(Include_study?="Yes",Sufficient_data="Yes"),RANK(DR:DR,DR:DR,1)*IF(DQ:DQ&gt;0,1,-1)+IF(DQ:DQ&lt;0,-1,1)*COUNTIF(CY$2:CY92,CY:CY),"")</f>
        <v/>
      </c>
      <c r="DC93" s="41" t="e">
        <f>IF(AND(Include_study?="Yes",Sufficient_data="Yes"),'Publication Bias Analysis'!$E:$E,NA())</f>
        <v>#N/A</v>
      </c>
      <c r="DD93" s="51" t="e">
        <f>IF(AND(Include_study?="Yes",Sufficient_data="Yes"),'Publication Bias Analysis'!$F:$F,NA())</f>
        <v>#N/A</v>
      </c>
      <c r="DJ93" s="136"/>
      <c r="DK93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93" s="41" t="str">
        <f t="shared" si="179"/>
        <v/>
      </c>
      <c r="DM93" s="51" t="str">
        <f>IF(AND(Include_study?="Yes",Sufficient_data="Yes"),1/('Publication Bias Analysis'!F:F^2+IF(Additional_model="Fixed effect",0,$DV$6)),"")</f>
        <v/>
      </c>
      <c r="DN93" s="41" t="str">
        <f>IF(AND(Include_study?="Yes",Sufficient_data="Yes"),IF('Publication Bias Analysis'!L$38="Left",'Publication Bias Analysis'!E:E-DV$3,Calculations!DV$3-'Publication Bias Analysis'!E:E),"")</f>
        <v/>
      </c>
      <c r="DO93" s="41" t="str">
        <f t="shared" si="180"/>
        <v/>
      </c>
      <c r="DP93" s="51" t="str">
        <f>IF(AND(DN93&lt;&gt;"",CZ93&lt;=MAX(CZ:CZ)-DV$7),1/('Publication Bias Analysis'!F:F^2+IF(Additional_model="Fixed effect",0,$DV$13)),"")</f>
        <v/>
      </c>
      <c r="DQ93" s="71" t="str">
        <f>IF(AND(Include_study?="Yes",Sufficient_data="Yes"),IF('Publication Bias Analysis'!L$38="Left",'Publication Bias Analysis'!E:E-DV$10,DV$10-'Publication Bias Analysis'!E:E),"")</f>
        <v/>
      </c>
      <c r="DR93" s="41" t="str">
        <f t="shared" si="181"/>
        <v/>
      </c>
      <c r="DS93" s="51" t="str">
        <f>IF(AND(DQ93&lt;&gt;"",DA93&lt;=MAX(DA:DA)-DV$14),1/('Publication Bias Analysis'!F:F^2+IF(Additional_model="Fixed effect",0,$DV$20)),"")</f>
        <v/>
      </c>
      <c r="EJ93" s="136"/>
      <c r="EK93" s="41" t="str">
        <f t="shared" si="210"/>
        <v/>
      </c>
      <c r="EL93" s="51" t="str">
        <f>IF(AND(Include_study?="Yes",Sufficient_data="Yes"),Z_score-('Publication Bias Analysis'!P$3+'Publication Bias Analysis'!P$4*Inverse_standard_error),"")</f>
        <v/>
      </c>
      <c r="EN93" s="136"/>
      <c r="EO93" s="41" t="str">
        <f>IF(AND(Include_study?="Yes",Sufficient_data="Yes"),('Publication Bias Analysis'!E:E-(SUMPRODUCT(Calculations!CS:CS,'Publication Bias Analysis'!E:E)/SUM(Calculations!CS:CS)))/SQRT(Calculations!EP:EP),"")</f>
        <v/>
      </c>
      <c r="EP93" s="41" t="str">
        <f>IF(AND(Include_study?="Yes",Sufficient_data="Yes"),'Publication Bias Analysis'!F:F^2-1/SUM(Calculations!CS:CS),"")</f>
        <v/>
      </c>
      <c r="EQ93" s="11" t="str">
        <f t="shared" si="182"/>
        <v/>
      </c>
      <c r="ER93" s="11" t="str">
        <f t="shared" si="183"/>
        <v/>
      </c>
      <c r="ES93" s="11" t="str">
        <f>IF(AND(Include_study?="Yes",Sufficient_data="Yes"),COUNTIFS(EQ$2:EQ92,"&lt;"&amp;EQ93,ER$2:ER92,"&lt;"&amp;ER93)+COUNTIFS(EQ94:EQ$201,"&lt;"&amp;EQ93,ER94:ER$201,"&lt;"&amp;ER93)+COUNTIFS(EQ$2:EQ92,"&gt;"&amp;EQ93,ER$2:ER92,"&gt;"&amp;ER93)+COUNTIFS(EQ94:EQ$201,"&gt;"&amp;EQ93,ER94:ER$201,"&gt;"&amp;ER93),"")</f>
        <v/>
      </c>
      <c r="ET93" s="82" t="str">
        <f>IF(AND(Include_study?="Yes",Sufficient_data="Yes"),COUNTIFS(EQ$2:EQ92,"&lt;"&amp;EQ93,ER$2:ER92,"&gt;"&amp;ER93)+COUNTIFS(EQ94:EQ$201,"&lt;"&amp;EQ93,ER94:ER$201,"&gt;"&amp;ER93)+COUNTIFS(EQ$2:EQ92,"&gt;"&amp;EQ93,ER$2:ER92,"&lt;"&amp;ER93)+COUNTIFS(EQ94:EQ$201,"&gt;"&amp;EQ93,ER94:ER$201,"&lt;"&amp;ER93),"")</f>
        <v/>
      </c>
      <c r="EV93" s="136"/>
      <c r="FA93" s="136"/>
      <c r="FB93" s="41" t="e">
        <f t="shared" si="144"/>
        <v>#N/A</v>
      </c>
      <c r="FC93" s="41" t="e">
        <f t="shared" si="145"/>
        <v>#N/A</v>
      </c>
      <c r="FD93" s="41" t="str">
        <f t="shared" si="146"/>
        <v/>
      </c>
      <c r="FE93" s="51" t="str">
        <f>IF(AND(Include_study?="Yes",Sufficient_data="Yes"),Z_score-('Publication Bias Analysis'!AO$30+'Publication Bias Analysis'!AO$31*Inverse_standard_error),"")</f>
        <v/>
      </c>
      <c r="FK93" s="136"/>
      <c r="FL93" s="11" t="str">
        <f>IF(Z_score_individual_studies&lt;&gt;"",RANK('Publication Bias Analysis'!AW:AW,'Publication Bias Analysis'!AW:AW,1)+COUNTIF('Publication Bias Analysis'!AW$2:AW92,'Publication Bias Analysis'!AW93),"")</f>
        <v/>
      </c>
      <c r="FM93" s="41" t="str">
        <f t="shared" si="211"/>
        <v/>
      </c>
      <c r="FN93" s="41" t="e">
        <f>IF('Publication Bias Analysis'!AV93&lt;&gt;"",'Publication Bias Analysis'!AV93,NA())</f>
        <v>#N/A</v>
      </c>
      <c r="FO93" s="41" t="e">
        <f>IF('Publication Bias Analysis'!AW93&lt;&gt;"",'Publication Bias Analysis'!AW93,NA())</f>
        <v>#N/A</v>
      </c>
      <c r="FP93" s="41" t="str">
        <f>IF(AND(Include_study?="Yes",Sufficient_data="Yes"),'Publication Bias Analysis'!AV:AV-AVERAGE('Publication Bias Analysis'!AV:AV),"")</f>
        <v/>
      </c>
      <c r="FQ93" s="51" t="str">
        <f>IF(AND(Include_study?="Yes",Sufficient_data="Yes"),FO:FO-('Publication Bias Analysis'!AZ$30+'Publication Bias Analysis'!AZ$31*FN:FN),"")</f>
        <v/>
      </c>
      <c r="FW93" s="136"/>
      <c r="FX93" s="90" t="str">
        <f t="shared" si="212"/>
        <v/>
      </c>
      <c r="FY93" s="41" t="str">
        <f t="shared" si="184"/>
        <v/>
      </c>
      <c r="FZ93" s="51" t="str">
        <f t="shared" si="214"/>
        <v/>
      </c>
    </row>
    <row r="94" spans="1:182" x14ac:dyDescent="0.2">
      <c r="A94" s="131"/>
      <c r="B94" s="41" t="str">
        <f>IF(AND(Sufficient_data="Yes",Include_study?="Yes"),IF(AND(Sort_By=$E$1,Order="Ascending"),IF(Input!Study_name="",COUNTIFS(Input!Study_name,"&lt;&gt;"&amp;"",Include_study?,"Yes",Sufficient_data,"Yes")+1,IF(COUNT(E94)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94)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94" s="41" t="str">
        <f>IF(B94&lt;&gt;"",IF(B94=0,COUNTIF(B$2:B93,0)+1,COUNTIF(B$2:B93,B94)+COUNTIF(B:B,"&lt;"&amp;B94)+1),"")</f>
        <v/>
      </c>
      <c r="D94" s="41" t="str">
        <f t="shared" si="84"/>
        <v/>
      </c>
      <c r="E94" s="41" t="str">
        <f>IF(AND(Include_study?="Yes",Sufficient_data="Yes",Input!Study_name&lt;&gt;""),Input!Study_name,"")</f>
        <v/>
      </c>
      <c r="F94" s="41" t="str">
        <f>IF(AND(Include_study?="Yes",Sufficient_data="Yes"),IF(Input!M2_M1&lt;&gt;"",Input!M2_M1,IF(AND(M1_&lt;&gt;"",M2_&lt;&gt;""),M2_-M1_,"")),"")</f>
        <v/>
      </c>
      <c r="G94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94" s="41" t="str">
        <f>IF(AND(Include_study?="Yes",Sufficient_data="Yes"),IF(OR(t_value&lt;&gt;"",F_value&lt;&gt;"",Input!Cohens_d&lt;&gt;"",Input!Hedges_g&lt;&gt;""),"",Sdiff/SQRT(2*(1-(r_)))),"")</f>
        <v/>
      </c>
      <c r="I94" s="11" t="str">
        <f t="shared" si="185"/>
        <v/>
      </c>
      <c r="J94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94" s="41" t="str">
        <f t="shared" si="186"/>
        <v/>
      </c>
      <c r="L94" s="41" t="str">
        <f t="shared" si="187"/>
        <v/>
      </c>
      <c r="M94" s="41" t="str">
        <f t="shared" si="188"/>
        <v/>
      </c>
      <c r="N94" s="41" t="str">
        <f t="shared" si="189"/>
        <v/>
      </c>
      <c r="O94" s="41" t="str">
        <f t="shared" si="190"/>
        <v/>
      </c>
      <c r="P94" s="41" t="str">
        <f t="shared" si="191"/>
        <v/>
      </c>
      <c r="Q94" s="41" t="str">
        <f t="shared" si="192"/>
        <v/>
      </c>
      <c r="R94" s="41" t="str">
        <f t="shared" si="193"/>
        <v/>
      </c>
      <c r="S94" s="41" t="str">
        <f t="shared" si="194"/>
        <v/>
      </c>
      <c r="T94" s="105" t="str">
        <f t="shared" si="195"/>
        <v/>
      </c>
      <c r="U94" s="108" t="str">
        <f t="shared" si="196"/>
        <v/>
      </c>
      <c r="V94" s="42"/>
      <c r="W94" s="71" t="e">
        <f t="shared" si="150"/>
        <v>#N/A</v>
      </c>
      <c r="X94" s="41" t="str">
        <f t="shared" si="151"/>
        <v/>
      </c>
      <c r="Y94" s="51" t="str">
        <f t="shared" si="152"/>
        <v/>
      </c>
      <c r="AD94" s="131"/>
      <c r="AE94" s="71" t="str">
        <f t="shared" si="153"/>
        <v/>
      </c>
      <c r="AF94" s="86" t="str">
        <f t="shared" si="100"/>
        <v/>
      </c>
      <c r="AG94" s="86" t="str">
        <f t="shared" si="101"/>
        <v/>
      </c>
      <c r="AH94" s="86" t="str">
        <f t="shared" si="154"/>
        <v/>
      </c>
      <c r="AI94" s="86" t="str">
        <f t="shared" si="155"/>
        <v/>
      </c>
      <c r="AJ94" s="86" t="str">
        <f t="shared" si="156"/>
        <v/>
      </c>
      <c r="AK94" s="86" t="str">
        <f t="shared" si="197"/>
        <v/>
      </c>
      <c r="AL94" s="86" t="str">
        <f>IF(AND(Include_study?="Yes",Sufficient_data="Yes",Subgroup&lt;&gt;""),AH94-ABS(TINV((1-Subgroup_confidence_level),Number_of_subjects-1))*Calculations!AI94,"")</f>
        <v/>
      </c>
      <c r="AM94" s="86" t="str">
        <f>IF(AND(Include_study?="Yes",Sufficient_data="Yes",Subgroup&lt;&gt;""),AH94+ABS(TINV((1-Subgroup_confidence_level),Number_of_subjects-1))*Calculations!AI94,"")</f>
        <v/>
      </c>
      <c r="AN94" s="110" t="str">
        <f t="shared" si="198"/>
        <v/>
      </c>
      <c r="AO94" s="108" t="str">
        <f t="shared" si="199"/>
        <v/>
      </c>
      <c r="AP94" s="42"/>
      <c r="AQ94" s="71" t="e">
        <f t="shared" si="157"/>
        <v>#N/A</v>
      </c>
      <c r="AR94" s="41" t="str">
        <f t="shared" si="158"/>
        <v/>
      </c>
      <c r="AS94" s="51" t="str">
        <f t="shared" si="159"/>
        <v/>
      </c>
      <c r="AT94" s="42"/>
      <c r="AU94" s="71" t="str">
        <f t="shared" si="160"/>
        <v/>
      </c>
      <c r="AV94" s="86" t="str">
        <f>IF(AND(Sufficient_data="Yes",Include_study?="Yes",Subgroup&lt;&gt;""),IF(COUNTIFS(Input!P$2:P93,"="&amp;"Yes",Input!C$2:C93,"="&amp;"Yes",Input!Q$2:Q93,"="&amp;Subgroup)&gt;0,"",Subgroup),"")</f>
        <v/>
      </c>
      <c r="AW94" s="86" t="str">
        <f t="shared" si="161"/>
        <v/>
      </c>
      <c r="AX94" s="86" t="str">
        <f t="shared" si="162"/>
        <v/>
      </c>
      <c r="AY94" s="86" t="str">
        <f t="shared" si="163"/>
        <v/>
      </c>
      <c r="AZ94" s="86" t="str">
        <f t="shared" si="164"/>
        <v/>
      </c>
      <c r="BA94" s="86" t="str">
        <f t="shared" si="165"/>
        <v/>
      </c>
      <c r="BB94" s="86" t="str">
        <f t="shared" si="166"/>
        <v/>
      </c>
      <c r="BC94" s="86" t="str">
        <f t="shared" si="200"/>
        <v/>
      </c>
      <c r="BD94" s="86" t="str">
        <f t="shared" si="167"/>
        <v/>
      </c>
      <c r="BE94" s="86" t="str">
        <f t="shared" si="201"/>
        <v/>
      </c>
      <c r="BF94" s="86" t="str">
        <f t="shared" si="202"/>
        <v/>
      </c>
      <c r="BG94" s="86" t="str">
        <f t="shared" si="168"/>
        <v/>
      </c>
      <c r="BH94" s="86" t="str">
        <f t="shared" si="203"/>
        <v/>
      </c>
      <c r="BI94" s="86" t="str">
        <f t="shared" si="204"/>
        <v/>
      </c>
      <c r="BJ94" s="86" t="str">
        <f t="shared" si="169"/>
        <v/>
      </c>
      <c r="BK94" s="86" t="str">
        <f t="shared" si="205"/>
        <v/>
      </c>
      <c r="BL94" s="86" t="str">
        <f t="shared" si="206"/>
        <v/>
      </c>
      <c r="BM94" s="86" t="str">
        <f t="shared" si="170"/>
        <v/>
      </c>
      <c r="BN94" s="86" t="str">
        <f t="shared" si="171"/>
        <v/>
      </c>
      <c r="BO94" s="86" t="e">
        <f t="shared" si="172"/>
        <v>#N/A</v>
      </c>
      <c r="BP94" s="105" t="str">
        <f t="shared" si="173"/>
        <v/>
      </c>
      <c r="BQ94" s="86" t="str">
        <f t="shared" si="174"/>
        <v/>
      </c>
      <c r="BR94" s="86" t="str">
        <f t="shared" si="207"/>
        <v/>
      </c>
      <c r="BS94" s="86" t="str">
        <f t="shared" si="175"/>
        <v/>
      </c>
      <c r="BT94" s="51" t="str">
        <f t="shared" si="213"/>
        <v/>
      </c>
      <c r="BY94" s="132"/>
      <c r="BZ94" s="41" t="e">
        <f>IF(AND(Sufficient_data="Yes",Include_study?="Yes",Moderator&lt;&gt;""),'Moderator Analysis'!E94,NA())</f>
        <v>#N/A</v>
      </c>
      <c r="CA94" s="41" t="e">
        <f>IF(AND(Include_study?="Yes",Sufficient_data="Yes",Moderator&lt;&gt;""),'Moderator Analysis'!F94,NA())</f>
        <v>#N/A</v>
      </c>
      <c r="CB94" s="41" t="str">
        <f t="shared" si="208"/>
        <v/>
      </c>
      <c r="CC94" s="41" t="str">
        <f t="shared" si="176"/>
        <v/>
      </c>
      <c r="CD94" s="41" t="str">
        <f>IF(AND(Sufficient_data="Yes",Include_study?="Yes",Moderator&lt;&gt;""),'Moderator Analysis'!F:F-CO$2,"")</f>
        <v/>
      </c>
      <c r="CE94" s="41" t="str">
        <f t="shared" si="177"/>
        <v/>
      </c>
      <c r="CF94" s="51" t="str">
        <f>IF(AND(Sufficient_data="Yes",Include_study?="Yes",Moderator&lt;&gt;""),CC:CC*('Moderator Analysis'!F:F-CO$5-CO$4*'Moderator Analysis'!E:E)^2,"")</f>
        <v/>
      </c>
      <c r="CG94" s="42"/>
      <c r="CH94" s="25"/>
      <c r="CI94" s="71" t="str">
        <f t="shared" si="178"/>
        <v/>
      </c>
      <c r="CJ94" s="41" t="str">
        <f>IF(AND(Sufficient_data="Yes",Include_study?="Yes",CI94&lt;&gt;""),'Moderator Analysis'!F:F-'Moderator Analysis'!$J$37,"")</f>
        <v/>
      </c>
      <c r="CK94" s="41" t="str">
        <f>IF(AND(Sufficient_data="Yes",Include_study?="Yes",CI94&lt;&gt;""),'Moderator Analysis'!E:E-SUMPRODUCT('Moderator Analysis'!E:E,CI:CI)/SUM(CI:CI),"")</f>
        <v/>
      </c>
      <c r="CL94" s="51" t="str">
        <f>IF(AND(Sufficient_data="Yes",Include_study?="Yes",CI94&lt;&gt;""),CI:CI*('Moderator Analysis'!F:F-'Moderator Analysis'!J$29-'Moderator Analysis'!J$30*'Moderator Analysis'!E:E)^2,"")</f>
        <v/>
      </c>
      <c r="CQ94" s="132"/>
      <c r="CR94" s="134"/>
      <c r="CS94" s="41" t="str">
        <f>IF(AND(Sufficient_data="Yes",Include_study?="Yes"),1/('Publication Bias Analysis'!F94^2),"")</f>
        <v/>
      </c>
      <c r="CT94" s="86" t="str">
        <f>IF(AND(Include_study?="Yes",Sufficient_data="Yes"),1/('Publication Bias Analysis'!F94^2+IF(Additional_model="Fixed effect",0,DG$21)),"")</f>
        <v/>
      </c>
      <c r="CU94" s="86" t="str">
        <f>IF(AND(Include_study?="Yes",Sufficient_data="Yes"),1/('Publication Bias Analysis'!F:F^2+IF(Additional_model="Fixed effect",0,'Publication Bias Analysis'!L$32)),"")</f>
        <v/>
      </c>
      <c r="CV94" s="86" t="str">
        <f>IF(AND(Include_study?="Yes",Sufficient_data="Yes"),'Publication Bias Analysis'!E:E-'Publication Bias Analysis'!I$37,"")</f>
        <v/>
      </c>
      <c r="CW94" s="86" t="str">
        <f>IF(AND(Include_study?="Yes",Sufficient_data="Yes"),IF(Additional_model="Fixed effect",1/'Publication Bias Analysis'!F:F,1/SQRT('Publication Bias Analysis'!F:F^2+Calculations!DG$21)),"")</f>
        <v/>
      </c>
      <c r="CX94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94" s="88" t="str">
        <f t="shared" si="209"/>
        <v/>
      </c>
      <c r="CZ94" s="88" t="str">
        <f>IF(AND(Include_study?="Yes",Sufficient_data="Yes"),CY:CY+IF(DK:DK&lt;0,-1,1)*COUNTIF(CY$2:CY93,CY:CY),"")</f>
        <v/>
      </c>
      <c r="DA94" s="88" t="str">
        <f>IF(AND(Include_study?="Yes",Sufficient_data="Yes"),RANK(DO:DO,DO:DO,1)*IF(DN:DN&gt;0,1,-1)+IF(DN:DN&lt;0,-1,1)*COUNTIF(CY$2:CY93,CY:CY),"")</f>
        <v/>
      </c>
      <c r="DB94" s="88" t="str">
        <f>IF(AND(Include_study?="Yes",Sufficient_data="Yes"),RANK(DR:DR,DR:DR,1)*IF(DQ:DQ&gt;0,1,-1)+IF(DQ:DQ&lt;0,-1,1)*COUNTIF(CY$2:CY93,CY:CY),"")</f>
        <v/>
      </c>
      <c r="DC94" s="41" t="e">
        <f>IF(AND(Include_study?="Yes",Sufficient_data="Yes"),'Publication Bias Analysis'!$E:$E,NA())</f>
        <v>#N/A</v>
      </c>
      <c r="DD94" s="51" t="e">
        <f>IF(AND(Include_study?="Yes",Sufficient_data="Yes"),'Publication Bias Analysis'!$F:$F,NA())</f>
        <v>#N/A</v>
      </c>
      <c r="DJ94" s="136"/>
      <c r="DK94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94" s="41" t="str">
        <f t="shared" si="179"/>
        <v/>
      </c>
      <c r="DM94" s="51" t="str">
        <f>IF(AND(Include_study?="Yes",Sufficient_data="Yes"),1/('Publication Bias Analysis'!F:F^2+IF(Additional_model="Fixed effect",0,$DV$6)),"")</f>
        <v/>
      </c>
      <c r="DN94" s="41" t="str">
        <f>IF(AND(Include_study?="Yes",Sufficient_data="Yes"),IF('Publication Bias Analysis'!L$38="Left",'Publication Bias Analysis'!E:E-DV$3,Calculations!DV$3-'Publication Bias Analysis'!E:E),"")</f>
        <v/>
      </c>
      <c r="DO94" s="41" t="str">
        <f t="shared" si="180"/>
        <v/>
      </c>
      <c r="DP94" s="51" t="str">
        <f>IF(AND(DN94&lt;&gt;"",CZ94&lt;=MAX(CZ:CZ)-DV$7),1/('Publication Bias Analysis'!F:F^2+IF(Additional_model="Fixed effect",0,$DV$13)),"")</f>
        <v/>
      </c>
      <c r="DQ94" s="71" t="str">
        <f>IF(AND(Include_study?="Yes",Sufficient_data="Yes"),IF('Publication Bias Analysis'!L$38="Left",'Publication Bias Analysis'!E:E-DV$10,DV$10-'Publication Bias Analysis'!E:E),"")</f>
        <v/>
      </c>
      <c r="DR94" s="41" t="str">
        <f t="shared" si="181"/>
        <v/>
      </c>
      <c r="DS94" s="51" t="str">
        <f>IF(AND(DQ94&lt;&gt;"",DA94&lt;=MAX(DA:DA)-DV$14),1/('Publication Bias Analysis'!F:F^2+IF(Additional_model="Fixed effect",0,$DV$20)),"")</f>
        <v/>
      </c>
      <c r="EJ94" s="136"/>
      <c r="EK94" s="41" t="str">
        <f t="shared" si="210"/>
        <v/>
      </c>
      <c r="EL94" s="51" t="str">
        <f>IF(AND(Include_study?="Yes",Sufficient_data="Yes"),Z_score-('Publication Bias Analysis'!P$3+'Publication Bias Analysis'!P$4*Inverse_standard_error),"")</f>
        <v/>
      </c>
      <c r="EN94" s="136"/>
      <c r="EO94" s="41" t="str">
        <f>IF(AND(Include_study?="Yes",Sufficient_data="Yes"),('Publication Bias Analysis'!E:E-(SUMPRODUCT(Calculations!CS:CS,'Publication Bias Analysis'!E:E)/SUM(Calculations!CS:CS)))/SQRT(Calculations!EP:EP),"")</f>
        <v/>
      </c>
      <c r="EP94" s="41" t="str">
        <f>IF(AND(Include_study?="Yes",Sufficient_data="Yes"),'Publication Bias Analysis'!F:F^2-1/SUM(Calculations!CS:CS),"")</f>
        <v/>
      </c>
      <c r="EQ94" s="11" t="str">
        <f t="shared" si="182"/>
        <v/>
      </c>
      <c r="ER94" s="11" t="str">
        <f t="shared" si="183"/>
        <v/>
      </c>
      <c r="ES94" s="11" t="str">
        <f>IF(AND(Include_study?="Yes",Sufficient_data="Yes"),COUNTIFS(EQ$2:EQ93,"&lt;"&amp;EQ94,ER$2:ER93,"&lt;"&amp;ER94)+COUNTIFS(EQ95:EQ$201,"&lt;"&amp;EQ94,ER95:ER$201,"&lt;"&amp;ER94)+COUNTIFS(EQ$2:EQ93,"&gt;"&amp;EQ94,ER$2:ER93,"&gt;"&amp;ER94)+COUNTIFS(EQ95:EQ$201,"&gt;"&amp;EQ94,ER95:ER$201,"&gt;"&amp;ER94),"")</f>
        <v/>
      </c>
      <c r="ET94" s="82" t="str">
        <f>IF(AND(Include_study?="Yes",Sufficient_data="Yes"),COUNTIFS(EQ$2:EQ93,"&lt;"&amp;EQ94,ER$2:ER93,"&gt;"&amp;ER94)+COUNTIFS(EQ95:EQ$201,"&lt;"&amp;EQ94,ER95:ER$201,"&gt;"&amp;ER94)+COUNTIFS(EQ$2:EQ93,"&gt;"&amp;EQ94,ER$2:ER93,"&lt;"&amp;ER94)+COUNTIFS(EQ95:EQ$201,"&gt;"&amp;EQ94,ER95:ER$201,"&lt;"&amp;ER94),"")</f>
        <v/>
      </c>
      <c r="EV94" s="136"/>
      <c r="FA94" s="136"/>
      <c r="FB94" s="41" t="e">
        <f t="shared" si="144"/>
        <v>#N/A</v>
      </c>
      <c r="FC94" s="41" t="e">
        <f t="shared" si="145"/>
        <v>#N/A</v>
      </c>
      <c r="FD94" s="41" t="str">
        <f t="shared" si="146"/>
        <v/>
      </c>
      <c r="FE94" s="51" t="str">
        <f>IF(AND(Include_study?="Yes",Sufficient_data="Yes"),Z_score-('Publication Bias Analysis'!AO$30+'Publication Bias Analysis'!AO$31*Inverse_standard_error),"")</f>
        <v/>
      </c>
      <c r="FK94" s="136"/>
      <c r="FL94" s="11" t="str">
        <f>IF(Z_score_individual_studies&lt;&gt;"",RANK('Publication Bias Analysis'!AW:AW,'Publication Bias Analysis'!AW:AW,1)+COUNTIF('Publication Bias Analysis'!AW$2:AW93,'Publication Bias Analysis'!AW94),"")</f>
        <v/>
      </c>
      <c r="FM94" s="41" t="str">
        <f t="shared" si="211"/>
        <v/>
      </c>
      <c r="FN94" s="41" t="e">
        <f>IF('Publication Bias Analysis'!AV94&lt;&gt;"",'Publication Bias Analysis'!AV94,NA())</f>
        <v>#N/A</v>
      </c>
      <c r="FO94" s="41" t="e">
        <f>IF('Publication Bias Analysis'!AW94&lt;&gt;"",'Publication Bias Analysis'!AW94,NA())</f>
        <v>#N/A</v>
      </c>
      <c r="FP94" s="41" t="str">
        <f>IF(AND(Include_study?="Yes",Sufficient_data="Yes"),'Publication Bias Analysis'!AV:AV-AVERAGE('Publication Bias Analysis'!AV:AV),"")</f>
        <v/>
      </c>
      <c r="FQ94" s="51" t="str">
        <f>IF(AND(Include_study?="Yes",Sufficient_data="Yes"),FO:FO-('Publication Bias Analysis'!AZ$30+'Publication Bias Analysis'!AZ$31*FN:FN),"")</f>
        <v/>
      </c>
      <c r="FW94" s="136"/>
      <c r="FX94" s="90" t="str">
        <f t="shared" si="212"/>
        <v/>
      </c>
      <c r="FY94" s="41" t="str">
        <f t="shared" si="184"/>
        <v/>
      </c>
      <c r="FZ94" s="51" t="str">
        <f t="shared" si="214"/>
        <v/>
      </c>
    </row>
    <row r="95" spans="1:182" x14ac:dyDescent="0.2">
      <c r="A95" s="131"/>
      <c r="B95" s="41" t="str">
        <f>IF(AND(Sufficient_data="Yes",Include_study?="Yes"),IF(AND(Sort_By=$E$1,Order="Ascending"),IF(Input!Study_name="",COUNTIFS(Input!Study_name,"&lt;&gt;"&amp;"",Include_study?,"Yes",Sufficient_data,"Yes")+1,IF(COUNT(E95)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95)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95" s="41" t="str">
        <f>IF(B95&lt;&gt;"",IF(B95=0,COUNTIF(B$2:B94,0)+1,COUNTIF(B$2:B94,B95)+COUNTIF(B:B,"&lt;"&amp;B95)+1),"")</f>
        <v/>
      </c>
      <c r="D95" s="41" t="str">
        <f t="shared" si="84"/>
        <v/>
      </c>
      <c r="E95" s="41" t="str">
        <f>IF(AND(Include_study?="Yes",Sufficient_data="Yes",Input!Study_name&lt;&gt;""),Input!Study_name,"")</f>
        <v/>
      </c>
      <c r="F95" s="41" t="str">
        <f>IF(AND(Include_study?="Yes",Sufficient_data="Yes"),IF(Input!M2_M1&lt;&gt;"",Input!M2_M1,IF(AND(M1_&lt;&gt;"",M2_&lt;&gt;""),M2_-M1_,"")),"")</f>
        <v/>
      </c>
      <c r="G95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95" s="41" t="str">
        <f>IF(AND(Include_study?="Yes",Sufficient_data="Yes"),IF(OR(t_value&lt;&gt;"",F_value&lt;&gt;"",Input!Cohens_d&lt;&gt;"",Input!Hedges_g&lt;&gt;""),"",Sdiff/SQRT(2*(1-(r_)))),"")</f>
        <v/>
      </c>
      <c r="I95" s="11" t="str">
        <f t="shared" si="185"/>
        <v/>
      </c>
      <c r="J95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95" s="41" t="str">
        <f t="shared" si="186"/>
        <v/>
      </c>
      <c r="L95" s="41" t="str">
        <f t="shared" si="187"/>
        <v/>
      </c>
      <c r="M95" s="41" t="str">
        <f t="shared" si="188"/>
        <v/>
      </c>
      <c r="N95" s="41" t="str">
        <f t="shared" si="189"/>
        <v/>
      </c>
      <c r="O95" s="41" t="str">
        <f t="shared" si="190"/>
        <v/>
      </c>
      <c r="P95" s="41" t="str">
        <f t="shared" si="191"/>
        <v/>
      </c>
      <c r="Q95" s="41" t="str">
        <f t="shared" si="192"/>
        <v/>
      </c>
      <c r="R95" s="41" t="str">
        <f t="shared" si="193"/>
        <v/>
      </c>
      <c r="S95" s="41" t="str">
        <f t="shared" si="194"/>
        <v/>
      </c>
      <c r="T95" s="105" t="str">
        <f t="shared" si="195"/>
        <v/>
      </c>
      <c r="U95" s="108" t="str">
        <f t="shared" si="196"/>
        <v/>
      </c>
      <c r="V95" s="42"/>
      <c r="W95" s="71" t="e">
        <f t="shared" si="150"/>
        <v>#N/A</v>
      </c>
      <c r="X95" s="41" t="str">
        <f t="shared" si="151"/>
        <v/>
      </c>
      <c r="Y95" s="51" t="str">
        <f t="shared" si="152"/>
        <v/>
      </c>
      <c r="AD95" s="131"/>
      <c r="AE95" s="71" t="str">
        <f t="shared" si="153"/>
        <v/>
      </c>
      <c r="AF95" s="86" t="str">
        <f t="shared" si="100"/>
        <v/>
      </c>
      <c r="AG95" s="86" t="str">
        <f t="shared" si="101"/>
        <v/>
      </c>
      <c r="AH95" s="86" t="str">
        <f t="shared" si="154"/>
        <v/>
      </c>
      <c r="AI95" s="86" t="str">
        <f t="shared" si="155"/>
        <v/>
      </c>
      <c r="AJ95" s="86" t="str">
        <f t="shared" si="156"/>
        <v/>
      </c>
      <c r="AK95" s="86" t="str">
        <f t="shared" si="197"/>
        <v/>
      </c>
      <c r="AL95" s="86" t="str">
        <f>IF(AND(Include_study?="Yes",Sufficient_data="Yes",Subgroup&lt;&gt;""),AH95-ABS(TINV((1-Subgroup_confidence_level),Number_of_subjects-1))*Calculations!AI95,"")</f>
        <v/>
      </c>
      <c r="AM95" s="86" t="str">
        <f>IF(AND(Include_study?="Yes",Sufficient_data="Yes",Subgroup&lt;&gt;""),AH95+ABS(TINV((1-Subgroup_confidence_level),Number_of_subjects-1))*Calculations!AI95,"")</f>
        <v/>
      </c>
      <c r="AN95" s="110" t="str">
        <f t="shared" si="198"/>
        <v/>
      </c>
      <c r="AO95" s="108" t="str">
        <f t="shared" si="199"/>
        <v/>
      </c>
      <c r="AP95" s="42"/>
      <c r="AQ95" s="71" t="e">
        <f t="shared" si="157"/>
        <v>#N/A</v>
      </c>
      <c r="AR95" s="41" t="str">
        <f t="shared" si="158"/>
        <v/>
      </c>
      <c r="AS95" s="51" t="str">
        <f t="shared" si="159"/>
        <v/>
      </c>
      <c r="AT95" s="42"/>
      <c r="AU95" s="71" t="str">
        <f t="shared" si="160"/>
        <v/>
      </c>
      <c r="AV95" s="86" t="str">
        <f>IF(AND(Sufficient_data="Yes",Include_study?="Yes",Subgroup&lt;&gt;""),IF(COUNTIFS(Input!P$2:P94,"="&amp;"Yes",Input!C$2:C94,"="&amp;"Yes",Input!Q$2:Q94,"="&amp;Subgroup)&gt;0,"",Subgroup),"")</f>
        <v/>
      </c>
      <c r="AW95" s="86" t="str">
        <f t="shared" si="161"/>
        <v/>
      </c>
      <c r="AX95" s="86" t="str">
        <f t="shared" si="162"/>
        <v/>
      </c>
      <c r="AY95" s="86" t="str">
        <f t="shared" si="163"/>
        <v/>
      </c>
      <c r="AZ95" s="86" t="str">
        <f t="shared" si="164"/>
        <v/>
      </c>
      <c r="BA95" s="86" t="str">
        <f t="shared" si="165"/>
        <v/>
      </c>
      <c r="BB95" s="86" t="str">
        <f t="shared" si="166"/>
        <v/>
      </c>
      <c r="BC95" s="86" t="str">
        <f t="shared" si="200"/>
        <v/>
      </c>
      <c r="BD95" s="86" t="str">
        <f t="shared" si="167"/>
        <v/>
      </c>
      <c r="BE95" s="86" t="str">
        <f t="shared" si="201"/>
        <v/>
      </c>
      <c r="BF95" s="86" t="str">
        <f t="shared" si="202"/>
        <v/>
      </c>
      <c r="BG95" s="86" t="str">
        <f t="shared" si="168"/>
        <v/>
      </c>
      <c r="BH95" s="86" t="str">
        <f t="shared" si="203"/>
        <v/>
      </c>
      <c r="BI95" s="86" t="str">
        <f t="shared" si="204"/>
        <v/>
      </c>
      <c r="BJ95" s="86" t="str">
        <f t="shared" si="169"/>
        <v/>
      </c>
      <c r="BK95" s="86" t="str">
        <f t="shared" si="205"/>
        <v/>
      </c>
      <c r="BL95" s="86" t="str">
        <f t="shared" si="206"/>
        <v/>
      </c>
      <c r="BM95" s="86" t="str">
        <f t="shared" si="170"/>
        <v/>
      </c>
      <c r="BN95" s="86" t="str">
        <f t="shared" si="171"/>
        <v/>
      </c>
      <c r="BO95" s="86" t="e">
        <f t="shared" si="172"/>
        <v>#N/A</v>
      </c>
      <c r="BP95" s="105" t="str">
        <f t="shared" si="173"/>
        <v/>
      </c>
      <c r="BQ95" s="86" t="str">
        <f t="shared" si="174"/>
        <v/>
      </c>
      <c r="BR95" s="86" t="str">
        <f t="shared" si="207"/>
        <v/>
      </c>
      <c r="BS95" s="86" t="str">
        <f t="shared" si="175"/>
        <v/>
      </c>
      <c r="BT95" s="51" t="str">
        <f t="shared" si="213"/>
        <v/>
      </c>
      <c r="BY95" s="132"/>
      <c r="BZ95" s="41" t="e">
        <f>IF(AND(Sufficient_data="Yes",Include_study?="Yes",Moderator&lt;&gt;""),'Moderator Analysis'!E95,NA())</f>
        <v>#N/A</v>
      </c>
      <c r="CA95" s="41" t="e">
        <f>IF(AND(Include_study?="Yes",Sufficient_data="Yes",Moderator&lt;&gt;""),'Moderator Analysis'!F95,NA())</f>
        <v>#N/A</v>
      </c>
      <c r="CB95" s="41" t="str">
        <f t="shared" si="208"/>
        <v/>
      </c>
      <c r="CC95" s="41" t="str">
        <f t="shared" si="176"/>
        <v/>
      </c>
      <c r="CD95" s="41" t="str">
        <f>IF(AND(Sufficient_data="Yes",Include_study?="Yes",Moderator&lt;&gt;""),'Moderator Analysis'!F:F-CO$2,"")</f>
        <v/>
      </c>
      <c r="CE95" s="41" t="str">
        <f t="shared" si="177"/>
        <v/>
      </c>
      <c r="CF95" s="51" t="str">
        <f>IF(AND(Sufficient_data="Yes",Include_study?="Yes",Moderator&lt;&gt;""),CC:CC*('Moderator Analysis'!F:F-CO$5-CO$4*'Moderator Analysis'!E:E)^2,"")</f>
        <v/>
      </c>
      <c r="CG95" s="42"/>
      <c r="CH95" s="25"/>
      <c r="CI95" s="71" t="str">
        <f t="shared" si="178"/>
        <v/>
      </c>
      <c r="CJ95" s="41" t="str">
        <f>IF(AND(Sufficient_data="Yes",Include_study?="Yes",CI95&lt;&gt;""),'Moderator Analysis'!F:F-'Moderator Analysis'!$J$37,"")</f>
        <v/>
      </c>
      <c r="CK95" s="41" t="str">
        <f>IF(AND(Sufficient_data="Yes",Include_study?="Yes",CI95&lt;&gt;""),'Moderator Analysis'!E:E-SUMPRODUCT('Moderator Analysis'!E:E,CI:CI)/SUM(CI:CI),"")</f>
        <v/>
      </c>
      <c r="CL95" s="51" t="str">
        <f>IF(AND(Sufficient_data="Yes",Include_study?="Yes",CI95&lt;&gt;""),CI:CI*('Moderator Analysis'!F:F-'Moderator Analysis'!J$29-'Moderator Analysis'!J$30*'Moderator Analysis'!E:E)^2,"")</f>
        <v/>
      </c>
      <c r="CQ95" s="132"/>
      <c r="CR95" s="134"/>
      <c r="CS95" s="41" t="str">
        <f>IF(AND(Sufficient_data="Yes",Include_study?="Yes"),1/('Publication Bias Analysis'!F95^2),"")</f>
        <v/>
      </c>
      <c r="CT95" s="86" t="str">
        <f>IF(AND(Include_study?="Yes",Sufficient_data="Yes"),1/('Publication Bias Analysis'!F95^2+IF(Additional_model="Fixed effect",0,DG$21)),"")</f>
        <v/>
      </c>
      <c r="CU95" s="86" t="str">
        <f>IF(AND(Include_study?="Yes",Sufficient_data="Yes"),1/('Publication Bias Analysis'!F:F^2+IF(Additional_model="Fixed effect",0,'Publication Bias Analysis'!L$32)),"")</f>
        <v/>
      </c>
      <c r="CV95" s="86" t="str">
        <f>IF(AND(Include_study?="Yes",Sufficient_data="Yes"),'Publication Bias Analysis'!E:E-'Publication Bias Analysis'!I$37,"")</f>
        <v/>
      </c>
      <c r="CW95" s="86" t="str">
        <f>IF(AND(Include_study?="Yes",Sufficient_data="Yes"),IF(Additional_model="Fixed effect",1/'Publication Bias Analysis'!F:F,1/SQRT('Publication Bias Analysis'!F:F^2+Calculations!DG$21)),"")</f>
        <v/>
      </c>
      <c r="CX95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95" s="88" t="str">
        <f t="shared" si="209"/>
        <v/>
      </c>
      <c r="CZ95" s="88" t="str">
        <f>IF(AND(Include_study?="Yes",Sufficient_data="Yes"),CY:CY+IF(DK:DK&lt;0,-1,1)*COUNTIF(CY$2:CY94,CY:CY),"")</f>
        <v/>
      </c>
      <c r="DA95" s="88" t="str">
        <f>IF(AND(Include_study?="Yes",Sufficient_data="Yes"),RANK(DO:DO,DO:DO,1)*IF(DN:DN&gt;0,1,-1)+IF(DN:DN&lt;0,-1,1)*COUNTIF(CY$2:CY94,CY:CY),"")</f>
        <v/>
      </c>
      <c r="DB95" s="88" t="str">
        <f>IF(AND(Include_study?="Yes",Sufficient_data="Yes"),RANK(DR:DR,DR:DR,1)*IF(DQ:DQ&gt;0,1,-1)+IF(DQ:DQ&lt;0,-1,1)*COUNTIF(CY$2:CY94,CY:CY),"")</f>
        <v/>
      </c>
      <c r="DC95" s="41" t="e">
        <f>IF(AND(Include_study?="Yes",Sufficient_data="Yes"),'Publication Bias Analysis'!$E:$E,NA())</f>
        <v>#N/A</v>
      </c>
      <c r="DD95" s="51" t="e">
        <f>IF(AND(Include_study?="Yes",Sufficient_data="Yes"),'Publication Bias Analysis'!$F:$F,NA())</f>
        <v>#N/A</v>
      </c>
      <c r="DJ95" s="136"/>
      <c r="DK95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95" s="41" t="str">
        <f t="shared" si="179"/>
        <v/>
      </c>
      <c r="DM95" s="51" t="str">
        <f>IF(AND(Include_study?="Yes",Sufficient_data="Yes"),1/('Publication Bias Analysis'!F:F^2+IF(Additional_model="Fixed effect",0,$DV$6)),"")</f>
        <v/>
      </c>
      <c r="DN95" s="41" t="str">
        <f>IF(AND(Include_study?="Yes",Sufficient_data="Yes"),IF('Publication Bias Analysis'!L$38="Left",'Publication Bias Analysis'!E:E-DV$3,Calculations!DV$3-'Publication Bias Analysis'!E:E),"")</f>
        <v/>
      </c>
      <c r="DO95" s="41" t="str">
        <f t="shared" si="180"/>
        <v/>
      </c>
      <c r="DP95" s="51" t="str">
        <f>IF(AND(DN95&lt;&gt;"",CZ95&lt;=MAX(CZ:CZ)-DV$7),1/('Publication Bias Analysis'!F:F^2+IF(Additional_model="Fixed effect",0,$DV$13)),"")</f>
        <v/>
      </c>
      <c r="DQ95" s="71" t="str">
        <f>IF(AND(Include_study?="Yes",Sufficient_data="Yes"),IF('Publication Bias Analysis'!L$38="Left",'Publication Bias Analysis'!E:E-DV$10,DV$10-'Publication Bias Analysis'!E:E),"")</f>
        <v/>
      </c>
      <c r="DR95" s="41" t="str">
        <f t="shared" si="181"/>
        <v/>
      </c>
      <c r="DS95" s="51" t="str">
        <f>IF(AND(DQ95&lt;&gt;"",DA95&lt;=MAX(DA:DA)-DV$14),1/('Publication Bias Analysis'!F:F^2+IF(Additional_model="Fixed effect",0,$DV$20)),"")</f>
        <v/>
      </c>
      <c r="EJ95" s="136"/>
      <c r="EK95" s="41" t="str">
        <f t="shared" si="210"/>
        <v/>
      </c>
      <c r="EL95" s="51" t="str">
        <f>IF(AND(Include_study?="Yes",Sufficient_data="Yes"),Z_score-('Publication Bias Analysis'!P$3+'Publication Bias Analysis'!P$4*Inverse_standard_error),"")</f>
        <v/>
      </c>
      <c r="EN95" s="136"/>
      <c r="EO95" s="41" t="str">
        <f>IF(AND(Include_study?="Yes",Sufficient_data="Yes"),('Publication Bias Analysis'!E:E-(SUMPRODUCT(Calculations!CS:CS,'Publication Bias Analysis'!E:E)/SUM(Calculations!CS:CS)))/SQRT(Calculations!EP:EP),"")</f>
        <v/>
      </c>
      <c r="EP95" s="41" t="str">
        <f>IF(AND(Include_study?="Yes",Sufficient_data="Yes"),'Publication Bias Analysis'!F:F^2-1/SUM(Calculations!CS:CS),"")</f>
        <v/>
      </c>
      <c r="EQ95" s="11" t="str">
        <f t="shared" si="182"/>
        <v/>
      </c>
      <c r="ER95" s="11" t="str">
        <f t="shared" si="183"/>
        <v/>
      </c>
      <c r="ES95" s="11" t="str">
        <f>IF(AND(Include_study?="Yes",Sufficient_data="Yes"),COUNTIFS(EQ$2:EQ94,"&lt;"&amp;EQ95,ER$2:ER94,"&lt;"&amp;ER95)+COUNTIFS(EQ96:EQ$201,"&lt;"&amp;EQ95,ER96:ER$201,"&lt;"&amp;ER95)+COUNTIFS(EQ$2:EQ94,"&gt;"&amp;EQ95,ER$2:ER94,"&gt;"&amp;ER95)+COUNTIFS(EQ96:EQ$201,"&gt;"&amp;EQ95,ER96:ER$201,"&gt;"&amp;ER95),"")</f>
        <v/>
      </c>
      <c r="ET95" s="82" t="str">
        <f>IF(AND(Include_study?="Yes",Sufficient_data="Yes"),COUNTIFS(EQ$2:EQ94,"&lt;"&amp;EQ95,ER$2:ER94,"&gt;"&amp;ER95)+COUNTIFS(EQ96:EQ$201,"&lt;"&amp;EQ95,ER96:ER$201,"&gt;"&amp;ER95)+COUNTIFS(EQ$2:EQ94,"&gt;"&amp;EQ95,ER$2:ER94,"&lt;"&amp;ER95)+COUNTIFS(EQ96:EQ$201,"&gt;"&amp;EQ95,ER96:ER$201,"&lt;"&amp;ER95),"")</f>
        <v/>
      </c>
      <c r="EV95" s="136"/>
      <c r="FA95" s="136"/>
      <c r="FB95" s="41" t="e">
        <f t="shared" si="144"/>
        <v>#N/A</v>
      </c>
      <c r="FC95" s="41" t="e">
        <f t="shared" si="145"/>
        <v>#N/A</v>
      </c>
      <c r="FD95" s="41" t="str">
        <f t="shared" si="146"/>
        <v/>
      </c>
      <c r="FE95" s="51" t="str">
        <f>IF(AND(Include_study?="Yes",Sufficient_data="Yes"),Z_score-('Publication Bias Analysis'!AO$30+'Publication Bias Analysis'!AO$31*Inverse_standard_error),"")</f>
        <v/>
      </c>
      <c r="FK95" s="136"/>
      <c r="FL95" s="11" t="str">
        <f>IF(Z_score_individual_studies&lt;&gt;"",RANK('Publication Bias Analysis'!AW:AW,'Publication Bias Analysis'!AW:AW,1)+COUNTIF('Publication Bias Analysis'!AW$2:AW94,'Publication Bias Analysis'!AW95),"")</f>
        <v/>
      </c>
      <c r="FM95" s="41" t="str">
        <f t="shared" si="211"/>
        <v/>
      </c>
      <c r="FN95" s="41" t="e">
        <f>IF('Publication Bias Analysis'!AV95&lt;&gt;"",'Publication Bias Analysis'!AV95,NA())</f>
        <v>#N/A</v>
      </c>
      <c r="FO95" s="41" t="e">
        <f>IF('Publication Bias Analysis'!AW95&lt;&gt;"",'Publication Bias Analysis'!AW95,NA())</f>
        <v>#N/A</v>
      </c>
      <c r="FP95" s="41" t="str">
        <f>IF(AND(Include_study?="Yes",Sufficient_data="Yes"),'Publication Bias Analysis'!AV:AV-AVERAGE('Publication Bias Analysis'!AV:AV),"")</f>
        <v/>
      </c>
      <c r="FQ95" s="51" t="str">
        <f>IF(AND(Include_study?="Yes",Sufficient_data="Yes"),FO:FO-('Publication Bias Analysis'!AZ$30+'Publication Bias Analysis'!AZ$31*FN:FN),"")</f>
        <v/>
      </c>
      <c r="FW95" s="136"/>
      <c r="FX95" s="90" t="str">
        <f t="shared" si="212"/>
        <v/>
      </c>
      <c r="FY95" s="41" t="str">
        <f t="shared" si="184"/>
        <v/>
      </c>
      <c r="FZ95" s="51" t="str">
        <f t="shared" si="214"/>
        <v/>
      </c>
    </row>
    <row r="96" spans="1:182" x14ac:dyDescent="0.2">
      <c r="A96" s="131"/>
      <c r="B96" s="41" t="str">
        <f>IF(AND(Sufficient_data="Yes",Include_study?="Yes"),IF(AND(Sort_By=$E$1,Order="Ascending"),IF(Input!Study_name="",COUNTIFS(Input!Study_name,"&lt;&gt;"&amp;"",Include_study?,"Yes",Sufficient_data,"Yes")+1,IF(COUNT(E96)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96)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96" s="41" t="str">
        <f>IF(B96&lt;&gt;"",IF(B96=0,COUNTIF(B$2:B95,0)+1,COUNTIF(B$2:B95,B96)+COUNTIF(B:B,"&lt;"&amp;B96)+1),"")</f>
        <v/>
      </c>
      <c r="D96" s="41" t="str">
        <f t="shared" si="84"/>
        <v/>
      </c>
      <c r="E96" s="41" t="str">
        <f>IF(AND(Include_study?="Yes",Sufficient_data="Yes",Input!Study_name&lt;&gt;""),Input!Study_name,"")</f>
        <v/>
      </c>
      <c r="F96" s="41" t="str">
        <f>IF(AND(Include_study?="Yes",Sufficient_data="Yes"),IF(Input!M2_M1&lt;&gt;"",Input!M2_M1,IF(AND(M1_&lt;&gt;"",M2_&lt;&gt;""),M2_-M1_,"")),"")</f>
        <v/>
      </c>
      <c r="G96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96" s="41" t="str">
        <f>IF(AND(Include_study?="Yes",Sufficient_data="Yes"),IF(OR(t_value&lt;&gt;"",F_value&lt;&gt;"",Input!Cohens_d&lt;&gt;"",Input!Hedges_g&lt;&gt;""),"",Sdiff/SQRT(2*(1-(r_)))),"")</f>
        <v/>
      </c>
      <c r="I96" s="11" t="str">
        <f t="shared" si="185"/>
        <v/>
      </c>
      <c r="J96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96" s="41" t="str">
        <f t="shared" si="186"/>
        <v/>
      </c>
      <c r="L96" s="41" t="str">
        <f t="shared" si="187"/>
        <v/>
      </c>
      <c r="M96" s="41" t="str">
        <f t="shared" si="188"/>
        <v/>
      </c>
      <c r="N96" s="41" t="str">
        <f t="shared" si="189"/>
        <v/>
      </c>
      <c r="O96" s="41" t="str">
        <f t="shared" si="190"/>
        <v/>
      </c>
      <c r="P96" s="41" t="str">
        <f t="shared" si="191"/>
        <v/>
      </c>
      <c r="Q96" s="41" t="str">
        <f t="shared" si="192"/>
        <v/>
      </c>
      <c r="R96" s="41" t="str">
        <f t="shared" si="193"/>
        <v/>
      </c>
      <c r="S96" s="41" t="str">
        <f t="shared" si="194"/>
        <v/>
      </c>
      <c r="T96" s="105" t="str">
        <f t="shared" si="195"/>
        <v/>
      </c>
      <c r="U96" s="108" t="str">
        <f t="shared" si="196"/>
        <v/>
      </c>
      <c r="V96" s="42"/>
      <c r="W96" s="71" t="e">
        <f t="shared" si="150"/>
        <v>#N/A</v>
      </c>
      <c r="X96" s="41" t="str">
        <f t="shared" si="151"/>
        <v/>
      </c>
      <c r="Y96" s="51" t="str">
        <f t="shared" si="152"/>
        <v/>
      </c>
      <c r="AD96" s="131"/>
      <c r="AE96" s="71" t="str">
        <f t="shared" si="153"/>
        <v/>
      </c>
      <c r="AF96" s="86" t="str">
        <f t="shared" si="100"/>
        <v/>
      </c>
      <c r="AG96" s="86" t="str">
        <f t="shared" si="101"/>
        <v/>
      </c>
      <c r="AH96" s="86" t="str">
        <f t="shared" si="154"/>
        <v/>
      </c>
      <c r="AI96" s="86" t="str">
        <f t="shared" si="155"/>
        <v/>
      </c>
      <c r="AJ96" s="86" t="str">
        <f t="shared" si="156"/>
        <v/>
      </c>
      <c r="AK96" s="86" t="str">
        <f t="shared" si="197"/>
        <v/>
      </c>
      <c r="AL96" s="86" t="str">
        <f>IF(AND(Include_study?="Yes",Sufficient_data="Yes",Subgroup&lt;&gt;""),AH96-ABS(TINV((1-Subgroup_confidence_level),Number_of_subjects-1))*Calculations!AI96,"")</f>
        <v/>
      </c>
      <c r="AM96" s="86" t="str">
        <f>IF(AND(Include_study?="Yes",Sufficient_data="Yes",Subgroup&lt;&gt;""),AH96+ABS(TINV((1-Subgroup_confidence_level),Number_of_subjects-1))*Calculations!AI96,"")</f>
        <v/>
      </c>
      <c r="AN96" s="110" t="str">
        <f t="shared" si="198"/>
        <v/>
      </c>
      <c r="AO96" s="108" t="str">
        <f t="shared" si="199"/>
        <v/>
      </c>
      <c r="AP96" s="42"/>
      <c r="AQ96" s="71" t="e">
        <f t="shared" si="157"/>
        <v>#N/A</v>
      </c>
      <c r="AR96" s="41" t="str">
        <f t="shared" si="158"/>
        <v/>
      </c>
      <c r="AS96" s="51" t="str">
        <f t="shared" si="159"/>
        <v/>
      </c>
      <c r="AT96" s="42"/>
      <c r="AU96" s="71" t="str">
        <f t="shared" si="160"/>
        <v/>
      </c>
      <c r="AV96" s="86" t="str">
        <f>IF(AND(Sufficient_data="Yes",Include_study?="Yes",Subgroup&lt;&gt;""),IF(COUNTIFS(Input!P$2:P95,"="&amp;"Yes",Input!C$2:C95,"="&amp;"Yes",Input!Q$2:Q95,"="&amp;Subgroup)&gt;0,"",Subgroup),"")</f>
        <v/>
      </c>
      <c r="AW96" s="86" t="str">
        <f t="shared" si="161"/>
        <v/>
      </c>
      <c r="AX96" s="86" t="str">
        <f t="shared" si="162"/>
        <v/>
      </c>
      <c r="AY96" s="86" t="str">
        <f t="shared" si="163"/>
        <v/>
      </c>
      <c r="AZ96" s="86" t="str">
        <f t="shared" si="164"/>
        <v/>
      </c>
      <c r="BA96" s="86" t="str">
        <f t="shared" si="165"/>
        <v/>
      </c>
      <c r="BB96" s="86" t="str">
        <f t="shared" si="166"/>
        <v/>
      </c>
      <c r="BC96" s="86" t="str">
        <f t="shared" si="200"/>
        <v/>
      </c>
      <c r="BD96" s="86" t="str">
        <f t="shared" si="167"/>
        <v/>
      </c>
      <c r="BE96" s="86" t="str">
        <f t="shared" si="201"/>
        <v/>
      </c>
      <c r="BF96" s="86" t="str">
        <f t="shared" si="202"/>
        <v/>
      </c>
      <c r="BG96" s="86" t="str">
        <f t="shared" si="168"/>
        <v/>
      </c>
      <c r="BH96" s="86" t="str">
        <f t="shared" si="203"/>
        <v/>
      </c>
      <c r="BI96" s="86" t="str">
        <f t="shared" si="204"/>
        <v/>
      </c>
      <c r="BJ96" s="86" t="str">
        <f t="shared" si="169"/>
        <v/>
      </c>
      <c r="BK96" s="86" t="str">
        <f t="shared" si="205"/>
        <v/>
      </c>
      <c r="BL96" s="86" t="str">
        <f t="shared" si="206"/>
        <v/>
      </c>
      <c r="BM96" s="86" t="str">
        <f t="shared" si="170"/>
        <v/>
      </c>
      <c r="BN96" s="86" t="str">
        <f t="shared" si="171"/>
        <v/>
      </c>
      <c r="BO96" s="86" t="e">
        <f t="shared" si="172"/>
        <v>#N/A</v>
      </c>
      <c r="BP96" s="105" t="str">
        <f t="shared" si="173"/>
        <v/>
      </c>
      <c r="BQ96" s="86" t="str">
        <f t="shared" si="174"/>
        <v/>
      </c>
      <c r="BR96" s="86" t="str">
        <f t="shared" si="207"/>
        <v/>
      </c>
      <c r="BS96" s="86" t="str">
        <f t="shared" si="175"/>
        <v/>
      </c>
      <c r="BT96" s="51" t="str">
        <f t="shared" si="213"/>
        <v/>
      </c>
      <c r="BY96" s="132"/>
      <c r="BZ96" s="41" t="e">
        <f>IF(AND(Sufficient_data="Yes",Include_study?="Yes",Moderator&lt;&gt;""),'Moderator Analysis'!E96,NA())</f>
        <v>#N/A</v>
      </c>
      <c r="CA96" s="41" t="e">
        <f>IF(AND(Include_study?="Yes",Sufficient_data="Yes",Moderator&lt;&gt;""),'Moderator Analysis'!F96,NA())</f>
        <v>#N/A</v>
      </c>
      <c r="CB96" s="41" t="str">
        <f t="shared" si="208"/>
        <v/>
      </c>
      <c r="CC96" s="41" t="str">
        <f t="shared" si="176"/>
        <v/>
      </c>
      <c r="CD96" s="41" t="str">
        <f>IF(AND(Sufficient_data="Yes",Include_study?="Yes",Moderator&lt;&gt;""),'Moderator Analysis'!F:F-CO$2,"")</f>
        <v/>
      </c>
      <c r="CE96" s="41" t="str">
        <f t="shared" si="177"/>
        <v/>
      </c>
      <c r="CF96" s="51" t="str">
        <f>IF(AND(Sufficient_data="Yes",Include_study?="Yes",Moderator&lt;&gt;""),CC:CC*('Moderator Analysis'!F:F-CO$5-CO$4*'Moderator Analysis'!E:E)^2,"")</f>
        <v/>
      </c>
      <c r="CG96" s="42"/>
      <c r="CH96" s="25"/>
      <c r="CI96" s="71" t="str">
        <f t="shared" si="178"/>
        <v/>
      </c>
      <c r="CJ96" s="41" t="str">
        <f>IF(AND(Sufficient_data="Yes",Include_study?="Yes",CI96&lt;&gt;""),'Moderator Analysis'!F:F-'Moderator Analysis'!$J$37,"")</f>
        <v/>
      </c>
      <c r="CK96" s="41" t="str">
        <f>IF(AND(Sufficient_data="Yes",Include_study?="Yes",CI96&lt;&gt;""),'Moderator Analysis'!E:E-SUMPRODUCT('Moderator Analysis'!E:E,CI:CI)/SUM(CI:CI),"")</f>
        <v/>
      </c>
      <c r="CL96" s="51" t="str">
        <f>IF(AND(Sufficient_data="Yes",Include_study?="Yes",CI96&lt;&gt;""),CI:CI*('Moderator Analysis'!F:F-'Moderator Analysis'!J$29-'Moderator Analysis'!J$30*'Moderator Analysis'!E:E)^2,"")</f>
        <v/>
      </c>
      <c r="CQ96" s="132"/>
      <c r="CR96" s="134"/>
      <c r="CS96" s="41" t="str">
        <f>IF(AND(Sufficient_data="Yes",Include_study?="Yes"),1/('Publication Bias Analysis'!F96^2),"")</f>
        <v/>
      </c>
      <c r="CT96" s="86" t="str">
        <f>IF(AND(Include_study?="Yes",Sufficient_data="Yes"),1/('Publication Bias Analysis'!F96^2+IF(Additional_model="Fixed effect",0,DG$21)),"")</f>
        <v/>
      </c>
      <c r="CU96" s="86" t="str">
        <f>IF(AND(Include_study?="Yes",Sufficient_data="Yes"),1/('Publication Bias Analysis'!F:F^2+IF(Additional_model="Fixed effect",0,'Publication Bias Analysis'!L$32)),"")</f>
        <v/>
      </c>
      <c r="CV96" s="86" t="str">
        <f>IF(AND(Include_study?="Yes",Sufficient_data="Yes"),'Publication Bias Analysis'!E:E-'Publication Bias Analysis'!I$37,"")</f>
        <v/>
      </c>
      <c r="CW96" s="86" t="str">
        <f>IF(AND(Include_study?="Yes",Sufficient_data="Yes"),IF(Additional_model="Fixed effect",1/'Publication Bias Analysis'!F:F,1/SQRT('Publication Bias Analysis'!F:F^2+Calculations!DG$21)),"")</f>
        <v/>
      </c>
      <c r="CX96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96" s="88" t="str">
        <f t="shared" si="209"/>
        <v/>
      </c>
      <c r="CZ96" s="88" t="str">
        <f>IF(AND(Include_study?="Yes",Sufficient_data="Yes"),CY:CY+IF(DK:DK&lt;0,-1,1)*COUNTIF(CY$2:CY95,CY:CY),"")</f>
        <v/>
      </c>
      <c r="DA96" s="88" t="str">
        <f>IF(AND(Include_study?="Yes",Sufficient_data="Yes"),RANK(DO:DO,DO:DO,1)*IF(DN:DN&gt;0,1,-1)+IF(DN:DN&lt;0,-1,1)*COUNTIF(CY$2:CY95,CY:CY),"")</f>
        <v/>
      </c>
      <c r="DB96" s="88" t="str">
        <f>IF(AND(Include_study?="Yes",Sufficient_data="Yes"),RANK(DR:DR,DR:DR,1)*IF(DQ:DQ&gt;0,1,-1)+IF(DQ:DQ&lt;0,-1,1)*COUNTIF(CY$2:CY95,CY:CY),"")</f>
        <v/>
      </c>
      <c r="DC96" s="41" t="e">
        <f>IF(AND(Include_study?="Yes",Sufficient_data="Yes"),'Publication Bias Analysis'!$E:$E,NA())</f>
        <v>#N/A</v>
      </c>
      <c r="DD96" s="51" t="e">
        <f>IF(AND(Include_study?="Yes",Sufficient_data="Yes"),'Publication Bias Analysis'!$F:$F,NA())</f>
        <v>#N/A</v>
      </c>
      <c r="DJ96" s="136"/>
      <c r="DK96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96" s="41" t="str">
        <f t="shared" si="179"/>
        <v/>
      </c>
      <c r="DM96" s="51" t="str">
        <f>IF(AND(Include_study?="Yes",Sufficient_data="Yes"),1/('Publication Bias Analysis'!F:F^2+IF(Additional_model="Fixed effect",0,$DV$6)),"")</f>
        <v/>
      </c>
      <c r="DN96" s="41" t="str">
        <f>IF(AND(Include_study?="Yes",Sufficient_data="Yes"),IF('Publication Bias Analysis'!L$38="Left",'Publication Bias Analysis'!E:E-DV$3,Calculations!DV$3-'Publication Bias Analysis'!E:E),"")</f>
        <v/>
      </c>
      <c r="DO96" s="41" t="str">
        <f t="shared" si="180"/>
        <v/>
      </c>
      <c r="DP96" s="51" t="str">
        <f>IF(AND(DN96&lt;&gt;"",CZ96&lt;=MAX(CZ:CZ)-DV$7),1/('Publication Bias Analysis'!F:F^2+IF(Additional_model="Fixed effect",0,$DV$13)),"")</f>
        <v/>
      </c>
      <c r="DQ96" s="71" t="str">
        <f>IF(AND(Include_study?="Yes",Sufficient_data="Yes"),IF('Publication Bias Analysis'!L$38="Left",'Publication Bias Analysis'!E:E-DV$10,DV$10-'Publication Bias Analysis'!E:E),"")</f>
        <v/>
      </c>
      <c r="DR96" s="41" t="str">
        <f t="shared" si="181"/>
        <v/>
      </c>
      <c r="DS96" s="51" t="str">
        <f>IF(AND(DQ96&lt;&gt;"",DA96&lt;=MAX(DA:DA)-DV$14),1/('Publication Bias Analysis'!F:F^2+IF(Additional_model="Fixed effect",0,$DV$20)),"")</f>
        <v/>
      </c>
      <c r="EJ96" s="136"/>
      <c r="EK96" s="41" t="str">
        <f t="shared" si="210"/>
        <v/>
      </c>
      <c r="EL96" s="51" t="str">
        <f>IF(AND(Include_study?="Yes",Sufficient_data="Yes"),Z_score-('Publication Bias Analysis'!P$3+'Publication Bias Analysis'!P$4*Inverse_standard_error),"")</f>
        <v/>
      </c>
      <c r="EN96" s="136"/>
      <c r="EO96" s="41" t="str">
        <f>IF(AND(Include_study?="Yes",Sufficient_data="Yes"),('Publication Bias Analysis'!E:E-(SUMPRODUCT(Calculations!CS:CS,'Publication Bias Analysis'!E:E)/SUM(Calculations!CS:CS)))/SQRT(Calculations!EP:EP),"")</f>
        <v/>
      </c>
      <c r="EP96" s="41" t="str">
        <f>IF(AND(Include_study?="Yes",Sufficient_data="Yes"),'Publication Bias Analysis'!F:F^2-1/SUM(Calculations!CS:CS),"")</f>
        <v/>
      </c>
      <c r="EQ96" s="11" t="str">
        <f t="shared" si="182"/>
        <v/>
      </c>
      <c r="ER96" s="11" t="str">
        <f t="shared" si="183"/>
        <v/>
      </c>
      <c r="ES96" s="11" t="str">
        <f>IF(AND(Include_study?="Yes",Sufficient_data="Yes"),COUNTIFS(EQ$2:EQ95,"&lt;"&amp;EQ96,ER$2:ER95,"&lt;"&amp;ER96)+COUNTIFS(EQ97:EQ$201,"&lt;"&amp;EQ96,ER97:ER$201,"&lt;"&amp;ER96)+COUNTIFS(EQ$2:EQ95,"&gt;"&amp;EQ96,ER$2:ER95,"&gt;"&amp;ER96)+COUNTIFS(EQ97:EQ$201,"&gt;"&amp;EQ96,ER97:ER$201,"&gt;"&amp;ER96),"")</f>
        <v/>
      </c>
      <c r="ET96" s="82" t="str">
        <f>IF(AND(Include_study?="Yes",Sufficient_data="Yes"),COUNTIFS(EQ$2:EQ95,"&lt;"&amp;EQ96,ER$2:ER95,"&gt;"&amp;ER96)+COUNTIFS(EQ97:EQ$201,"&lt;"&amp;EQ96,ER97:ER$201,"&gt;"&amp;ER96)+COUNTIFS(EQ$2:EQ95,"&gt;"&amp;EQ96,ER$2:ER95,"&lt;"&amp;ER96)+COUNTIFS(EQ97:EQ$201,"&gt;"&amp;EQ96,ER97:ER$201,"&lt;"&amp;ER96),"")</f>
        <v/>
      </c>
      <c r="EV96" s="136"/>
      <c r="FA96" s="136"/>
      <c r="FB96" s="41" t="e">
        <f t="shared" si="144"/>
        <v>#N/A</v>
      </c>
      <c r="FC96" s="41" t="e">
        <f t="shared" si="145"/>
        <v>#N/A</v>
      </c>
      <c r="FD96" s="41" t="str">
        <f t="shared" si="146"/>
        <v/>
      </c>
      <c r="FE96" s="51" t="str">
        <f>IF(AND(Include_study?="Yes",Sufficient_data="Yes"),Z_score-('Publication Bias Analysis'!AO$30+'Publication Bias Analysis'!AO$31*Inverse_standard_error),"")</f>
        <v/>
      </c>
      <c r="FK96" s="136"/>
      <c r="FL96" s="11" t="str">
        <f>IF(Z_score_individual_studies&lt;&gt;"",RANK('Publication Bias Analysis'!AW:AW,'Publication Bias Analysis'!AW:AW,1)+COUNTIF('Publication Bias Analysis'!AW$2:AW95,'Publication Bias Analysis'!AW96),"")</f>
        <v/>
      </c>
      <c r="FM96" s="41" t="str">
        <f t="shared" si="211"/>
        <v/>
      </c>
      <c r="FN96" s="41" t="e">
        <f>IF('Publication Bias Analysis'!AV96&lt;&gt;"",'Publication Bias Analysis'!AV96,NA())</f>
        <v>#N/A</v>
      </c>
      <c r="FO96" s="41" t="e">
        <f>IF('Publication Bias Analysis'!AW96&lt;&gt;"",'Publication Bias Analysis'!AW96,NA())</f>
        <v>#N/A</v>
      </c>
      <c r="FP96" s="41" t="str">
        <f>IF(AND(Include_study?="Yes",Sufficient_data="Yes"),'Publication Bias Analysis'!AV:AV-AVERAGE('Publication Bias Analysis'!AV:AV),"")</f>
        <v/>
      </c>
      <c r="FQ96" s="51" t="str">
        <f>IF(AND(Include_study?="Yes",Sufficient_data="Yes"),FO:FO-('Publication Bias Analysis'!AZ$30+'Publication Bias Analysis'!AZ$31*FN:FN),"")</f>
        <v/>
      </c>
      <c r="FW96" s="136"/>
      <c r="FX96" s="90" t="str">
        <f t="shared" si="212"/>
        <v/>
      </c>
      <c r="FY96" s="41" t="str">
        <f t="shared" si="184"/>
        <v/>
      </c>
      <c r="FZ96" s="51" t="str">
        <f t="shared" si="214"/>
        <v/>
      </c>
    </row>
    <row r="97" spans="1:182" x14ac:dyDescent="0.2">
      <c r="A97" s="131"/>
      <c r="B97" s="41" t="str">
        <f>IF(AND(Sufficient_data="Yes",Include_study?="Yes"),IF(AND(Sort_By=$E$1,Order="Ascending"),IF(Input!Study_name="",COUNTIFS(Input!Study_name,"&lt;&gt;"&amp;"",Include_study?,"Yes",Sufficient_data,"Yes")+1,IF(COUNT(E97)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97)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97" s="41" t="str">
        <f>IF(B97&lt;&gt;"",IF(B97=0,COUNTIF(B$2:B96,0)+1,COUNTIF(B$2:B96,B97)+COUNTIF(B:B,"&lt;"&amp;B97)+1),"")</f>
        <v/>
      </c>
      <c r="D97" s="41" t="str">
        <f t="shared" si="84"/>
        <v/>
      </c>
      <c r="E97" s="41" t="str">
        <f>IF(AND(Include_study?="Yes",Sufficient_data="Yes",Input!Study_name&lt;&gt;""),Input!Study_name,"")</f>
        <v/>
      </c>
      <c r="F97" s="41" t="str">
        <f>IF(AND(Include_study?="Yes",Sufficient_data="Yes"),IF(Input!M2_M1&lt;&gt;"",Input!M2_M1,IF(AND(M1_&lt;&gt;"",M2_&lt;&gt;""),M2_-M1_,"")),"")</f>
        <v/>
      </c>
      <c r="G97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97" s="41" t="str">
        <f>IF(AND(Include_study?="Yes",Sufficient_data="Yes"),IF(OR(t_value&lt;&gt;"",F_value&lt;&gt;"",Input!Cohens_d&lt;&gt;"",Input!Hedges_g&lt;&gt;""),"",Sdiff/SQRT(2*(1-(r_)))),"")</f>
        <v/>
      </c>
      <c r="I97" s="11" t="str">
        <f t="shared" si="185"/>
        <v/>
      </c>
      <c r="J97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97" s="41" t="str">
        <f t="shared" si="186"/>
        <v/>
      </c>
      <c r="L97" s="41" t="str">
        <f t="shared" si="187"/>
        <v/>
      </c>
      <c r="M97" s="41" t="str">
        <f t="shared" si="188"/>
        <v/>
      </c>
      <c r="N97" s="41" t="str">
        <f t="shared" si="189"/>
        <v/>
      </c>
      <c r="O97" s="41" t="str">
        <f t="shared" si="190"/>
        <v/>
      </c>
      <c r="P97" s="41" t="str">
        <f t="shared" si="191"/>
        <v/>
      </c>
      <c r="Q97" s="41" t="str">
        <f t="shared" si="192"/>
        <v/>
      </c>
      <c r="R97" s="41" t="str">
        <f t="shared" si="193"/>
        <v/>
      </c>
      <c r="S97" s="41" t="str">
        <f t="shared" si="194"/>
        <v/>
      </c>
      <c r="T97" s="105" t="str">
        <f t="shared" si="195"/>
        <v/>
      </c>
      <c r="U97" s="108" t="str">
        <f t="shared" si="196"/>
        <v/>
      </c>
      <c r="V97" s="42"/>
      <c r="W97" s="71" t="e">
        <f t="shared" si="150"/>
        <v>#N/A</v>
      </c>
      <c r="X97" s="41" t="str">
        <f t="shared" si="151"/>
        <v/>
      </c>
      <c r="Y97" s="51" t="str">
        <f t="shared" si="152"/>
        <v/>
      </c>
      <c r="AD97" s="131"/>
      <c r="AE97" s="71" t="str">
        <f t="shared" si="153"/>
        <v/>
      </c>
      <c r="AF97" s="86" t="str">
        <f t="shared" si="100"/>
        <v/>
      </c>
      <c r="AG97" s="86" t="str">
        <f t="shared" si="101"/>
        <v/>
      </c>
      <c r="AH97" s="86" t="str">
        <f t="shared" si="154"/>
        <v/>
      </c>
      <c r="AI97" s="86" t="str">
        <f t="shared" si="155"/>
        <v/>
      </c>
      <c r="AJ97" s="86" t="str">
        <f t="shared" si="156"/>
        <v/>
      </c>
      <c r="AK97" s="86" t="str">
        <f t="shared" si="197"/>
        <v/>
      </c>
      <c r="AL97" s="86" t="str">
        <f>IF(AND(Include_study?="Yes",Sufficient_data="Yes",Subgroup&lt;&gt;""),AH97-ABS(TINV((1-Subgroup_confidence_level),Number_of_subjects-1))*Calculations!AI97,"")</f>
        <v/>
      </c>
      <c r="AM97" s="86" t="str">
        <f>IF(AND(Include_study?="Yes",Sufficient_data="Yes",Subgroup&lt;&gt;""),AH97+ABS(TINV((1-Subgroup_confidence_level),Number_of_subjects-1))*Calculations!AI97,"")</f>
        <v/>
      </c>
      <c r="AN97" s="110" t="str">
        <f t="shared" si="198"/>
        <v/>
      </c>
      <c r="AO97" s="108" t="str">
        <f t="shared" si="199"/>
        <v/>
      </c>
      <c r="AP97" s="42"/>
      <c r="AQ97" s="71" t="e">
        <f t="shared" si="157"/>
        <v>#N/A</v>
      </c>
      <c r="AR97" s="41" t="str">
        <f t="shared" si="158"/>
        <v/>
      </c>
      <c r="AS97" s="51" t="str">
        <f t="shared" si="159"/>
        <v/>
      </c>
      <c r="AT97" s="42"/>
      <c r="AU97" s="71" t="str">
        <f t="shared" si="160"/>
        <v/>
      </c>
      <c r="AV97" s="86" t="str">
        <f>IF(AND(Sufficient_data="Yes",Include_study?="Yes",Subgroup&lt;&gt;""),IF(COUNTIFS(Input!P$2:P96,"="&amp;"Yes",Input!C$2:C96,"="&amp;"Yes",Input!Q$2:Q96,"="&amp;Subgroup)&gt;0,"",Subgroup),"")</f>
        <v/>
      </c>
      <c r="AW97" s="86" t="str">
        <f t="shared" si="161"/>
        <v/>
      </c>
      <c r="AX97" s="86" t="str">
        <f t="shared" si="162"/>
        <v/>
      </c>
      <c r="AY97" s="86" t="str">
        <f t="shared" si="163"/>
        <v/>
      </c>
      <c r="AZ97" s="86" t="str">
        <f t="shared" si="164"/>
        <v/>
      </c>
      <c r="BA97" s="86" t="str">
        <f t="shared" si="165"/>
        <v/>
      </c>
      <c r="BB97" s="86" t="str">
        <f t="shared" si="166"/>
        <v/>
      </c>
      <c r="BC97" s="86" t="str">
        <f t="shared" si="200"/>
        <v/>
      </c>
      <c r="BD97" s="86" t="str">
        <f t="shared" si="167"/>
        <v/>
      </c>
      <c r="BE97" s="86" t="str">
        <f t="shared" si="201"/>
        <v/>
      </c>
      <c r="BF97" s="86" t="str">
        <f t="shared" si="202"/>
        <v/>
      </c>
      <c r="BG97" s="86" t="str">
        <f t="shared" si="168"/>
        <v/>
      </c>
      <c r="BH97" s="86" t="str">
        <f t="shared" si="203"/>
        <v/>
      </c>
      <c r="BI97" s="86" t="str">
        <f t="shared" si="204"/>
        <v/>
      </c>
      <c r="BJ97" s="86" t="str">
        <f t="shared" si="169"/>
        <v/>
      </c>
      <c r="BK97" s="86" t="str">
        <f t="shared" si="205"/>
        <v/>
      </c>
      <c r="BL97" s="86" t="str">
        <f t="shared" si="206"/>
        <v/>
      </c>
      <c r="BM97" s="86" t="str">
        <f t="shared" si="170"/>
        <v/>
      </c>
      <c r="BN97" s="86" t="str">
        <f t="shared" si="171"/>
        <v/>
      </c>
      <c r="BO97" s="86" t="e">
        <f t="shared" si="172"/>
        <v>#N/A</v>
      </c>
      <c r="BP97" s="105" t="str">
        <f t="shared" si="173"/>
        <v/>
      </c>
      <c r="BQ97" s="86" t="str">
        <f t="shared" si="174"/>
        <v/>
      </c>
      <c r="BR97" s="86" t="str">
        <f t="shared" si="207"/>
        <v/>
      </c>
      <c r="BS97" s="86" t="str">
        <f t="shared" si="175"/>
        <v/>
      </c>
      <c r="BT97" s="51" t="str">
        <f t="shared" si="213"/>
        <v/>
      </c>
      <c r="BY97" s="132"/>
      <c r="BZ97" s="41" t="e">
        <f>IF(AND(Sufficient_data="Yes",Include_study?="Yes",Moderator&lt;&gt;""),'Moderator Analysis'!E97,NA())</f>
        <v>#N/A</v>
      </c>
      <c r="CA97" s="41" t="e">
        <f>IF(AND(Include_study?="Yes",Sufficient_data="Yes",Moderator&lt;&gt;""),'Moderator Analysis'!F97,NA())</f>
        <v>#N/A</v>
      </c>
      <c r="CB97" s="41" t="str">
        <f t="shared" si="208"/>
        <v/>
      </c>
      <c r="CC97" s="41" t="str">
        <f t="shared" si="176"/>
        <v/>
      </c>
      <c r="CD97" s="41" t="str">
        <f>IF(AND(Sufficient_data="Yes",Include_study?="Yes",Moderator&lt;&gt;""),'Moderator Analysis'!F:F-CO$2,"")</f>
        <v/>
      </c>
      <c r="CE97" s="41" t="str">
        <f t="shared" si="177"/>
        <v/>
      </c>
      <c r="CF97" s="51" t="str">
        <f>IF(AND(Sufficient_data="Yes",Include_study?="Yes",Moderator&lt;&gt;""),CC:CC*('Moderator Analysis'!F:F-CO$5-CO$4*'Moderator Analysis'!E:E)^2,"")</f>
        <v/>
      </c>
      <c r="CG97" s="42"/>
      <c r="CH97" s="25"/>
      <c r="CI97" s="71" t="str">
        <f t="shared" si="178"/>
        <v/>
      </c>
      <c r="CJ97" s="41" t="str">
        <f>IF(AND(Sufficient_data="Yes",Include_study?="Yes",CI97&lt;&gt;""),'Moderator Analysis'!F:F-'Moderator Analysis'!$J$37,"")</f>
        <v/>
      </c>
      <c r="CK97" s="41" t="str">
        <f>IF(AND(Sufficient_data="Yes",Include_study?="Yes",CI97&lt;&gt;""),'Moderator Analysis'!E:E-SUMPRODUCT('Moderator Analysis'!E:E,CI:CI)/SUM(CI:CI),"")</f>
        <v/>
      </c>
      <c r="CL97" s="51" t="str">
        <f>IF(AND(Sufficient_data="Yes",Include_study?="Yes",CI97&lt;&gt;""),CI:CI*('Moderator Analysis'!F:F-'Moderator Analysis'!J$29-'Moderator Analysis'!J$30*'Moderator Analysis'!E:E)^2,"")</f>
        <v/>
      </c>
      <c r="CQ97" s="132"/>
      <c r="CR97" s="134"/>
      <c r="CS97" s="41" t="str">
        <f>IF(AND(Sufficient_data="Yes",Include_study?="Yes"),1/('Publication Bias Analysis'!F97^2),"")</f>
        <v/>
      </c>
      <c r="CT97" s="86" t="str">
        <f>IF(AND(Include_study?="Yes",Sufficient_data="Yes"),1/('Publication Bias Analysis'!F97^2+IF(Additional_model="Fixed effect",0,DG$21)),"")</f>
        <v/>
      </c>
      <c r="CU97" s="86" t="str">
        <f>IF(AND(Include_study?="Yes",Sufficient_data="Yes"),1/('Publication Bias Analysis'!F:F^2+IF(Additional_model="Fixed effect",0,'Publication Bias Analysis'!L$32)),"")</f>
        <v/>
      </c>
      <c r="CV97" s="86" t="str">
        <f>IF(AND(Include_study?="Yes",Sufficient_data="Yes"),'Publication Bias Analysis'!E:E-'Publication Bias Analysis'!I$37,"")</f>
        <v/>
      </c>
      <c r="CW97" s="86" t="str">
        <f>IF(AND(Include_study?="Yes",Sufficient_data="Yes"),IF(Additional_model="Fixed effect",1/'Publication Bias Analysis'!F:F,1/SQRT('Publication Bias Analysis'!F:F^2+Calculations!DG$21)),"")</f>
        <v/>
      </c>
      <c r="CX97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97" s="88" t="str">
        <f t="shared" si="209"/>
        <v/>
      </c>
      <c r="CZ97" s="88" t="str">
        <f>IF(AND(Include_study?="Yes",Sufficient_data="Yes"),CY:CY+IF(DK:DK&lt;0,-1,1)*COUNTIF(CY$2:CY96,CY:CY),"")</f>
        <v/>
      </c>
      <c r="DA97" s="88" t="str">
        <f>IF(AND(Include_study?="Yes",Sufficient_data="Yes"),RANK(DO:DO,DO:DO,1)*IF(DN:DN&gt;0,1,-1)+IF(DN:DN&lt;0,-1,1)*COUNTIF(CY$2:CY96,CY:CY),"")</f>
        <v/>
      </c>
      <c r="DB97" s="88" t="str">
        <f>IF(AND(Include_study?="Yes",Sufficient_data="Yes"),RANK(DR:DR,DR:DR,1)*IF(DQ:DQ&gt;0,1,-1)+IF(DQ:DQ&lt;0,-1,1)*COUNTIF(CY$2:CY96,CY:CY),"")</f>
        <v/>
      </c>
      <c r="DC97" s="41" t="e">
        <f>IF(AND(Include_study?="Yes",Sufficient_data="Yes"),'Publication Bias Analysis'!$E:$E,NA())</f>
        <v>#N/A</v>
      </c>
      <c r="DD97" s="51" t="e">
        <f>IF(AND(Include_study?="Yes",Sufficient_data="Yes"),'Publication Bias Analysis'!$F:$F,NA())</f>
        <v>#N/A</v>
      </c>
      <c r="DJ97" s="136"/>
      <c r="DK97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97" s="41" t="str">
        <f t="shared" si="179"/>
        <v/>
      </c>
      <c r="DM97" s="51" t="str">
        <f>IF(AND(Include_study?="Yes",Sufficient_data="Yes"),1/('Publication Bias Analysis'!F:F^2+IF(Additional_model="Fixed effect",0,$DV$6)),"")</f>
        <v/>
      </c>
      <c r="DN97" s="41" t="str">
        <f>IF(AND(Include_study?="Yes",Sufficient_data="Yes"),IF('Publication Bias Analysis'!L$38="Left",'Publication Bias Analysis'!E:E-DV$3,Calculations!DV$3-'Publication Bias Analysis'!E:E),"")</f>
        <v/>
      </c>
      <c r="DO97" s="41" t="str">
        <f t="shared" si="180"/>
        <v/>
      </c>
      <c r="DP97" s="51" t="str">
        <f>IF(AND(DN97&lt;&gt;"",CZ97&lt;=MAX(CZ:CZ)-DV$7),1/('Publication Bias Analysis'!F:F^2+IF(Additional_model="Fixed effect",0,$DV$13)),"")</f>
        <v/>
      </c>
      <c r="DQ97" s="71" t="str">
        <f>IF(AND(Include_study?="Yes",Sufficient_data="Yes"),IF('Publication Bias Analysis'!L$38="Left",'Publication Bias Analysis'!E:E-DV$10,DV$10-'Publication Bias Analysis'!E:E),"")</f>
        <v/>
      </c>
      <c r="DR97" s="41" t="str">
        <f t="shared" si="181"/>
        <v/>
      </c>
      <c r="DS97" s="51" t="str">
        <f>IF(AND(DQ97&lt;&gt;"",DA97&lt;=MAX(DA:DA)-DV$14),1/('Publication Bias Analysis'!F:F^2+IF(Additional_model="Fixed effect",0,$DV$20)),"")</f>
        <v/>
      </c>
      <c r="EJ97" s="136"/>
      <c r="EK97" s="41" t="str">
        <f t="shared" si="210"/>
        <v/>
      </c>
      <c r="EL97" s="51" t="str">
        <f>IF(AND(Include_study?="Yes",Sufficient_data="Yes"),Z_score-('Publication Bias Analysis'!P$3+'Publication Bias Analysis'!P$4*Inverse_standard_error),"")</f>
        <v/>
      </c>
      <c r="EN97" s="136"/>
      <c r="EO97" s="41" t="str">
        <f>IF(AND(Include_study?="Yes",Sufficient_data="Yes"),('Publication Bias Analysis'!E:E-(SUMPRODUCT(Calculations!CS:CS,'Publication Bias Analysis'!E:E)/SUM(Calculations!CS:CS)))/SQRT(Calculations!EP:EP),"")</f>
        <v/>
      </c>
      <c r="EP97" s="41" t="str">
        <f>IF(AND(Include_study?="Yes",Sufficient_data="Yes"),'Publication Bias Analysis'!F:F^2-1/SUM(Calculations!CS:CS),"")</f>
        <v/>
      </c>
      <c r="EQ97" s="11" t="str">
        <f t="shared" si="182"/>
        <v/>
      </c>
      <c r="ER97" s="11" t="str">
        <f t="shared" si="183"/>
        <v/>
      </c>
      <c r="ES97" s="11" t="str">
        <f>IF(AND(Include_study?="Yes",Sufficient_data="Yes"),COUNTIFS(EQ$2:EQ96,"&lt;"&amp;EQ97,ER$2:ER96,"&lt;"&amp;ER97)+COUNTIFS(EQ98:EQ$201,"&lt;"&amp;EQ97,ER98:ER$201,"&lt;"&amp;ER97)+COUNTIFS(EQ$2:EQ96,"&gt;"&amp;EQ97,ER$2:ER96,"&gt;"&amp;ER97)+COUNTIFS(EQ98:EQ$201,"&gt;"&amp;EQ97,ER98:ER$201,"&gt;"&amp;ER97),"")</f>
        <v/>
      </c>
      <c r="ET97" s="82" t="str">
        <f>IF(AND(Include_study?="Yes",Sufficient_data="Yes"),COUNTIFS(EQ$2:EQ96,"&lt;"&amp;EQ97,ER$2:ER96,"&gt;"&amp;ER97)+COUNTIFS(EQ98:EQ$201,"&lt;"&amp;EQ97,ER98:ER$201,"&gt;"&amp;ER97)+COUNTIFS(EQ$2:EQ96,"&gt;"&amp;EQ97,ER$2:ER96,"&lt;"&amp;ER97)+COUNTIFS(EQ98:EQ$201,"&gt;"&amp;EQ97,ER98:ER$201,"&lt;"&amp;ER97),"")</f>
        <v/>
      </c>
      <c r="EV97" s="136"/>
      <c r="FA97" s="136"/>
      <c r="FB97" s="41" t="e">
        <f t="shared" si="144"/>
        <v>#N/A</v>
      </c>
      <c r="FC97" s="41" t="e">
        <f t="shared" si="145"/>
        <v>#N/A</v>
      </c>
      <c r="FD97" s="41" t="str">
        <f t="shared" si="146"/>
        <v/>
      </c>
      <c r="FE97" s="51" t="str">
        <f>IF(AND(Include_study?="Yes",Sufficient_data="Yes"),Z_score-('Publication Bias Analysis'!AO$30+'Publication Bias Analysis'!AO$31*Inverse_standard_error),"")</f>
        <v/>
      </c>
      <c r="FK97" s="136"/>
      <c r="FL97" s="11" t="str">
        <f>IF(Z_score_individual_studies&lt;&gt;"",RANK('Publication Bias Analysis'!AW:AW,'Publication Bias Analysis'!AW:AW,1)+COUNTIF('Publication Bias Analysis'!AW$2:AW96,'Publication Bias Analysis'!AW97),"")</f>
        <v/>
      </c>
      <c r="FM97" s="41" t="str">
        <f t="shared" si="211"/>
        <v/>
      </c>
      <c r="FN97" s="41" t="e">
        <f>IF('Publication Bias Analysis'!AV97&lt;&gt;"",'Publication Bias Analysis'!AV97,NA())</f>
        <v>#N/A</v>
      </c>
      <c r="FO97" s="41" t="e">
        <f>IF('Publication Bias Analysis'!AW97&lt;&gt;"",'Publication Bias Analysis'!AW97,NA())</f>
        <v>#N/A</v>
      </c>
      <c r="FP97" s="41" t="str">
        <f>IF(AND(Include_study?="Yes",Sufficient_data="Yes"),'Publication Bias Analysis'!AV:AV-AVERAGE('Publication Bias Analysis'!AV:AV),"")</f>
        <v/>
      </c>
      <c r="FQ97" s="51" t="str">
        <f>IF(AND(Include_study?="Yes",Sufficient_data="Yes"),FO:FO-('Publication Bias Analysis'!AZ$30+'Publication Bias Analysis'!AZ$31*FN:FN),"")</f>
        <v/>
      </c>
      <c r="FW97" s="136"/>
      <c r="FX97" s="90" t="str">
        <f t="shared" si="212"/>
        <v/>
      </c>
      <c r="FY97" s="41" t="str">
        <f t="shared" si="184"/>
        <v/>
      </c>
      <c r="FZ97" s="51" t="str">
        <f t="shared" si="214"/>
        <v/>
      </c>
    </row>
    <row r="98" spans="1:182" x14ac:dyDescent="0.2">
      <c r="A98" s="131"/>
      <c r="B98" s="41" t="str">
        <f>IF(AND(Sufficient_data="Yes",Include_study?="Yes"),IF(AND(Sort_By=$E$1,Order="Ascending"),IF(Input!Study_name="",COUNTIFS(Input!Study_name,"&lt;&gt;"&amp;"",Include_study?,"Yes",Sufficient_data,"Yes")+1,IF(COUNT(E98)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98)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98" s="41" t="str">
        <f>IF(B98&lt;&gt;"",IF(B98=0,COUNTIF(B$2:B97,0)+1,COUNTIF(B$2:B97,B98)+COUNTIF(B:B,"&lt;"&amp;B98)+1),"")</f>
        <v/>
      </c>
      <c r="D98" s="41" t="str">
        <f t="shared" ref="D98:D161" si="215">IF(Entry_number&lt;&gt;"",Entry_number,"")</f>
        <v/>
      </c>
      <c r="E98" s="41" t="str">
        <f>IF(AND(Include_study?="Yes",Sufficient_data="Yes",Input!Study_name&lt;&gt;""),Input!Study_name,"")</f>
        <v/>
      </c>
      <c r="F98" s="41" t="str">
        <f>IF(AND(Include_study?="Yes",Sufficient_data="Yes"),IF(Input!M2_M1&lt;&gt;"",Input!M2_M1,IF(AND(M1_&lt;&gt;"",M2_&lt;&gt;""),M2_-M1_,"")),"")</f>
        <v/>
      </c>
      <c r="G98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98" s="41" t="str">
        <f>IF(AND(Include_study?="Yes",Sufficient_data="Yes"),IF(OR(t_value&lt;&gt;"",F_value&lt;&gt;"",Input!Cohens_d&lt;&gt;"",Input!Hedges_g&lt;&gt;""),"",Sdiff/SQRT(2*(1-(r_)))),"")</f>
        <v/>
      </c>
      <c r="I98" s="11" t="str">
        <f t="shared" ref="I98:I129" si="216">IF(AND(Include_study?="Yes",Sufficient_data="Yes"),N_,"")</f>
        <v/>
      </c>
      <c r="J98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98" s="41" t="str">
        <f t="shared" ref="K98:K129" si="217">IF(AND(Include_study?="Yes",Sufficient_data="Yes"),IF((N_-2)&gt;170,1-3/(4*(N_-3)),EXP(GAMMALN((N_-2)/2))/(SQRT((N_-2)/2)*EXP(GAMMALN((N_-3)/2)))),"")</f>
        <v/>
      </c>
      <c r="L98" s="41" t="str">
        <f t="shared" ref="L98:L129" si="218">IF(AND(Include_study?="Yes",Sufficient_data="Yes"),J_*Cohens_d,"")</f>
        <v/>
      </c>
      <c r="M98" s="41" t="str">
        <f t="shared" ref="M98:M129" si="219">IF(AND(Include_study?="Yes",Sufficient_data="Yes"),(1/N_+Cohens_d^2/(2*N_))*2*(1-IF(r_&lt;&gt;"",r_,0.5)),"")</f>
        <v/>
      </c>
      <c r="N98" s="41" t="str">
        <f t="shared" ref="N98:N129" si="220">IF(AND(Include_study?="Yes",Sufficient_data="Yes"),Variance_d*J_^2,"")</f>
        <v/>
      </c>
      <c r="O98" s="41" t="str">
        <f t="shared" ref="O98:O129" si="221">IF(AND(Include_study?="Yes",Sufficient_data="Yes"),IF(Effect_size_measure=L$1,SQRT(Variance_g),SQRT(Variance_d)),"")</f>
        <v/>
      </c>
      <c r="P98" s="41" t="str">
        <f t="shared" ref="P98:P129" si="222">IF(AND(Sufficient_data="Yes",Include_study?="Yes"),1/SE^2,"")</f>
        <v/>
      </c>
      <c r="Q98" s="41" t="str">
        <f t="shared" si="192"/>
        <v/>
      </c>
      <c r="R98" s="41" t="str">
        <f t="shared" ref="R98:R129" si="223">IF(Variance_g&lt;&gt;"",IF(Effect_size_measure=L$1,Hedges_g,Cohens_d)-ABS(TINV((1-Confidence_level),Number_of_subjects-1))*SE,"")</f>
        <v/>
      </c>
      <c r="S98" s="41" t="str">
        <f t="shared" ref="S98:S129" si="224">IF(Variance_g&lt;&gt;"",IF(Effect_size_measure=L$1,Hedges_g,Cohens_d)+ABS(TINV((1-Confidence_level),Number_of_subjects-1))*SE,"")</f>
        <v/>
      </c>
      <c r="T98" s="105" t="str">
        <f t="shared" ref="T98:T129" si="225">IF(AND(Include_study?="Yes",Sufficient_data="Yes"),IF(Meta_analysis_model="Fixed effect model",Weightf/SUM(Weightf),Weightr/SUM(Weightr)),"")</f>
        <v/>
      </c>
      <c r="U98" s="108" t="str">
        <f t="shared" ref="U98:U129" si="226">IF(AND(Include_study?="Yes",Sufficient_data="Yes"),IF(Effect_size_measure="Cohen's d",J98,L98)-Combined_Effect_Size,"")</f>
        <v/>
      </c>
      <c r="V98" s="42"/>
      <c r="W98" s="71" t="e">
        <f t="shared" si="150"/>
        <v>#N/A</v>
      </c>
      <c r="X98" s="41" t="str">
        <f t="shared" si="151"/>
        <v/>
      </c>
      <c r="Y98" s="51" t="str">
        <f t="shared" si="152"/>
        <v/>
      </c>
      <c r="AD98" s="131"/>
      <c r="AE98" s="71" t="str">
        <f t="shared" si="153"/>
        <v/>
      </c>
      <c r="AF98" s="86" t="str">
        <f t="shared" ref="AF98:AF161" si="227">IF(AND(Sufficient_data="Yes",Include_study?="Yes",Subgroup&lt;&gt;""),Subgroup,"")</f>
        <v/>
      </c>
      <c r="AG98" s="86" t="str">
        <f t="shared" ref="AG98:AG161" si="228">IF(AND(Include_study?="Yes",Sufficient_data="Yes",Subgroup&lt;&gt;""),Study_name,"")</f>
        <v/>
      </c>
      <c r="AH98" s="86" t="str">
        <f t="shared" si="154"/>
        <v/>
      </c>
      <c r="AI98" s="86" t="str">
        <f t="shared" si="155"/>
        <v/>
      </c>
      <c r="AJ98" s="86" t="str">
        <f t="shared" si="156"/>
        <v/>
      </c>
      <c r="AK98" s="86" t="str">
        <f t="shared" ref="AK98:AK129" si="229">IF(AND(Include_study?="Yes",Sufficient_data="Yes",Subgroup&lt;&gt;""),1/(AI:AI^2+IF(Within_subgroup_weighting="Fixed effect",0,VLOOKUP(Subgroup,AV:BD,8,FALSE))),"")</f>
        <v/>
      </c>
      <c r="AL98" s="86" t="str">
        <f>IF(AND(Include_study?="Yes",Sufficient_data="Yes",Subgroup&lt;&gt;""),AH98-ABS(TINV((1-Subgroup_confidence_level),Number_of_subjects-1))*Calculations!AI98,"")</f>
        <v/>
      </c>
      <c r="AM98" s="86" t="str">
        <f>IF(AND(Include_study?="Yes",Sufficient_data="Yes",Subgroup&lt;&gt;""),AH98+ABS(TINV((1-Subgroup_confidence_level),Number_of_subjects-1))*Calculations!AI98,"")</f>
        <v/>
      </c>
      <c r="AN98" s="110" t="str">
        <f t="shared" ref="AN98:AN129" si="230">IF(AND(Sufficient_data="Yes",Include_study?="Yes",Subgroup&lt;&gt;""),AK98/SUMIF(Subgroup,Subgroup,AK:AK),"")</f>
        <v/>
      </c>
      <c r="AO98" s="108" t="str">
        <f t="shared" ref="AO98:AO129" si="231">IF(AND(Include_study?="Yes",Sufficient_data="Yes",Subgroup&lt;&gt;""),AH:AH-VLOOKUP(AF:AF,AV:BE,10,FALSE),"")</f>
        <v/>
      </c>
      <c r="AP98" s="42"/>
      <c r="AQ98" s="71" t="e">
        <f t="shared" si="157"/>
        <v>#N/A</v>
      </c>
      <c r="AR98" s="41" t="str">
        <f t="shared" si="158"/>
        <v/>
      </c>
      <c r="AS98" s="51" t="str">
        <f t="shared" si="159"/>
        <v/>
      </c>
      <c r="AT98" s="42"/>
      <c r="AU98" s="71" t="str">
        <f t="shared" si="160"/>
        <v/>
      </c>
      <c r="AV98" s="86" t="str">
        <f>IF(AND(Sufficient_data="Yes",Include_study?="Yes",Subgroup&lt;&gt;""),IF(COUNTIFS(Input!P$2:P97,"="&amp;"Yes",Input!C$2:C97,"="&amp;"Yes",Input!Q$2:Q97,"="&amp;Subgroup)&gt;0,"",Subgroup),"")</f>
        <v/>
      </c>
      <c r="AW98" s="86" t="str">
        <f t="shared" si="161"/>
        <v/>
      </c>
      <c r="AX98" s="86" t="str">
        <f t="shared" si="162"/>
        <v/>
      </c>
      <c r="AY98" s="86" t="str">
        <f t="shared" si="163"/>
        <v/>
      </c>
      <c r="AZ98" s="86" t="str">
        <f t="shared" si="164"/>
        <v/>
      </c>
      <c r="BA98" s="86" t="str">
        <f t="shared" si="165"/>
        <v/>
      </c>
      <c r="BB98" s="86" t="str">
        <f t="shared" si="166"/>
        <v/>
      </c>
      <c r="BC98" s="86" t="str">
        <f t="shared" ref="BC98:BC129" si="232">IF(AY98&lt;&gt;"",IF(Within_subgroup_weighting=BV$34,MAX(0,(SUM(AY:AY)-(Subgroup_k-COUNT(AY:AY)))/SUM(BB:BB)),MAX(0,(AY98-(AX98-1)))/BB98),"")</f>
        <v/>
      </c>
      <c r="BD98" s="86" t="str">
        <f t="shared" si="167"/>
        <v/>
      </c>
      <c r="BE98" s="86" t="str">
        <f t="shared" ref="BE98:BE129" si="233">IF(AY98&lt;&gt;"",IF(Within_subgroup_weighting=BV$32,SUMPRODUCT(--(Subgroup=AV98),Subgroup_Weightf,AH:AH)/SUMIF(Subgroup,AV98,Subgroup_Weightf),SUMPRODUCT(--(Subgroup=AV98),Subgroup_weightr,AH:AH)/SUMIF(Subgroup,AV98,Subgroup_weightr)),"")</f>
        <v/>
      </c>
      <c r="BF98" s="86" t="str">
        <f t="shared" ref="BF98:BF129" si="234">IF(AY98&lt;&gt;"",IF(Within_subgroup_weighting=BV$32,1/SQRT(SUMIF(Subgroup,AV98,Subgroup_Weightf)),SQRT(SUMPRODUCT(--(Subgroup=AV98),Subgroup_weightr,AO:AO,AO:AO)/((AX98-1)*SUMIF(Subgroup,AV98,Subgroup_weightr)))),"")</f>
        <v/>
      </c>
      <c r="BG98" s="86" t="str">
        <f t="shared" si="168"/>
        <v/>
      </c>
      <c r="BH98" s="86" t="str">
        <f t="shared" ref="BH98:BH129" si="235">IF(AY98&lt;&gt;"",BE98-ABS(TINV((1-Subgroup_confidence_level),BG98-1))*BF98,"")</f>
        <v/>
      </c>
      <c r="BI98" s="86" t="str">
        <f t="shared" ref="BI98:BI129" si="236">IF(AY98&lt;&gt;"",BE98+ABS(TINV((1-Subgroup_confidence_level),BG98-1))*BF98,"")</f>
        <v/>
      </c>
      <c r="BJ98" s="86" t="str">
        <f t="shared" si="169"/>
        <v/>
      </c>
      <c r="BK98" s="86" t="str">
        <f t="shared" ref="BK98:BK129" si="237">IF(AY98&lt;&gt;"",BE98-ABS(TINV((1-Subgroup_confidence_level),AX98-1))*SQRT(BC98+BF98^2),"")</f>
        <v/>
      </c>
      <c r="BL98" s="86" t="str">
        <f t="shared" ref="BL98:BL129" si="238">IF(AY98&lt;&gt;"",BE98+ABS(TINV((1-Subgroup_confidence_level),AX98-1))*SQRT(BC98+BF98^2),"")</f>
        <v/>
      </c>
      <c r="BM98" s="86" t="str">
        <f t="shared" si="170"/>
        <v/>
      </c>
      <c r="BN98" s="86" t="str">
        <f t="shared" si="171"/>
        <v/>
      </c>
      <c r="BO98" s="86" t="e">
        <f t="shared" si="172"/>
        <v>#N/A</v>
      </c>
      <c r="BP98" s="105" t="str">
        <f t="shared" si="173"/>
        <v/>
      </c>
      <c r="BQ98" s="86" t="str">
        <f t="shared" si="174"/>
        <v/>
      </c>
      <c r="BR98" s="86" t="str">
        <f t="shared" ref="BR98:BR129" si="239">IF(BF98&lt;&gt;"",1/(BF98^2+IF(Between_subgroup_weighting=BV$28,0,BW$25)),"")</f>
        <v/>
      </c>
      <c r="BS98" s="86" t="str">
        <f t="shared" si="175"/>
        <v/>
      </c>
      <c r="BT98" s="51" t="str">
        <f t="shared" si="213"/>
        <v/>
      </c>
      <c r="BY98" s="132"/>
      <c r="BZ98" s="41" t="e">
        <f>IF(AND(Sufficient_data="Yes",Include_study?="Yes",Moderator&lt;&gt;""),'Moderator Analysis'!E98,NA())</f>
        <v>#N/A</v>
      </c>
      <c r="CA98" s="41" t="e">
        <f>IF(AND(Include_study?="Yes",Sufficient_data="Yes",Moderator&lt;&gt;""),'Moderator Analysis'!F98,NA())</f>
        <v>#N/A</v>
      </c>
      <c r="CB98" s="41" t="str">
        <f t="shared" ref="CB98:CB129" si="240">IF(AND(Sufficient_data="Yes",Include_study?="Yes",Moderator&lt;&gt;""),IF(Moderator_regression_measure=L$1,SQRT(Variance_g),SQRT(Variance_d)),"")</f>
        <v/>
      </c>
      <c r="CC98" s="41" t="str">
        <f t="shared" si="176"/>
        <v/>
      </c>
      <c r="CD98" s="41" t="str">
        <f>IF(AND(Sufficient_data="Yes",Include_study?="Yes",Moderator&lt;&gt;""),'Moderator Analysis'!F:F-CO$2,"")</f>
        <v/>
      </c>
      <c r="CE98" s="41" t="str">
        <f t="shared" si="177"/>
        <v/>
      </c>
      <c r="CF98" s="51" t="str">
        <f>IF(AND(Sufficient_data="Yes",Include_study?="Yes",Moderator&lt;&gt;""),CC:CC*('Moderator Analysis'!F:F-CO$5-CO$4*'Moderator Analysis'!E:E)^2,"")</f>
        <v/>
      </c>
      <c r="CG98" s="42"/>
      <c r="CH98" s="25"/>
      <c r="CI98" s="71" t="str">
        <f t="shared" si="178"/>
        <v/>
      </c>
      <c r="CJ98" s="41" t="str">
        <f>IF(AND(Sufficient_data="Yes",Include_study?="Yes",CI98&lt;&gt;""),'Moderator Analysis'!F:F-'Moderator Analysis'!$J$37,"")</f>
        <v/>
      </c>
      <c r="CK98" s="41" t="str">
        <f>IF(AND(Sufficient_data="Yes",Include_study?="Yes",CI98&lt;&gt;""),'Moderator Analysis'!E:E-SUMPRODUCT('Moderator Analysis'!E:E,CI:CI)/SUM(CI:CI),"")</f>
        <v/>
      </c>
      <c r="CL98" s="51" t="str">
        <f>IF(AND(Sufficient_data="Yes",Include_study?="Yes",CI98&lt;&gt;""),CI:CI*('Moderator Analysis'!F:F-'Moderator Analysis'!J$29-'Moderator Analysis'!J$30*'Moderator Analysis'!E:E)^2,"")</f>
        <v/>
      </c>
      <c r="CQ98" s="132"/>
      <c r="CR98" s="134"/>
      <c r="CS98" s="41" t="str">
        <f>IF(AND(Sufficient_data="Yes",Include_study?="Yes"),1/('Publication Bias Analysis'!F98^2),"")</f>
        <v/>
      </c>
      <c r="CT98" s="86" t="str">
        <f>IF(AND(Include_study?="Yes",Sufficient_data="Yes"),1/('Publication Bias Analysis'!F98^2+IF(Additional_model="Fixed effect",0,DG$21)),"")</f>
        <v/>
      </c>
      <c r="CU98" s="86" t="str">
        <f>IF(AND(Include_study?="Yes",Sufficient_data="Yes"),1/('Publication Bias Analysis'!F:F^2+IF(Additional_model="Fixed effect",0,'Publication Bias Analysis'!L$32)),"")</f>
        <v/>
      </c>
      <c r="CV98" s="86" t="str">
        <f>IF(AND(Include_study?="Yes",Sufficient_data="Yes"),'Publication Bias Analysis'!E:E-'Publication Bias Analysis'!I$37,"")</f>
        <v/>
      </c>
      <c r="CW98" s="86" t="str">
        <f>IF(AND(Include_study?="Yes",Sufficient_data="Yes"),IF(Additional_model="Fixed effect",1/'Publication Bias Analysis'!F:F,1/SQRT('Publication Bias Analysis'!F:F^2+Calculations!DG$21)),"")</f>
        <v/>
      </c>
      <c r="CX98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98" s="88" t="str">
        <f t="shared" ref="CY98:CY129" si="241">IF(AND(Include_study?="Yes",Sufficient_data="Yes"),RANK(DL:DL,DL:DL,1)*IF(DK:DK&gt;0,1,-1),"")</f>
        <v/>
      </c>
      <c r="CZ98" s="88" t="str">
        <f>IF(AND(Include_study?="Yes",Sufficient_data="Yes"),CY:CY+IF(DK:DK&lt;0,-1,1)*COUNTIF(CY$2:CY97,CY:CY),"")</f>
        <v/>
      </c>
      <c r="DA98" s="88" t="str">
        <f>IF(AND(Include_study?="Yes",Sufficient_data="Yes"),RANK(DO:DO,DO:DO,1)*IF(DN:DN&gt;0,1,-1)+IF(DN:DN&lt;0,-1,1)*COUNTIF(CY$2:CY97,CY:CY),"")</f>
        <v/>
      </c>
      <c r="DB98" s="88" t="str">
        <f>IF(AND(Include_study?="Yes",Sufficient_data="Yes"),RANK(DR:DR,DR:DR,1)*IF(DQ:DQ&gt;0,1,-1)+IF(DQ:DQ&lt;0,-1,1)*COUNTIF(CY$2:CY97,CY:CY),"")</f>
        <v/>
      </c>
      <c r="DC98" s="41" t="e">
        <f>IF(AND(Include_study?="Yes",Sufficient_data="Yes"),'Publication Bias Analysis'!$E:$E,NA())</f>
        <v>#N/A</v>
      </c>
      <c r="DD98" s="51" t="e">
        <f>IF(AND(Include_study?="Yes",Sufficient_data="Yes"),'Publication Bias Analysis'!$F:$F,NA())</f>
        <v>#N/A</v>
      </c>
      <c r="DJ98" s="136"/>
      <c r="DK98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98" s="41" t="str">
        <f t="shared" si="179"/>
        <v/>
      </c>
      <c r="DM98" s="51" t="str">
        <f>IF(AND(Include_study?="Yes",Sufficient_data="Yes"),1/('Publication Bias Analysis'!F:F^2+IF(Additional_model="Fixed effect",0,$DV$6)),"")</f>
        <v/>
      </c>
      <c r="DN98" s="41" t="str">
        <f>IF(AND(Include_study?="Yes",Sufficient_data="Yes"),IF('Publication Bias Analysis'!L$38="Left",'Publication Bias Analysis'!E:E-DV$3,Calculations!DV$3-'Publication Bias Analysis'!E:E),"")</f>
        <v/>
      </c>
      <c r="DO98" s="41" t="str">
        <f t="shared" si="180"/>
        <v/>
      </c>
      <c r="DP98" s="51" t="str">
        <f>IF(AND(DN98&lt;&gt;"",CZ98&lt;=MAX(CZ:CZ)-DV$7),1/('Publication Bias Analysis'!F:F^2+IF(Additional_model="Fixed effect",0,$DV$13)),"")</f>
        <v/>
      </c>
      <c r="DQ98" s="71" t="str">
        <f>IF(AND(Include_study?="Yes",Sufficient_data="Yes"),IF('Publication Bias Analysis'!L$38="Left",'Publication Bias Analysis'!E:E-DV$10,DV$10-'Publication Bias Analysis'!E:E),"")</f>
        <v/>
      </c>
      <c r="DR98" s="41" t="str">
        <f t="shared" si="181"/>
        <v/>
      </c>
      <c r="DS98" s="51" t="str">
        <f>IF(AND(DQ98&lt;&gt;"",DA98&lt;=MAX(DA:DA)-DV$14),1/('Publication Bias Analysis'!F:F^2+IF(Additional_model="Fixed effect",0,$DV$20)),"")</f>
        <v/>
      </c>
      <c r="EJ98" s="136"/>
      <c r="EK98" s="41" t="str">
        <f t="shared" si="210"/>
        <v/>
      </c>
      <c r="EL98" s="51" t="str">
        <f>IF(AND(Include_study?="Yes",Sufficient_data="Yes"),Z_score-('Publication Bias Analysis'!P$3+'Publication Bias Analysis'!P$4*Inverse_standard_error),"")</f>
        <v/>
      </c>
      <c r="EN98" s="136"/>
      <c r="EO98" s="41" t="str">
        <f>IF(AND(Include_study?="Yes",Sufficient_data="Yes"),('Publication Bias Analysis'!E:E-(SUMPRODUCT(Calculations!CS:CS,'Publication Bias Analysis'!E:E)/SUM(Calculations!CS:CS)))/SQRT(Calculations!EP:EP),"")</f>
        <v/>
      </c>
      <c r="EP98" s="41" t="str">
        <f>IF(AND(Include_study?="Yes",Sufficient_data="Yes"),'Publication Bias Analysis'!F:F^2-1/SUM(Calculations!CS:CS),"")</f>
        <v/>
      </c>
      <c r="EQ98" s="11" t="str">
        <f t="shared" si="182"/>
        <v/>
      </c>
      <c r="ER98" s="11" t="str">
        <f t="shared" si="183"/>
        <v/>
      </c>
      <c r="ES98" s="11" t="str">
        <f>IF(AND(Include_study?="Yes",Sufficient_data="Yes"),COUNTIFS(EQ$2:EQ97,"&lt;"&amp;EQ98,ER$2:ER97,"&lt;"&amp;ER98)+COUNTIFS(EQ99:EQ$201,"&lt;"&amp;EQ98,ER99:ER$201,"&lt;"&amp;ER98)+COUNTIFS(EQ$2:EQ97,"&gt;"&amp;EQ98,ER$2:ER97,"&gt;"&amp;ER98)+COUNTIFS(EQ99:EQ$201,"&gt;"&amp;EQ98,ER99:ER$201,"&gt;"&amp;ER98),"")</f>
        <v/>
      </c>
      <c r="ET98" s="82" t="str">
        <f>IF(AND(Include_study?="Yes",Sufficient_data="Yes"),COUNTIFS(EQ$2:EQ97,"&lt;"&amp;EQ98,ER$2:ER97,"&gt;"&amp;ER98)+COUNTIFS(EQ99:EQ$201,"&lt;"&amp;EQ98,ER99:ER$201,"&gt;"&amp;ER98)+COUNTIFS(EQ$2:EQ97,"&gt;"&amp;EQ98,ER$2:ER97,"&lt;"&amp;ER98)+COUNTIFS(EQ99:EQ$201,"&gt;"&amp;EQ98,ER99:ER$201,"&lt;"&amp;ER98),"")</f>
        <v/>
      </c>
      <c r="EV98" s="136"/>
      <c r="FA98" s="136"/>
      <c r="FB98" s="41" t="e">
        <f t="shared" ref="FB98:FB161" si="242">IF(AND(Include_study?="Yes",Sufficient_data="Yes"),Z_score,NA())</f>
        <v>#N/A</v>
      </c>
      <c r="FC98" s="41" t="e">
        <f t="shared" ref="FC98:FC161" si="243">IF(AND(Include_study?="Yes",Sufficient_data="Yes"),Inverse_standard_error,NA())</f>
        <v>#N/A</v>
      </c>
      <c r="FD98" s="41" t="str">
        <f t="shared" ref="FD98:FD161" si="244">IF(AND(Include_study?="Yes",Sufficient_data="Yes"),Inverse_standard_error-AVERAGE(Inverse_standard_error),"")</f>
        <v/>
      </c>
      <c r="FE98" s="51" t="str">
        <f>IF(AND(Include_study?="Yes",Sufficient_data="Yes"),Z_score-('Publication Bias Analysis'!AO$30+'Publication Bias Analysis'!AO$31*Inverse_standard_error),"")</f>
        <v/>
      </c>
      <c r="FK98" s="136"/>
      <c r="FL98" s="11" t="str">
        <f>IF(Z_score_individual_studies&lt;&gt;"",RANK('Publication Bias Analysis'!AW:AW,'Publication Bias Analysis'!AW:AW,1)+COUNTIF('Publication Bias Analysis'!AW$2:AW97,'Publication Bias Analysis'!AW98),"")</f>
        <v/>
      </c>
      <c r="FM98" s="41" t="str">
        <f t="shared" ref="FM98:FM129" si="245">IF(FL:FL&lt;&gt;"",(FL:FL-1/3)/(k_+1/3),"")</f>
        <v/>
      </c>
      <c r="FN98" s="41" t="e">
        <f>IF('Publication Bias Analysis'!AV98&lt;&gt;"",'Publication Bias Analysis'!AV98,NA())</f>
        <v>#N/A</v>
      </c>
      <c r="FO98" s="41" t="e">
        <f>IF('Publication Bias Analysis'!AW98&lt;&gt;"",'Publication Bias Analysis'!AW98,NA())</f>
        <v>#N/A</v>
      </c>
      <c r="FP98" s="41" t="str">
        <f>IF(AND(Include_study?="Yes",Sufficient_data="Yes"),'Publication Bias Analysis'!AV:AV-AVERAGE('Publication Bias Analysis'!AV:AV),"")</f>
        <v/>
      </c>
      <c r="FQ98" s="51" t="str">
        <f>IF(AND(Include_study?="Yes",Sufficient_data="Yes"),FO:FO-('Publication Bias Analysis'!AZ$30+'Publication Bias Analysis'!AZ$31*FN:FN),"")</f>
        <v/>
      </c>
      <c r="FW98" s="136"/>
      <c r="FX98" s="90" t="str">
        <f t="shared" ref="FX98:FX129" si="246">IF(AND(Include_study?="Yes",Sufficient_data="Yes"),Z_score,"")</f>
        <v/>
      </c>
      <c r="FY98" s="41" t="str">
        <f t="shared" si="184"/>
        <v/>
      </c>
      <c r="FZ98" s="51" t="str">
        <f t="shared" si="214"/>
        <v/>
      </c>
    </row>
    <row r="99" spans="1:182" x14ac:dyDescent="0.2">
      <c r="A99" s="131"/>
      <c r="B99" s="41" t="str">
        <f>IF(AND(Sufficient_data="Yes",Include_study?="Yes"),IF(AND(Sort_By=$E$1,Order="Ascending"),IF(Input!Study_name="",COUNTIFS(Input!Study_name,"&lt;&gt;"&amp;"",Include_study?,"Yes",Sufficient_data,"Yes")+1,IF(COUNT(E99)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99)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99" s="41" t="str">
        <f>IF(B99&lt;&gt;"",IF(B99=0,COUNTIF(B$2:B98,0)+1,COUNTIF(B$2:B98,B99)+COUNTIF(B:B,"&lt;"&amp;B99)+1),"")</f>
        <v/>
      </c>
      <c r="D99" s="41" t="str">
        <f t="shared" si="215"/>
        <v/>
      </c>
      <c r="E99" s="41" t="str">
        <f>IF(AND(Include_study?="Yes",Sufficient_data="Yes",Input!Study_name&lt;&gt;""),Input!Study_name,"")</f>
        <v/>
      </c>
      <c r="F99" s="41" t="str">
        <f>IF(AND(Include_study?="Yes",Sufficient_data="Yes"),IF(Input!M2_M1&lt;&gt;"",Input!M2_M1,IF(AND(M1_&lt;&gt;"",M2_&lt;&gt;""),M2_-M1_,"")),"")</f>
        <v/>
      </c>
      <c r="G99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99" s="41" t="str">
        <f>IF(AND(Include_study?="Yes",Sufficient_data="Yes"),IF(OR(t_value&lt;&gt;"",F_value&lt;&gt;"",Input!Cohens_d&lt;&gt;"",Input!Hedges_g&lt;&gt;""),"",Sdiff/SQRT(2*(1-(r_)))),"")</f>
        <v/>
      </c>
      <c r="I99" s="11" t="str">
        <f t="shared" si="216"/>
        <v/>
      </c>
      <c r="J99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99" s="41" t="str">
        <f t="shared" si="217"/>
        <v/>
      </c>
      <c r="L99" s="41" t="str">
        <f t="shared" si="218"/>
        <v/>
      </c>
      <c r="M99" s="41" t="str">
        <f t="shared" si="219"/>
        <v/>
      </c>
      <c r="N99" s="41" t="str">
        <f t="shared" si="220"/>
        <v/>
      </c>
      <c r="O99" s="41" t="str">
        <f t="shared" si="221"/>
        <v/>
      </c>
      <c r="P99" s="41" t="str">
        <f t="shared" si="222"/>
        <v/>
      </c>
      <c r="Q99" s="41" t="str">
        <f t="shared" si="192"/>
        <v/>
      </c>
      <c r="R99" s="41" t="str">
        <f t="shared" si="223"/>
        <v/>
      </c>
      <c r="S99" s="41" t="str">
        <f t="shared" si="224"/>
        <v/>
      </c>
      <c r="T99" s="105" t="str">
        <f t="shared" si="225"/>
        <v/>
      </c>
      <c r="U99" s="108" t="str">
        <f t="shared" si="226"/>
        <v/>
      </c>
      <c r="V99" s="42"/>
      <c r="W99" s="71" t="e">
        <f t="shared" si="150"/>
        <v>#N/A</v>
      </c>
      <c r="X99" s="41" t="str">
        <f t="shared" si="151"/>
        <v/>
      </c>
      <c r="Y99" s="51" t="str">
        <f t="shared" si="152"/>
        <v/>
      </c>
      <c r="AD99" s="131"/>
      <c r="AE99" s="71" t="str">
        <f t="shared" si="153"/>
        <v/>
      </c>
      <c r="AF99" s="86" t="str">
        <f t="shared" si="227"/>
        <v/>
      </c>
      <c r="AG99" s="86" t="str">
        <f t="shared" si="228"/>
        <v/>
      </c>
      <c r="AH99" s="86" t="str">
        <f t="shared" si="154"/>
        <v/>
      </c>
      <c r="AI99" s="86" t="str">
        <f t="shared" si="155"/>
        <v/>
      </c>
      <c r="AJ99" s="86" t="str">
        <f t="shared" si="156"/>
        <v/>
      </c>
      <c r="AK99" s="86" t="str">
        <f t="shared" si="229"/>
        <v/>
      </c>
      <c r="AL99" s="86" t="str">
        <f>IF(AND(Include_study?="Yes",Sufficient_data="Yes",Subgroup&lt;&gt;""),AH99-ABS(TINV((1-Subgroup_confidence_level),Number_of_subjects-1))*Calculations!AI99,"")</f>
        <v/>
      </c>
      <c r="AM99" s="86" t="str">
        <f>IF(AND(Include_study?="Yes",Sufficient_data="Yes",Subgroup&lt;&gt;""),AH99+ABS(TINV((1-Subgroup_confidence_level),Number_of_subjects-1))*Calculations!AI99,"")</f>
        <v/>
      </c>
      <c r="AN99" s="110" t="str">
        <f t="shared" si="230"/>
        <v/>
      </c>
      <c r="AO99" s="108" t="str">
        <f t="shared" si="231"/>
        <v/>
      </c>
      <c r="AP99" s="42"/>
      <c r="AQ99" s="71" t="e">
        <f t="shared" si="157"/>
        <v>#N/A</v>
      </c>
      <c r="AR99" s="41" t="str">
        <f t="shared" si="158"/>
        <v/>
      </c>
      <c r="AS99" s="51" t="str">
        <f t="shared" si="159"/>
        <v/>
      </c>
      <c r="AT99" s="42"/>
      <c r="AU99" s="71" t="str">
        <f t="shared" si="160"/>
        <v/>
      </c>
      <c r="AV99" s="86" t="str">
        <f>IF(AND(Sufficient_data="Yes",Include_study?="Yes",Subgroup&lt;&gt;""),IF(COUNTIFS(Input!P$2:P98,"="&amp;"Yes",Input!C$2:C98,"="&amp;"Yes",Input!Q$2:Q98,"="&amp;Subgroup)&gt;0,"",Subgroup),"")</f>
        <v/>
      </c>
      <c r="AW99" s="86" t="str">
        <f t="shared" si="161"/>
        <v/>
      </c>
      <c r="AX99" s="86" t="str">
        <f t="shared" si="162"/>
        <v/>
      </c>
      <c r="AY99" s="86" t="str">
        <f t="shared" si="163"/>
        <v/>
      </c>
      <c r="AZ99" s="86" t="str">
        <f t="shared" si="164"/>
        <v/>
      </c>
      <c r="BA99" s="86" t="str">
        <f t="shared" si="165"/>
        <v/>
      </c>
      <c r="BB99" s="86" t="str">
        <f t="shared" si="166"/>
        <v/>
      </c>
      <c r="BC99" s="86" t="str">
        <f t="shared" si="232"/>
        <v/>
      </c>
      <c r="BD99" s="86" t="str">
        <f t="shared" si="167"/>
        <v/>
      </c>
      <c r="BE99" s="86" t="str">
        <f t="shared" si="233"/>
        <v/>
      </c>
      <c r="BF99" s="86" t="str">
        <f t="shared" si="234"/>
        <v/>
      </c>
      <c r="BG99" s="86" t="str">
        <f t="shared" si="168"/>
        <v/>
      </c>
      <c r="BH99" s="86" t="str">
        <f t="shared" si="235"/>
        <v/>
      </c>
      <c r="BI99" s="86" t="str">
        <f t="shared" si="236"/>
        <v/>
      </c>
      <c r="BJ99" s="86" t="str">
        <f t="shared" si="169"/>
        <v/>
      </c>
      <c r="BK99" s="86" t="str">
        <f t="shared" si="237"/>
        <v/>
      </c>
      <c r="BL99" s="86" t="str">
        <f t="shared" si="238"/>
        <v/>
      </c>
      <c r="BM99" s="86" t="str">
        <f t="shared" si="170"/>
        <v/>
      </c>
      <c r="BN99" s="86" t="str">
        <f t="shared" si="171"/>
        <v/>
      </c>
      <c r="BO99" s="86" t="e">
        <f t="shared" si="172"/>
        <v>#N/A</v>
      </c>
      <c r="BP99" s="105" t="str">
        <f t="shared" si="173"/>
        <v/>
      </c>
      <c r="BQ99" s="86" t="str">
        <f t="shared" si="174"/>
        <v/>
      </c>
      <c r="BR99" s="86" t="str">
        <f t="shared" si="239"/>
        <v/>
      </c>
      <c r="BS99" s="86" t="str">
        <f t="shared" si="175"/>
        <v/>
      </c>
      <c r="BT99" s="51" t="str">
        <f t="shared" si="213"/>
        <v/>
      </c>
      <c r="BY99" s="132"/>
      <c r="BZ99" s="41" t="e">
        <f>IF(AND(Sufficient_data="Yes",Include_study?="Yes",Moderator&lt;&gt;""),'Moderator Analysis'!E99,NA())</f>
        <v>#N/A</v>
      </c>
      <c r="CA99" s="41" t="e">
        <f>IF(AND(Include_study?="Yes",Sufficient_data="Yes",Moderator&lt;&gt;""),'Moderator Analysis'!F99,NA())</f>
        <v>#N/A</v>
      </c>
      <c r="CB99" s="41" t="str">
        <f t="shared" si="240"/>
        <v/>
      </c>
      <c r="CC99" s="41" t="str">
        <f t="shared" si="176"/>
        <v/>
      </c>
      <c r="CD99" s="41" t="str">
        <f>IF(AND(Sufficient_data="Yes",Include_study?="Yes",Moderator&lt;&gt;""),'Moderator Analysis'!F:F-CO$2,"")</f>
        <v/>
      </c>
      <c r="CE99" s="41" t="str">
        <f t="shared" si="177"/>
        <v/>
      </c>
      <c r="CF99" s="51" t="str">
        <f>IF(AND(Sufficient_data="Yes",Include_study?="Yes",Moderator&lt;&gt;""),CC:CC*('Moderator Analysis'!F:F-CO$5-CO$4*'Moderator Analysis'!E:E)^2,"")</f>
        <v/>
      </c>
      <c r="CG99" s="42"/>
      <c r="CH99" s="25"/>
      <c r="CI99" s="71" t="str">
        <f t="shared" si="178"/>
        <v/>
      </c>
      <c r="CJ99" s="41" t="str">
        <f>IF(AND(Sufficient_data="Yes",Include_study?="Yes",CI99&lt;&gt;""),'Moderator Analysis'!F:F-'Moderator Analysis'!$J$37,"")</f>
        <v/>
      </c>
      <c r="CK99" s="41" t="str">
        <f>IF(AND(Sufficient_data="Yes",Include_study?="Yes",CI99&lt;&gt;""),'Moderator Analysis'!E:E-SUMPRODUCT('Moderator Analysis'!E:E,CI:CI)/SUM(CI:CI),"")</f>
        <v/>
      </c>
      <c r="CL99" s="51" t="str">
        <f>IF(AND(Sufficient_data="Yes",Include_study?="Yes",CI99&lt;&gt;""),CI:CI*('Moderator Analysis'!F:F-'Moderator Analysis'!J$29-'Moderator Analysis'!J$30*'Moderator Analysis'!E:E)^2,"")</f>
        <v/>
      </c>
      <c r="CQ99" s="132"/>
      <c r="CR99" s="134"/>
      <c r="CS99" s="41" t="str">
        <f>IF(AND(Sufficient_data="Yes",Include_study?="Yes"),1/('Publication Bias Analysis'!F99^2),"")</f>
        <v/>
      </c>
      <c r="CT99" s="86" t="str">
        <f>IF(AND(Include_study?="Yes",Sufficient_data="Yes"),1/('Publication Bias Analysis'!F99^2+IF(Additional_model="Fixed effect",0,DG$21)),"")</f>
        <v/>
      </c>
      <c r="CU99" s="86" t="str">
        <f>IF(AND(Include_study?="Yes",Sufficient_data="Yes"),1/('Publication Bias Analysis'!F:F^2+IF(Additional_model="Fixed effect",0,'Publication Bias Analysis'!L$32)),"")</f>
        <v/>
      </c>
      <c r="CV99" s="86" t="str">
        <f>IF(AND(Include_study?="Yes",Sufficient_data="Yes"),'Publication Bias Analysis'!E:E-'Publication Bias Analysis'!I$37,"")</f>
        <v/>
      </c>
      <c r="CW99" s="86" t="str">
        <f>IF(AND(Include_study?="Yes",Sufficient_data="Yes"),IF(Additional_model="Fixed effect",1/'Publication Bias Analysis'!F:F,1/SQRT('Publication Bias Analysis'!F:F^2+Calculations!DG$21)),"")</f>
        <v/>
      </c>
      <c r="CX99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99" s="88" t="str">
        <f t="shared" si="241"/>
        <v/>
      </c>
      <c r="CZ99" s="88" t="str">
        <f>IF(AND(Include_study?="Yes",Sufficient_data="Yes"),CY:CY+IF(DK:DK&lt;0,-1,1)*COUNTIF(CY$2:CY98,CY:CY),"")</f>
        <v/>
      </c>
      <c r="DA99" s="88" t="str">
        <f>IF(AND(Include_study?="Yes",Sufficient_data="Yes"),RANK(DO:DO,DO:DO,1)*IF(DN:DN&gt;0,1,-1)+IF(DN:DN&lt;0,-1,1)*COUNTIF(CY$2:CY98,CY:CY),"")</f>
        <v/>
      </c>
      <c r="DB99" s="88" t="str">
        <f>IF(AND(Include_study?="Yes",Sufficient_data="Yes"),RANK(DR:DR,DR:DR,1)*IF(DQ:DQ&gt;0,1,-1)+IF(DQ:DQ&lt;0,-1,1)*COUNTIF(CY$2:CY98,CY:CY),"")</f>
        <v/>
      </c>
      <c r="DC99" s="41" t="e">
        <f>IF(AND(Include_study?="Yes",Sufficient_data="Yes"),'Publication Bias Analysis'!$E:$E,NA())</f>
        <v>#N/A</v>
      </c>
      <c r="DD99" s="51" t="e">
        <f>IF(AND(Include_study?="Yes",Sufficient_data="Yes"),'Publication Bias Analysis'!$F:$F,NA())</f>
        <v>#N/A</v>
      </c>
      <c r="DJ99" s="136"/>
      <c r="DK99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99" s="41" t="str">
        <f t="shared" si="179"/>
        <v/>
      </c>
      <c r="DM99" s="51" t="str">
        <f>IF(AND(Include_study?="Yes",Sufficient_data="Yes"),1/('Publication Bias Analysis'!F:F^2+IF(Additional_model="Fixed effect",0,$DV$6)),"")</f>
        <v/>
      </c>
      <c r="DN99" s="41" t="str">
        <f>IF(AND(Include_study?="Yes",Sufficient_data="Yes"),IF('Publication Bias Analysis'!L$38="Left",'Publication Bias Analysis'!E:E-DV$3,Calculations!DV$3-'Publication Bias Analysis'!E:E),"")</f>
        <v/>
      </c>
      <c r="DO99" s="41" t="str">
        <f t="shared" si="180"/>
        <v/>
      </c>
      <c r="DP99" s="51" t="str">
        <f>IF(AND(DN99&lt;&gt;"",CZ99&lt;=MAX(CZ:CZ)-DV$7),1/('Publication Bias Analysis'!F:F^2+IF(Additional_model="Fixed effect",0,$DV$13)),"")</f>
        <v/>
      </c>
      <c r="DQ99" s="71" t="str">
        <f>IF(AND(Include_study?="Yes",Sufficient_data="Yes"),IF('Publication Bias Analysis'!L$38="Left",'Publication Bias Analysis'!E:E-DV$10,DV$10-'Publication Bias Analysis'!E:E),"")</f>
        <v/>
      </c>
      <c r="DR99" s="41" t="str">
        <f t="shared" si="181"/>
        <v/>
      </c>
      <c r="DS99" s="51" t="str">
        <f>IF(AND(DQ99&lt;&gt;"",DA99&lt;=MAX(DA:DA)-DV$14),1/('Publication Bias Analysis'!F:F^2+IF(Additional_model="Fixed effect",0,$DV$20)),"")</f>
        <v/>
      </c>
      <c r="EJ99" s="136"/>
      <c r="EK99" s="41" t="str">
        <f t="shared" si="210"/>
        <v/>
      </c>
      <c r="EL99" s="51" t="str">
        <f>IF(AND(Include_study?="Yes",Sufficient_data="Yes"),Z_score-('Publication Bias Analysis'!P$3+'Publication Bias Analysis'!P$4*Inverse_standard_error),"")</f>
        <v/>
      </c>
      <c r="EN99" s="136"/>
      <c r="EO99" s="41" t="str">
        <f>IF(AND(Include_study?="Yes",Sufficient_data="Yes"),('Publication Bias Analysis'!E:E-(SUMPRODUCT(Calculations!CS:CS,'Publication Bias Analysis'!E:E)/SUM(Calculations!CS:CS)))/SQRT(Calculations!EP:EP),"")</f>
        <v/>
      </c>
      <c r="EP99" s="41" t="str">
        <f>IF(AND(Include_study?="Yes",Sufficient_data="Yes"),'Publication Bias Analysis'!F:F^2-1/SUM(Calculations!CS:CS),"")</f>
        <v/>
      </c>
      <c r="EQ99" s="11" t="str">
        <f t="shared" si="182"/>
        <v/>
      </c>
      <c r="ER99" s="11" t="str">
        <f t="shared" si="183"/>
        <v/>
      </c>
      <c r="ES99" s="11" t="str">
        <f>IF(AND(Include_study?="Yes",Sufficient_data="Yes"),COUNTIFS(EQ$2:EQ98,"&lt;"&amp;EQ99,ER$2:ER98,"&lt;"&amp;ER99)+COUNTIFS(EQ100:EQ$201,"&lt;"&amp;EQ99,ER100:ER$201,"&lt;"&amp;ER99)+COUNTIFS(EQ$2:EQ98,"&gt;"&amp;EQ99,ER$2:ER98,"&gt;"&amp;ER99)+COUNTIFS(EQ100:EQ$201,"&gt;"&amp;EQ99,ER100:ER$201,"&gt;"&amp;ER99),"")</f>
        <v/>
      </c>
      <c r="ET99" s="82" t="str">
        <f>IF(AND(Include_study?="Yes",Sufficient_data="Yes"),COUNTIFS(EQ$2:EQ98,"&lt;"&amp;EQ99,ER$2:ER98,"&gt;"&amp;ER99)+COUNTIFS(EQ100:EQ$201,"&lt;"&amp;EQ99,ER100:ER$201,"&gt;"&amp;ER99)+COUNTIFS(EQ$2:EQ98,"&gt;"&amp;EQ99,ER$2:ER98,"&lt;"&amp;ER99)+COUNTIFS(EQ100:EQ$201,"&gt;"&amp;EQ99,ER100:ER$201,"&lt;"&amp;ER99),"")</f>
        <v/>
      </c>
      <c r="EV99" s="136"/>
      <c r="FA99" s="136"/>
      <c r="FB99" s="41" t="e">
        <f t="shared" si="242"/>
        <v>#N/A</v>
      </c>
      <c r="FC99" s="41" t="e">
        <f t="shared" si="243"/>
        <v>#N/A</v>
      </c>
      <c r="FD99" s="41" t="str">
        <f t="shared" si="244"/>
        <v/>
      </c>
      <c r="FE99" s="51" t="str">
        <f>IF(AND(Include_study?="Yes",Sufficient_data="Yes"),Z_score-('Publication Bias Analysis'!AO$30+'Publication Bias Analysis'!AO$31*Inverse_standard_error),"")</f>
        <v/>
      </c>
      <c r="FK99" s="136"/>
      <c r="FL99" s="11" t="str">
        <f>IF(Z_score_individual_studies&lt;&gt;"",RANK('Publication Bias Analysis'!AW:AW,'Publication Bias Analysis'!AW:AW,1)+COUNTIF('Publication Bias Analysis'!AW$2:AW98,'Publication Bias Analysis'!AW99),"")</f>
        <v/>
      </c>
      <c r="FM99" s="41" t="str">
        <f t="shared" si="245"/>
        <v/>
      </c>
      <c r="FN99" s="41" t="e">
        <f>IF('Publication Bias Analysis'!AV99&lt;&gt;"",'Publication Bias Analysis'!AV99,NA())</f>
        <v>#N/A</v>
      </c>
      <c r="FO99" s="41" t="e">
        <f>IF('Publication Bias Analysis'!AW99&lt;&gt;"",'Publication Bias Analysis'!AW99,NA())</f>
        <v>#N/A</v>
      </c>
      <c r="FP99" s="41" t="str">
        <f>IF(AND(Include_study?="Yes",Sufficient_data="Yes"),'Publication Bias Analysis'!AV:AV-AVERAGE('Publication Bias Analysis'!AV:AV),"")</f>
        <v/>
      </c>
      <c r="FQ99" s="51" t="str">
        <f>IF(AND(Include_study?="Yes",Sufficient_data="Yes"),FO:FO-('Publication Bias Analysis'!AZ$30+'Publication Bias Analysis'!AZ$31*FN:FN),"")</f>
        <v/>
      </c>
      <c r="FW99" s="136"/>
      <c r="FX99" s="90" t="str">
        <f t="shared" si="246"/>
        <v/>
      </c>
      <c r="FY99" s="41" t="str">
        <f t="shared" si="184"/>
        <v/>
      </c>
      <c r="FZ99" s="51" t="str">
        <f t="shared" si="214"/>
        <v/>
      </c>
    </row>
    <row r="100" spans="1:182" x14ac:dyDescent="0.2">
      <c r="A100" s="131"/>
      <c r="B100" s="41" t="str">
        <f>IF(AND(Sufficient_data="Yes",Include_study?="Yes"),IF(AND(Sort_By=$E$1,Order="Ascending"),IF(Input!Study_name="",COUNTIFS(Input!Study_name,"&lt;&gt;"&amp;"",Include_study?,"Yes",Sufficient_data,"Yes")+1,IF(COUNT(E100)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100)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00" s="41" t="str">
        <f>IF(B100&lt;&gt;"",IF(B100=0,COUNTIF(B$2:B99,0)+1,COUNTIF(B$2:B99,B100)+COUNTIF(B:B,"&lt;"&amp;B100)+1),"")</f>
        <v/>
      </c>
      <c r="D100" s="41" t="str">
        <f t="shared" si="215"/>
        <v/>
      </c>
      <c r="E100" s="41" t="str">
        <f>IF(AND(Include_study?="Yes",Sufficient_data="Yes",Input!Study_name&lt;&gt;""),Input!Study_name,"")</f>
        <v/>
      </c>
      <c r="F100" s="41" t="str">
        <f>IF(AND(Include_study?="Yes",Sufficient_data="Yes"),IF(Input!M2_M1&lt;&gt;"",Input!M2_M1,IF(AND(M1_&lt;&gt;"",M2_&lt;&gt;""),M2_-M1_,"")),"")</f>
        <v/>
      </c>
      <c r="G100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00" s="41" t="str">
        <f>IF(AND(Include_study?="Yes",Sufficient_data="Yes"),IF(OR(t_value&lt;&gt;"",F_value&lt;&gt;"",Input!Cohens_d&lt;&gt;"",Input!Hedges_g&lt;&gt;""),"",Sdiff/SQRT(2*(1-(r_)))),"")</f>
        <v/>
      </c>
      <c r="I100" s="11" t="str">
        <f t="shared" si="216"/>
        <v/>
      </c>
      <c r="J100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00" s="41" t="str">
        <f t="shared" si="217"/>
        <v/>
      </c>
      <c r="L100" s="41" t="str">
        <f t="shared" si="218"/>
        <v/>
      </c>
      <c r="M100" s="41" t="str">
        <f t="shared" si="219"/>
        <v/>
      </c>
      <c r="N100" s="41" t="str">
        <f t="shared" si="220"/>
        <v/>
      </c>
      <c r="O100" s="41" t="str">
        <f t="shared" si="221"/>
        <v/>
      </c>
      <c r="P100" s="41" t="str">
        <f t="shared" si="222"/>
        <v/>
      </c>
      <c r="Q100" s="41" t="str">
        <f t="shared" si="192"/>
        <v/>
      </c>
      <c r="R100" s="41" t="str">
        <f t="shared" si="223"/>
        <v/>
      </c>
      <c r="S100" s="41" t="str">
        <f t="shared" si="224"/>
        <v/>
      </c>
      <c r="T100" s="105" t="str">
        <f t="shared" si="225"/>
        <v/>
      </c>
      <c r="U100" s="108" t="str">
        <f t="shared" si="226"/>
        <v/>
      </c>
      <c r="V100" s="42"/>
      <c r="W100" s="71" t="e">
        <f t="shared" si="150"/>
        <v>#N/A</v>
      </c>
      <c r="X100" s="41" t="str">
        <f t="shared" si="151"/>
        <v/>
      </c>
      <c r="Y100" s="51" t="str">
        <f t="shared" si="152"/>
        <v/>
      </c>
      <c r="AD100" s="131"/>
      <c r="AE100" s="71" t="str">
        <f t="shared" si="153"/>
        <v/>
      </c>
      <c r="AF100" s="86" t="str">
        <f t="shared" si="227"/>
        <v/>
      </c>
      <c r="AG100" s="86" t="str">
        <f t="shared" si="228"/>
        <v/>
      </c>
      <c r="AH100" s="86" t="str">
        <f t="shared" si="154"/>
        <v/>
      </c>
      <c r="AI100" s="86" t="str">
        <f t="shared" si="155"/>
        <v/>
      </c>
      <c r="AJ100" s="86" t="str">
        <f t="shared" si="156"/>
        <v/>
      </c>
      <c r="AK100" s="86" t="str">
        <f t="shared" si="229"/>
        <v/>
      </c>
      <c r="AL100" s="86" t="str">
        <f>IF(AND(Include_study?="Yes",Sufficient_data="Yes",Subgroup&lt;&gt;""),AH100-ABS(TINV((1-Subgroup_confidence_level),Number_of_subjects-1))*Calculations!AI100,"")</f>
        <v/>
      </c>
      <c r="AM100" s="86" t="str">
        <f>IF(AND(Include_study?="Yes",Sufficient_data="Yes",Subgroup&lt;&gt;""),AH100+ABS(TINV((1-Subgroup_confidence_level),Number_of_subjects-1))*Calculations!AI100,"")</f>
        <v/>
      </c>
      <c r="AN100" s="110" t="str">
        <f t="shared" si="230"/>
        <v/>
      </c>
      <c r="AO100" s="108" t="str">
        <f t="shared" si="231"/>
        <v/>
      </c>
      <c r="AP100" s="42"/>
      <c r="AQ100" s="71" t="e">
        <f t="shared" si="157"/>
        <v>#N/A</v>
      </c>
      <c r="AR100" s="41" t="str">
        <f t="shared" si="158"/>
        <v/>
      </c>
      <c r="AS100" s="51" t="str">
        <f t="shared" si="159"/>
        <v/>
      </c>
      <c r="AT100" s="42"/>
      <c r="AU100" s="71" t="str">
        <f t="shared" si="160"/>
        <v/>
      </c>
      <c r="AV100" s="86" t="str">
        <f>IF(AND(Sufficient_data="Yes",Include_study?="Yes",Subgroup&lt;&gt;""),IF(COUNTIFS(Input!P$2:P99,"="&amp;"Yes",Input!C$2:C99,"="&amp;"Yes",Input!Q$2:Q99,"="&amp;Subgroup)&gt;0,"",Subgroup),"")</f>
        <v/>
      </c>
      <c r="AW100" s="86" t="str">
        <f t="shared" si="161"/>
        <v/>
      </c>
      <c r="AX100" s="86" t="str">
        <f t="shared" si="162"/>
        <v/>
      </c>
      <c r="AY100" s="86" t="str">
        <f t="shared" si="163"/>
        <v/>
      </c>
      <c r="AZ100" s="86" t="str">
        <f t="shared" si="164"/>
        <v/>
      </c>
      <c r="BA100" s="86" t="str">
        <f t="shared" si="165"/>
        <v/>
      </c>
      <c r="BB100" s="86" t="str">
        <f t="shared" si="166"/>
        <v/>
      </c>
      <c r="BC100" s="86" t="str">
        <f t="shared" si="232"/>
        <v/>
      </c>
      <c r="BD100" s="86" t="str">
        <f t="shared" si="167"/>
        <v/>
      </c>
      <c r="BE100" s="86" t="str">
        <f t="shared" si="233"/>
        <v/>
      </c>
      <c r="BF100" s="86" t="str">
        <f t="shared" si="234"/>
        <v/>
      </c>
      <c r="BG100" s="86" t="str">
        <f t="shared" si="168"/>
        <v/>
      </c>
      <c r="BH100" s="86" t="str">
        <f t="shared" si="235"/>
        <v/>
      </c>
      <c r="BI100" s="86" t="str">
        <f t="shared" si="236"/>
        <v/>
      </c>
      <c r="BJ100" s="86" t="str">
        <f t="shared" si="169"/>
        <v/>
      </c>
      <c r="BK100" s="86" t="str">
        <f t="shared" si="237"/>
        <v/>
      </c>
      <c r="BL100" s="86" t="str">
        <f t="shared" si="238"/>
        <v/>
      </c>
      <c r="BM100" s="86" t="str">
        <f t="shared" si="170"/>
        <v/>
      </c>
      <c r="BN100" s="86" t="str">
        <f t="shared" si="171"/>
        <v/>
      </c>
      <c r="BO100" s="86" t="e">
        <f t="shared" si="172"/>
        <v>#N/A</v>
      </c>
      <c r="BP100" s="105" t="str">
        <f t="shared" si="173"/>
        <v/>
      </c>
      <c r="BQ100" s="86" t="str">
        <f t="shared" si="174"/>
        <v/>
      </c>
      <c r="BR100" s="86" t="str">
        <f t="shared" si="239"/>
        <v/>
      </c>
      <c r="BS100" s="86" t="str">
        <f t="shared" si="175"/>
        <v/>
      </c>
      <c r="BT100" s="51" t="str">
        <f t="shared" si="213"/>
        <v/>
      </c>
      <c r="BY100" s="132"/>
      <c r="BZ100" s="41" t="e">
        <f>IF(AND(Sufficient_data="Yes",Include_study?="Yes",Moderator&lt;&gt;""),'Moderator Analysis'!E100,NA())</f>
        <v>#N/A</v>
      </c>
      <c r="CA100" s="41" t="e">
        <f>IF(AND(Include_study?="Yes",Sufficient_data="Yes",Moderator&lt;&gt;""),'Moderator Analysis'!F100,NA())</f>
        <v>#N/A</v>
      </c>
      <c r="CB100" s="41" t="str">
        <f t="shared" si="240"/>
        <v/>
      </c>
      <c r="CC100" s="41" t="str">
        <f t="shared" si="176"/>
        <v/>
      </c>
      <c r="CD100" s="41" t="str">
        <f>IF(AND(Sufficient_data="Yes",Include_study?="Yes",Moderator&lt;&gt;""),'Moderator Analysis'!F:F-CO$2,"")</f>
        <v/>
      </c>
      <c r="CE100" s="41" t="str">
        <f t="shared" si="177"/>
        <v/>
      </c>
      <c r="CF100" s="51" t="str">
        <f>IF(AND(Sufficient_data="Yes",Include_study?="Yes",Moderator&lt;&gt;""),CC:CC*('Moderator Analysis'!F:F-CO$5-CO$4*'Moderator Analysis'!E:E)^2,"")</f>
        <v/>
      </c>
      <c r="CG100" s="42"/>
      <c r="CH100" s="25"/>
      <c r="CI100" s="71" t="str">
        <f t="shared" si="178"/>
        <v/>
      </c>
      <c r="CJ100" s="41" t="str">
        <f>IF(AND(Sufficient_data="Yes",Include_study?="Yes",CI100&lt;&gt;""),'Moderator Analysis'!F:F-'Moderator Analysis'!$J$37,"")</f>
        <v/>
      </c>
      <c r="CK100" s="41" t="str">
        <f>IF(AND(Sufficient_data="Yes",Include_study?="Yes",CI100&lt;&gt;""),'Moderator Analysis'!E:E-SUMPRODUCT('Moderator Analysis'!E:E,CI:CI)/SUM(CI:CI),"")</f>
        <v/>
      </c>
      <c r="CL100" s="51" t="str">
        <f>IF(AND(Sufficient_data="Yes",Include_study?="Yes",CI100&lt;&gt;""),CI:CI*('Moderator Analysis'!F:F-'Moderator Analysis'!J$29-'Moderator Analysis'!J$30*'Moderator Analysis'!E:E)^2,"")</f>
        <v/>
      </c>
      <c r="CQ100" s="132"/>
      <c r="CR100" s="134"/>
      <c r="CS100" s="41" t="str">
        <f>IF(AND(Sufficient_data="Yes",Include_study?="Yes"),1/('Publication Bias Analysis'!F100^2),"")</f>
        <v/>
      </c>
      <c r="CT100" s="86" t="str">
        <f>IF(AND(Include_study?="Yes",Sufficient_data="Yes"),1/('Publication Bias Analysis'!F100^2+IF(Additional_model="Fixed effect",0,DG$21)),"")</f>
        <v/>
      </c>
      <c r="CU100" s="86" t="str">
        <f>IF(AND(Include_study?="Yes",Sufficient_data="Yes"),1/('Publication Bias Analysis'!F:F^2+IF(Additional_model="Fixed effect",0,'Publication Bias Analysis'!L$32)),"")</f>
        <v/>
      </c>
      <c r="CV100" s="86" t="str">
        <f>IF(AND(Include_study?="Yes",Sufficient_data="Yes"),'Publication Bias Analysis'!E:E-'Publication Bias Analysis'!I$37,"")</f>
        <v/>
      </c>
      <c r="CW100" s="86" t="str">
        <f>IF(AND(Include_study?="Yes",Sufficient_data="Yes"),IF(Additional_model="Fixed effect",1/'Publication Bias Analysis'!F:F,1/SQRT('Publication Bias Analysis'!F:F^2+Calculations!DG$21)),"")</f>
        <v/>
      </c>
      <c r="CX100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00" s="88" t="str">
        <f t="shared" si="241"/>
        <v/>
      </c>
      <c r="CZ100" s="88" t="str">
        <f>IF(AND(Include_study?="Yes",Sufficient_data="Yes"),CY:CY+IF(DK:DK&lt;0,-1,1)*COUNTIF(CY$2:CY99,CY:CY),"")</f>
        <v/>
      </c>
      <c r="DA100" s="88" t="str">
        <f>IF(AND(Include_study?="Yes",Sufficient_data="Yes"),RANK(DO:DO,DO:DO,1)*IF(DN:DN&gt;0,1,-1)+IF(DN:DN&lt;0,-1,1)*COUNTIF(CY$2:CY99,CY:CY),"")</f>
        <v/>
      </c>
      <c r="DB100" s="88" t="str">
        <f>IF(AND(Include_study?="Yes",Sufficient_data="Yes"),RANK(DR:DR,DR:DR,1)*IF(DQ:DQ&gt;0,1,-1)+IF(DQ:DQ&lt;0,-1,1)*COUNTIF(CY$2:CY99,CY:CY),"")</f>
        <v/>
      </c>
      <c r="DC100" s="41" t="e">
        <f>IF(AND(Include_study?="Yes",Sufficient_data="Yes"),'Publication Bias Analysis'!$E:$E,NA())</f>
        <v>#N/A</v>
      </c>
      <c r="DD100" s="51" t="e">
        <f>IF(AND(Include_study?="Yes",Sufficient_data="Yes"),'Publication Bias Analysis'!$F:$F,NA())</f>
        <v>#N/A</v>
      </c>
      <c r="DJ100" s="136"/>
      <c r="DK100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00" s="41" t="str">
        <f t="shared" si="179"/>
        <v/>
      </c>
      <c r="DM100" s="51" t="str">
        <f>IF(AND(Include_study?="Yes",Sufficient_data="Yes"),1/('Publication Bias Analysis'!F:F^2+IF(Additional_model="Fixed effect",0,$DV$6)),"")</f>
        <v/>
      </c>
      <c r="DN100" s="41" t="str">
        <f>IF(AND(Include_study?="Yes",Sufficient_data="Yes"),IF('Publication Bias Analysis'!L$38="Left",'Publication Bias Analysis'!E:E-DV$3,Calculations!DV$3-'Publication Bias Analysis'!E:E),"")</f>
        <v/>
      </c>
      <c r="DO100" s="41" t="str">
        <f t="shared" si="180"/>
        <v/>
      </c>
      <c r="DP100" s="51" t="str">
        <f>IF(AND(DN100&lt;&gt;"",CZ100&lt;=MAX(CZ:CZ)-DV$7),1/('Publication Bias Analysis'!F:F^2+IF(Additional_model="Fixed effect",0,$DV$13)),"")</f>
        <v/>
      </c>
      <c r="DQ100" s="71" t="str">
        <f>IF(AND(Include_study?="Yes",Sufficient_data="Yes"),IF('Publication Bias Analysis'!L$38="Left",'Publication Bias Analysis'!E:E-DV$10,DV$10-'Publication Bias Analysis'!E:E),"")</f>
        <v/>
      </c>
      <c r="DR100" s="41" t="str">
        <f t="shared" si="181"/>
        <v/>
      </c>
      <c r="DS100" s="51" t="str">
        <f>IF(AND(DQ100&lt;&gt;"",DA100&lt;=MAX(DA:DA)-DV$14),1/('Publication Bias Analysis'!F:F^2+IF(Additional_model="Fixed effect",0,$DV$20)),"")</f>
        <v/>
      </c>
      <c r="EJ100" s="136"/>
      <c r="EK100" s="41" t="str">
        <f t="shared" si="210"/>
        <v/>
      </c>
      <c r="EL100" s="51" t="str">
        <f>IF(AND(Include_study?="Yes",Sufficient_data="Yes"),Z_score-('Publication Bias Analysis'!P$3+'Publication Bias Analysis'!P$4*Inverse_standard_error),"")</f>
        <v/>
      </c>
      <c r="EN100" s="136"/>
      <c r="EO100" s="41" t="str">
        <f>IF(AND(Include_study?="Yes",Sufficient_data="Yes"),('Publication Bias Analysis'!E:E-(SUMPRODUCT(Calculations!CS:CS,'Publication Bias Analysis'!E:E)/SUM(Calculations!CS:CS)))/SQRT(Calculations!EP:EP),"")</f>
        <v/>
      </c>
      <c r="EP100" s="41" t="str">
        <f>IF(AND(Include_study?="Yes",Sufficient_data="Yes"),'Publication Bias Analysis'!F:F^2-1/SUM(Calculations!CS:CS),"")</f>
        <v/>
      </c>
      <c r="EQ100" s="11" t="str">
        <f t="shared" si="182"/>
        <v/>
      </c>
      <c r="ER100" s="11" t="str">
        <f t="shared" si="183"/>
        <v/>
      </c>
      <c r="ES100" s="11" t="str">
        <f>IF(AND(Include_study?="Yes",Sufficient_data="Yes"),COUNTIFS(EQ$2:EQ99,"&lt;"&amp;EQ100,ER$2:ER99,"&lt;"&amp;ER100)+COUNTIFS(EQ101:EQ$201,"&lt;"&amp;EQ100,ER101:ER$201,"&lt;"&amp;ER100)+COUNTIFS(EQ$2:EQ99,"&gt;"&amp;EQ100,ER$2:ER99,"&gt;"&amp;ER100)+COUNTIFS(EQ101:EQ$201,"&gt;"&amp;EQ100,ER101:ER$201,"&gt;"&amp;ER100),"")</f>
        <v/>
      </c>
      <c r="ET100" s="82" t="str">
        <f>IF(AND(Include_study?="Yes",Sufficient_data="Yes"),COUNTIFS(EQ$2:EQ99,"&lt;"&amp;EQ100,ER$2:ER99,"&gt;"&amp;ER100)+COUNTIFS(EQ101:EQ$201,"&lt;"&amp;EQ100,ER101:ER$201,"&gt;"&amp;ER100)+COUNTIFS(EQ$2:EQ99,"&gt;"&amp;EQ100,ER$2:ER99,"&lt;"&amp;ER100)+COUNTIFS(EQ101:EQ$201,"&gt;"&amp;EQ100,ER101:ER$201,"&lt;"&amp;ER100),"")</f>
        <v/>
      </c>
      <c r="EV100" s="136"/>
      <c r="FA100" s="136"/>
      <c r="FB100" s="41" t="e">
        <f t="shared" si="242"/>
        <v>#N/A</v>
      </c>
      <c r="FC100" s="41" t="e">
        <f t="shared" si="243"/>
        <v>#N/A</v>
      </c>
      <c r="FD100" s="41" t="str">
        <f t="shared" si="244"/>
        <v/>
      </c>
      <c r="FE100" s="51" t="str">
        <f>IF(AND(Include_study?="Yes",Sufficient_data="Yes"),Z_score-('Publication Bias Analysis'!AO$30+'Publication Bias Analysis'!AO$31*Inverse_standard_error),"")</f>
        <v/>
      </c>
      <c r="FK100" s="136"/>
      <c r="FL100" s="11" t="str">
        <f>IF(Z_score_individual_studies&lt;&gt;"",RANK('Publication Bias Analysis'!AW:AW,'Publication Bias Analysis'!AW:AW,1)+COUNTIF('Publication Bias Analysis'!AW$2:AW99,'Publication Bias Analysis'!AW100),"")</f>
        <v/>
      </c>
      <c r="FM100" s="41" t="str">
        <f t="shared" si="245"/>
        <v/>
      </c>
      <c r="FN100" s="41" t="e">
        <f>IF('Publication Bias Analysis'!AV100&lt;&gt;"",'Publication Bias Analysis'!AV100,NA())</f>
        <v>#N/A</v>
      </c>
      <c r="FO100" s="41" t="e">
        <f>IF('Publication Bias Analysis'!AW100&lt;&gt;"",'Publication Bias Analysis'!AW100,NA())</f>
        <v>#N/A</v>
      </c>
      <c r="FP100" s="41" t="str">
        <f>IF(AND(Include_study?="Yes",Sufficient_data="Yes"),'Publication Bias Analysis'!AV:AV-AVERAGE('Publication Bias Analysis'!AV:AV),"")</f>
        <v/>
      </c>
      <c r="FQ100" s="51" t="str">
        <f>IF(AND(Include_study?="Yes",Sufficient_data="Yes"),FO:FO-('Publication Bias Analysis'!AZ$30+'Publication Bias Analysis'!AZ$31*FN:FN),"")</f>
        <v/>
      </c>
      <c r="FW100" s="136"/>
      <c r="FX100" s="90" t="str">
        <f t="shared" si="246"/>
        <v/>
      </c>
      <c r="FY100" s="41" t="str">
        <f t="shared" si="184"/>
        <v/>
      </c>
      <c r="FZ100" s="51" t="str">
        <f t="shared" si="214"/>
        <v/>
      </c>
    </row>
    <row r="101" spans="1:182" x14ac:dyDescent="0.2">
      <c r="A101" s="131"/>
      <c r="B101" s="41" t="str">
        <f>IF(AND(Sufficient_data="Yes",Include_study?="Yes"),IF(AND(Sort_By=$E$1,Order="Ascending"),IF(Input!Study_name="",COUNTIFS(Input!Study_name,"&lt;&gt;"&amp;"",Include_study?,"Yes",Sufficient_data,"Yes")+1,IF(COUNT(E101)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101)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01" s="41" t="str">
        <f>IF(B101&lt;&gt;"",IF(B101=0,COUNTIF(B$2:B100,0)+1,COUNTIF(B$2:B100,B101)+COUNTIF(B:B,"&lt;"&amp;B101)+1),"")</f>
        <v/>
      </c>
      <c r="D101" s="41" t="str">
        <f t="shared" si="215"/>
        <v/>
      </c>
      <c r="E101" s="41" t="str">
        <f>IF(AND(Include_study?="Yes",Sufficient_data="Yes",Input!Study_name&lt;&gt;""),Input!Study_name,"")</f>
        <v/>
      </c>
      <c r="F101" s="41" t="str">
        <f>IF(AND(Include_study?="Yes",Sufficient_data="Yes"),IF(Input!M2_M1&lt;&gt;"",Input!M2_M1,IF(AND(M1_&lt;&gt;"",M2_&lt;&gt;""),M2_-M1_,"")),"")</f>
        <v/>
      </c>
      <c r="G101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01" s="41" t="str">
        <f>IF(AND(Include_study?="Yes",Sufficient_data="Yes"),IF(OR(t_value&lt;&gt;"",F_value&lt;&gt;"",Input!Cohens_d&lt;&gt;"",Input!Hedges_g&lt;&gt;""),"",Sdiff/SQRT(2*(1-(r_)))),"")</f>
        <v/>
      </c>
      <c r="I101" s="11" t="str">
        <f t="shared" si="216"/>
        <v/>
      </c>
      <c r="J101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01" s="41" t="str">
        <f t="shared" si="217"/>
        <v/>
      </c>
      <c r="L101" s="41" t="str">
        <f t="shared" si="218"/>
        <v/>
      </c>
      <c r="M101" s="41" t="str">
        <f t="shared" si="219"/>
        <v/>
      </c>
      <c r="N101" s="41" t="str">
        <f t="shared" si="220"/>
        <v/>
      </c>
      <c r="O101" s="41" t="str">
        <f t="shared" si="221"/>
        <v/>
      </c>
      <c r="P101" s="41" t="str">
        <f t="shared" si="222"/>
        <v/>
      </c>
      <c r="Q101" s="41" t="str">
        <f t="shared" si="192"/>
        <v/>
      </c>
      <c r="R101" s="41" t="str">
        <f t="shared" si="223"/>
        <v/>
      </c>
      <c r="S101" s="41" t="str">
        <f t="shared" si="224"/>
        <v/>
      </c>
      <c r="T101" s="105" t="str">
        <f t="shared" si="225"/>
        <v/>
      </c>
      <c r="U101" s="108" t="str">
        <f t="shared" si="226"/>
        <v/>
      </c>
      <c r="V101" s="42"/>
      <c r="W101" s="71" t="e">
        <f t="shared" si="150"/>
        <v>#N/A</v>
      </c>
      <c r="X101" s="41" t="str">
        <f t="shared" si="151"/>
        <v/>
      </c>
      <c r="Y101" s="51" t="str">
        <f t="shared" si="152"/>
        <v/>
      </c>
      <c r="AD101" s="131"/>
      <c r="AE101" s="71" t="str">
        <f t="shared" si="153"/>
        <v/>
      </c>
      <c r="AF101" s="86" t="str">
        <f t="shared" si="227"/>
        <v/>
      </c>
      <c r="AG101" s="86" t="str">
        <f t="shared" si="228"/>
        <v/>
      </c>
      <c r="AH101" s="86" t="str">
        <f t="shared" si="154"/>
        <v/>
      </c>
      <c r="AI101" s="86" t="str">
        <f t="shared" si="155"/>
        <v/>
      </c>
      <c r="AJ101" s="86" t="str">
        <f t="shared" si="156"/>
        <v/>
      </c>
      <c r="AK101" s="86" t="str">
        <f t="shared" si="229"/>
        <v/>
      </c>
      <c r="AL101" s="86" t="str">
        <f>IF(AND(Include_study?="Yes",Sufficient_data="Yes",Subgroup&lt;&gt;""),AH101-ABS(TINV((1-Subgroup_confidence_level),Number_of_subjects-1))*Calculations!AI101,"")</f>
        <v/>
      </c>
      <c r="AM101" s="86" t="str">
        <f>IF(AND(Include_study?="Yes",Sufficient_data="Yes",Subgroup&lt;&gt;""),AH101+ABS(TINV((1-Subgroup_confidence_level),Number_of_subjects-1))*Calculations!AI101,"")</f>
        <v/>
      </c>
      <c r="AN101" s="110" t="str">
        <f t="shared" si="230"/>
        <v/>
      </c>
      <c r="AO101" s="108" t="str">
        <f t="shared" si="231"/>
        <v/>
      </c>
      <c r="AP101" s="42"/>
      <c r="AQ101" s="71" t="e">
        <f t="shared" si="157"/>
        <v>#N/A</v>
      </c>
      <c r="AR101" s="41" t="str">
        <f t="shared" si="158"/>
        <v/>
      </c>
      <c r="AS101" s="51" t="str">
        <f t="shared" si="159"/>
        <v/>
      </c>
      <c r="AT101" s="42"/>
      <c r="AU101" s="71" t="str">
        <f t="shared" si="160"/>
        <v/>
      </c>
      <c r="AV101" s="86" t="str">
        <f>IF(AND(Sufficient_data="Yes",Include_study?="Yes",Subgroup&lt;&gt;""),IF(COUNTIFS(Input!P$2:P100,"="&amp;"Yes",Input!C$2:C100,"="&amp;"Yes",Input!Q$2:Q100,"="&amp;Subgroup)&gt;0,"",Subgroup),"")</f>
        <v/>
      </c>
      <c r="AW101" s="86" t="str">
        <f t="shared" si="161"/>
        <v/>
      </c>
      <c r="AX101" s="86" t="str">
        <f t="shared" si="162"/>
        <v/>
      </c>
      <c r="AY101" s="86" t="str">
        <f t="shared" si="163"/>
        <v/>
      </c>
      <c r="AZ101" s="86" t="str">
        <f t="shared" si="164"/>
        <v/>
      </c>
      <c r="BA101" s="86" t="str">
        <f t="shared" si="165"/>
        <v/>
      </c>
      <c r="BB101" s="86" t="str">
        <f t="shared" si="166"/>
        <v/>
      </c>
      <c r="BC101" s="86" t="str">
        <f t="shared" si="232"/>
        <v/>
      </c>
      <c r="BD101" s="86" t="str">
        <f t="shared" si="167"/>
        <v/>
      </c>
      <c r="BE101" s="86" t="str">
        <f t="shared" si="233"/>
        <v/>
      </c>
      <c r="BF101" s="86" t="str">
        <f t="shared" si="234"/>
        <v/>
      </c>
      <c r="BG101" s="86" t="str">
        <f t="shared" si="168"/>
        <v/>
      </c>
      <c r="BH101" s="86" t="str">
        <f t="shared" si="235"/>
        <v/>
      </c>
      <c r="BI101" s="86" t="str">
        <f t="shared" si="236"/>
        <v/>
      </c>
      <c r="BJ101" s="86" t="str">
        <f t="shared" si="169"/>
        <v/>
      </c>
      <c r="BK101" s="86" t="str">
        <f t="shared" si="237"/>
        <v/>
      </c>
      <c r="BL101" s="86" t="str">
        <f t="shared" si="238"/>
        <v/>
      </c>
      <c r="BM101" s="86" t="str">
        <f t="shared" si="170"/>
        <v/>
      </c>
      <c r="BN101" s="86" t="str">
        <f t="shared" si="171"/>
        <v/>
      </c>
      <c r="BO101" s="86" t="e">
        <f t="shared" si="172"/>
        <v>#N/A</v>
      </c>
      <c r="BP101" s="105" t="str">
        <f t="shared" si="173"/>
        <v/>
      </c>
      <c r="BQ101" s="86" t="str">
        <f t="shared" si="174"/>
        <v/>
      </c>
      <c r="BR101" s="86" t="str">
        <f t="shared" si="239"/>
        <v/>
      </c>
      <c r="BS101" s="86" t="str">
        <f t="shared" si="175"/>
        <v/>
      </c>
      <c r="BT101" s="51" t="str">
        <f t="shared" si="213"/>
        <v/>
      </c>
      <c r="BY101" s="132"/>
      <c r="BZ101" s="41" t="e">
        <f>IF(AND(Sufficient_data="Yes",Include_study?="Yes",Moderator&lt;&gt;""),'Moderator Analysis'!E101,NA())</f>
        <v>#N/A</v>
      </c>
      <c r="CA101" s="41" t="e">
        <f>IF(AND(Include_study?="Yes",Sufficient_data="Yes",Moderator&lt;&gt;""),'Moderator Analysis'!F101,NA())</f>
        <v>#N/A</v>
      </c>
      <c r="CB101" s="41" t="str">
        <f t="shared" si="240"/>
        <v/>
      </c>
      <c r="CC101" s="41" t="str">
        <f t="shared" si="176"/>
        <v/>
      </c>
      <c r="CD101" s="41" t="str">
        <f>IF(AND(Sufficient_data="Yes",Include_study?="Yes",Moderator&lt;&gt;""),'Moderator Analysis'!F:F-CO$2,"")</f>
        <v/>
      </c>
      <c r="CE101" s="41" t="str">
        <f t="shared" si="177"/>
        <v/>
      </c>
      <c r="CF101" s="51" t="str">
        <f>IF(AND(Sufficient_data="Yes",Include_study?="Yes",Moderator&lt;&gt;""),CC:CC*('Moderator Analysis'!F:F-CO$5-CO$4*'Moderator Analysis'!E:E)^2,"")</f>
        <v/>
      </c>
      <c r="CG101" s="42"/>
      <c r="CH101" s="25"/>
      <c r="CI101" s="71" t="str">
        <f t="shared" si="178"/>
        <v/>
      </c>
      <c r="CJ101" s="41" t="str">
        <f>IF(AND(Sufficient_data="Yes",Include_study?="Yes",CI101&lt;&gt;""),'Moderator Analysis'!F:F-'Moderator Analysis'!$J$37,"")</f>
        <v/>
      </c>
      <c r="CK101" s="41" t="str">
        <f>IF(AND(Sufficient_data="Yes",Include_study?="Yes",CI101&lt;&gt;""),'Moderator Analysis'!E:E-SUMPRODUCT('Moderator Analysis'!E:E,CI:CI)/SUM(CI:CI),"")</f>
        <v/>
      </c>
      <c r="CL101" s="51" t="str">
        <f>IF(AND(Sufficient_data="Yes",Include_study?="Yes",CI101&lt;&gt;""),CI:CI*('Moderator Analysis'!F:F-'Moderator Analysis'!J$29-'Moderator Analysis'!J$30*'Moderator Analysis'!E:E)^2,"")</f>
        <v/>
      </c>
      <c r="CQ101" s="132"/>
      <c r="CR101" s="134"/>
      <c r="CS101" s="41" t="str">
        <f>IF(AND(Sufficient_data="Yes",Include_study?="Yes"),1/('Publication Bias Analysis'!F101^2),"")</f>
        <v/>
      </c>
      <c r="CT101" s="86" t="str">
        <f>IF(AND(Include_study?="Yes",Sufficient_data="Yes"),1/('Publication Bias Analysis'!F101^2+IF(Additional_model="Fixed effect",0,DG$21)),"")</f>
        <v/>
      </c>
      <c r="CU101" s="86" t="str">
        <f>IF(AND(Include_study?="Yes",Sufficient_data="Yes"),1/('Publication Bias Analysis'!F:F^2+IF(Additional_model="Fixed effect",0,'Publication Bias Analysis'!L$32)),"")</f>
        <v/>
      </c>
      <c r="CV101" s="86" t="str">
        <f>IF(AND(Include_study?="Yes",Sufficient_data="Yes"),'Publication Bias Analysis'!E:E-'Publication Bias Analysis'!I$37,"")</f>
        <v/>
      </c>
      <c r="CW101" s="86" t="str">
        <f>IF(AND(Include_study?="Yes",Sufficient_data="Yes"),IF(Additional_model="Fixed effect",1/'Publication Bias Analysis'!F:F,1/SQRT('Publication Bias Analysis'!F:F^2+Calculations!DG$21)),"")</f>
        <v/>
      </c>
      <c r="CX101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01" s="88" t="str">
        <f t="shared" si="241"/>
        <v/>
      </c>
      <c r="CZ101" s="88" t="str">
        <f>IF(AND(Include_study?="Yes",Sufficient_data="Yes"),CY:CY+IF(DK:DK&lt;0,-1,1)*COUNTIF(CY$2:CY100,CY:CY),"")</f>
        <v/>
      </c>
      <c r="DA101" s="88" t="str">
        <f>IF(AND(Include_study?="Yes",Sufficient_data="Yes"),RANK(DO:DO,DO:DO,1)*IF(DN:DN&gt;0,1,-1)+IF(DN:DN&lt;0,-1,1)*COUNTIF(CY$2:CY100,CY:CY),"")</f>
        <v/>
      </c>
      <c r="DB101" s="88" t="str">
        <f>IF(AND(Include_study?="Yes",Sufficient_data="Yes"),RANK(DR:DR,DR:DR,1)*IF(DQ:DQ&gt;0,1,-1)+IF(DQ:DQ&lt;0,-1,1)*COUNTIF(CY$2:CY100,CY:CY),"")</f>
        <v/>
      </c>
      <c r="DC101" s="41" t="e">
        <f>IF(AND(Include_study?="Yes",Sufficient_data="Yes"),'Publication Bias Analysis'!$E:$E,NA())</f>
        <v>#N/A</v>
      </c>
      <c r="DD101" s="51" t="e">
        <f>IF(AND(Include_study?="Yes",Sufficient_data="Yes"),'Publication Bias Analysis'!$F:$F,NA())</f>
        <v>#N/A</v>
      </c>
      <c r="DJ101" s="136"/>
      <c r="DK101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01" s="41" t="str">
        <f t="shared" si="179"/>
        <v/>
      </c>
      <c r="DM101" s="51" t="str">
        <f>IF(AND(Include_study?="Yes",Sufficient_data="Yes"),1/('Publication Bias Analysis'!F:F^2+IF(Additional_model="Fixed effect",0,$DV$6)),"")</f>
        <v/>
      </c>
      <c r="DN101" s="41" t="str">
        <f>IF(AND(Include_study?="Yes",Sufficient_data="Yes"),IF('Publication Bias Analysis'!L$38="Left",'Publication Bias Analysis'!E:E-DV$3,Calculations!DV$3-'Publication Bias Analysis'!E:E),"")</f>
        <v/>
      </c>
      <c r="DO101" s="41" t="str">
        <f t="shared" si="180"/>
        <v/>
      </c>
      <c r="DP101" s="51" t="str">
        <f>IF(AND(DN101&lt;&gt;"",CZ101&lt;=MAX(CZ:CZ)-DV$7),1/('Publication Bias Analysis'!F:F^2+IF(Additional_model="Fixed effect",0,$DV$13)),"")</f>
        <v/>
      </c>
      <c r="DQ101" s="71" t="str">
        <f>IF(AND(Include_study?="Yes",Sufficient_data="Yes"),IF('Publication Bias Analysis'!L$38="Left",'Publication Bias Analysis'!E:E-DV$10,DV$10-'Publication Bias Analysis'!E:E),"")</f>
        <v/>
      </c>
      <c r="DR101" s="41" t="str">
        <f t="shared" si="181"/>
        <v/>
      </c>
      <c r="DS101" s="51" t="str">
        <f>IF(AND(DQ101&lt;&gt;"",DA101&lt;=MAX(DA:DA)-DV$14),1/('Publication Bias Analysis'!F:F^2+IF(Additional_model="Fixed effect",0,$DV$20)),"")</f>
        <v/>
      </c>
      <c r="EJ101" s="136"/>
      <c r="EK101" s="41" t="str">
        <f t="shared" si="210"/>
        <v/>
      </c>
      <c r="EL101" s="51" t="str">
        <f>IF(AND(Include_study?="Yes",Sufficient_data="Yes"),Z_score-('Publication Bias Analysis'!P$3+'Publication Bias Analysis'!P$4*Inverse_standard_error),"")</f>
        <v/>
      </c>
      <c r="EN101" s="136"/>
      <c r="EO101" s="41" t="str">
        <f>IF(AND(Include_study?="Yes",Sufficient_data="Yes"),('Publication Bias Analysis'!E:E-(SUMPRODUCT(Calculations!CS:CS,'Publication Bias Analysis'!E:E)/SUM(Calculations!CS:CS)))/SQRT(Calculations!EP:EP),"")</f>
        <v/>
      </c>
      <c r="EP101" s="41" t="str">
        <f>IF(AND(Include_study?="Yes",Sufficient_data="Yes"),'Publication Bias Analysis'!F:F^2-1/SUM(Calculations!CS:CS),"")</f>
        <v/>
      </c>
      <c r="EQ101" s="11" t="str">
        <f t="shared" si="182"/>
        <v/>
      </c>
      <c r="ER101" s="11" t="str">
        <f t="shared" si="183"/>
        <v/>
      </c>
      <c r="ES101" s="11" t="str">
        <f>IF(AND(Include_study?="Yes",Sufficient_data="Yes"),COUNTIFS(EQ$2:EQ100,"&lt;"&amp;EQ101,ER$2:ER100,"&lt;"&amp;ER101)+COUNTIFS(EQ102:EQ$201,"&lt;"&amp;EQ101,ER102:ER$201,"&lt;"&amp;ER101)+COUNTIFS(EQ$2:EQ100,"&gt;"&amp;EQ101,ER$2:ER100,"&gt;"&amp;ER101)+COUNTIFS(EQ102:EQ$201,"&gt;"&amp;EQ101,ER102:ER$201,"&gt;"&amp;ER101),"")</f>
        <v/>
      </c>
      <c r="ET101" s="82" t="str">
        <f>IF(AND(Include_study?="Yes",Sufficient_data="Yes"),COUNTIFS(EQ$2:EQ100,"&lt;"&amp;EQ101,ER$2:ER100,"&gt;"&amp;ER101)+COUNTIFS(EQ102:EQ$201,"&lt;"&amp;EQ101,ER102:ER$201,"&gt;"&amp;ER101)+COUNTIFS(EQ$2:EQ100,"&gt;"&amp;EQ101,ER$2:ER100,"&lt;"&amp;ER101)+COUNTIFS(EQ102:EQ$201,"&gt;"&amp;EQ101,ER102:ER$201,"&lt;"&amp;ER101),"")</f>
        <v/>
      </c>
      <c r="EV101" s="136"/>
      <c r="FA101" s="136"/>
      <c r="FB101" s="41" t="e">
        <f t="shared" si="242"/>
        <v>#N/A</v>
      </c>
      <c r="FC101" s="41" t="e">
        <f t="shared" si="243"/>
        <v>#N/A</v>
      </c>
      <c r="FD101" s="41" t="str">
        <f t="shared" si="244"/>
        <v/>
      </c>
      <c r="FE101" s="51" t="str">
        <f>IF(AND(Include_study?="Yes",Sufficient_data="Yes"),Z_score-('Publication Bias Analysis'!AO$30+'Publication Bias Analysis'!AO$31*Inverse_standard_error),"")</f>
        <v/>
      </c>
      <c r="FK101" s="136"/>
      <c r="FL101" s="11" t="str">
        <f>IF(Z_score_individual_studies&lt;&gt;"",RANK('Publication Bias Analysis'!AW:AW,'Publication Bias Analysis'!AW:AW,1)+COUNTIF('Publication Bias Analysis'!AW$2:AW100,'Publication Bias Analysis'!AW101),"")</f>
        <v/>
      </c>
      <c r="FM101" s="41" t="str">
        <f t="shared" si="245"/>
        <v/>
      </c>
      <c r="FN101" s="41" t="e">
        <f>IF('Publication Bias Analysis'!AV101&lt;&gt;"",'Publication Bias Analysis'!AV101,NA())</f>
        <v>#N/A</v>
      </c>
      <c r="FO101" s="41" t="e">
        <f>IF('Publication Bias Analysis'!AW101&lt;&gt;"",'Publication Bias Analysis'!AW101,NA())</f>
        <v>#N/A</v>
      </c>
      <c r="FP101" s="41" t="str">
        <f>IF(AND(Include_study?="Yes",Sufficient_data="Yes"),'Publication Bias Analysis'!AV:AV-AVERAGE('Publication Bias Analysis'!AV:AV),"")</f>
        <v/>
      </c>
      <c r="FQ101" s="51" t="str">
        <f>IF(AND(Include_study?="Yes",Sufficient_data="Yes"),FO:FO-('Publication Bias Analysis'!AZ$30+'Publication Bias Analysis'!AZ$31*FN:FN),"")</f>
        <v/>
      </c>
      <c r="FW101" s="136"/>
      <c r="FX101" s="90" t="str">
        <f t="shared" si="246"/>
        <v/>
      </c>
      <c r="FY101" s="41" t="str">
        <f t="shared" si="184"/>
        <v/>
      </c>
      <c r="FZ101" s="51" t="str">
        <f t="shared" si="214"/>
        <v/>
      </c>
    </row>
    <row r="102" spans="1:182" x14ac:dyDescent="0.2">
      <c r="A102" s="131"/>
      <c r="B102" s="41" t="str">
        <f>IF(AND(Sufficient_data="Yes",Include_study?="Yes"),IF(AND(Sort_By=$E$1,Order="Ascending"),IF(Input!Study_name="",COUNTIFS(Input!Study_name,"&lt;&gt;"&amp;"",Include_study?,"Yes",Sufficient_data,"Yes")+1,IF(COUNT(E102)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102)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02" s="41" t="str">
        <f>IF(B102&lt;&gt;"",IF(B102=0,COUNTIF(B$2:B101,0)+1,COUNTIF(B$2:B101,B102)+COUNTIF(B:B,"&lt;"&amp;B102)+1),"")</f>
        <v/>
      </c>
      <c r="D102" s="41" t="str">
        <f t="shared" si="215"/>
        <v/>
      </c>
      <c r="E102" s="41" t="str">
        <f>IF(AND(Include_study?="Yes",Sufficient_data="Yes",Input!Study_name&lt;&gt;""),Input!Study_name,"")</f>
        <v/>
      </c>
      <c r="F102" s="41" t="str">
        <f>IF(AND(Include_study?="Yes",Sufficient_data="Yes"),IF(Input!M2_M1&lt;&gt;"",Input!M2_M1,IF(AND(M1_&lt;&gt;"",M2_&lt;&gt;""),M2_-M1_,"")),"")</f>
        <v/>
      </c>
      <c r="G102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02" s="41" t="str">
        <f>IF(AND(Include_study?="Yes",Sufficient_data="Yes"),IF(OR(t_value&lt;&gt;"",F_value&lt;&gt;"",Input!Cohens_d&lt;&gt;"",Input!Hedges_g&lt;&gt;""),"",Sdiff/SQRT(2*(1-(r_)))),"")</f>
        <v/>
      </c>
      <c r="I102" s="11" t="str">
        <f t="shared" si="216"/>
        <v/>
      </c>
      <c r="J102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02" s="41" t="str">
        <f t="shared" si="217"/>
        <v/>
      </c>
      <c r="L102" s="41" t="str">
        <f t="shared" si="218"/>
        <v/>
      </c>
      <c r="M102" s="41" t="str">
        <f t="shared" si="219"/>
        <v/>
      </c>
      <c r="N102" s="41" t="str">
        <f t="shared" si="220"/>
        <v/>
      </c>
      <c r="O102" s="41" t="str">
        <f t="shared" si="221"/>
        <v/>
      </c>
      <c r="P102" s="41" t="str">
        <f t="shared" si="222"/>
        <v/>
      </c>
      <c r="Q102" s="41" t="str">
        <f t="shared" si="192"/>
        <v/>
      </c>
      <c r="R102" s="41" t="str">
        <f t="shared" si="223"/>
        <v/>
      </c>
      <c r="S102" s="41" t="str">
        <f t="shared" si="224"/>
        <v/>
      </c>
      <c r="T102" s="105" t="str">
        <f t="shared" si="225"/>
        <v/>
      </c>
      <c r="U102" s="108" t="str">
        <f t="shared" si="226"/>
        <v/>
      </c>
      <c r="V102" s="42"/>
      <c r="W102" s="71" t="e">
        <f t="shared" si="150"/>
        <v>#N/A</v>
      </c>
      <c r="X102" s="41" t="str">
        <f t="shared" si="151"/>
        <v/>
      </c>
      <c r="Y102" s="51" t="str">
        <f t="shared" si="152"/>
        <v/>
      </c>
      <c r="AD102" s="131"/>
      <c r="AE102" s="71" t="str">
        <f t="shared" si="153"/>
        <v/>
      </c>
      <c r="AF102" s="86" t="str">
        <f t="shared" si="227"/>
        <v/>
      </c>
      <c r="AG102" s="86" t="str">
        <f t="shared" si="228"/>
        <v/>
      </c>
      <c r="AH102" s="86" t="str">
        <f t="shared" si="154"/>
        <v/>
      </c>
      <c r="AI102" s="86" t="str">
        <f t="shared" si="155"/>
        <v/>
      </c>
      <c r="AJ102" s="86" t="str">
        <f t="shared" si="156"/>
        <v/>
      </c>
      <c r="AK102" s="86" t="str">
        <f t="shared" si="229"/>
        <v/>
      </c>
      <c r="AL102" s="86" t="str">
        <f>IF(AND(Include_study?="Yes",Sufficient_data="Yes",Subgroup&lt;&gt;""),AH102-ABS(TINV((1-Subgroup_confidence_level),Number_of_subjects-1))*Calculations!AI102,"")</f>
        <v/>
      </c>
      <c r="AM102" s="86" t="str">
        <f>IF(AND(Include_study?="Yes",Sufficient_data="Yes",Subgroup&lt;&gt;""),AH102+ABS(TINV((1-Subgroup_confidence_level),Number_of_subjects-1))*Calculations!AI102,"")</f>
        <v/>
      </c>
      <c r="AN102" s="110" t="str">
        <f t="shared" si="230"/>
        <v/>
      </c>
      <c r="AO102" s="108" t="str">
        <f t="shared" si="231"/>
        <v/>
      </c>
      <c r="AP102" s="42"/>
      <c r="AQ102" s="71" t="e">
        <f t="shared" si="157"/>
        <v>#N/A</v>
      </c>
      <c r="AR102" s="41" t="str">
        <f t="shared" si="158"/>
        <v/>
      </c>
      <c r="AS102" s="51" t="str">
        <f t="shared" si="159"/>
        <v/>
      </c>
      <c r="AT102" s="42"/>
      <c r="AU102" s="71" t="str">
        <f t="shared" si="160"/>
        <v/>
      </c>
      <c r="AV102" s="86" t="str">
        <f>IF(AND(Sufficient_data="Yes",Include_study?="Yes",Subgroup&lt;&gt;""),IF(COUNTIFS(Input!P$2:P101,"="&amp;"Yes",Input!C$2:C101,"="&amp;"Yes",Input!Q$2:Q101,"="&amp;Subgroup)&gt;0,"",Subgroup),"")</f>
        <v/>
      </c>
      <c r="AW102" s="86" t="str">
        <f t="shared" si="161"/>
        <v/>
      </c>
      <c r="AX102" s="86" t="str">
        <f t="shared" si="162"/>
        <v/>
      </c>
      <c r="AY102" s="86" t="str">
        <f t="shared" si="163"/>
        <v/>
      </c>
      <c r="AZ102" s="86" t="str">
        <f t="shared" si="164"/>
        <v/>
      </c>
      <c r="BA102" s="86" t="str">
        <f t="shared" si="165"/>
        <v/>
      </c>
      <c r="BB102" s="86" t="str">
        <f t="shared" si="166"/>
        <v/>
      </c>
      <c r="BC102" s="86" t="str">
        <f t="shared" si="232"/>
        <v/>
      </c>
      <c r="BD102" s="86" t="str">
        <f t="shared" si="167"/>
        <v/>
      </c>
      <c r="BE102" s="86" t="str">
        <f t="shared" si="233"/>
        <v/>
      </c>
      <c r="BF102" s="86" t="str">
        <f t="shared" si="234"/>
        <v/>
      </c>
      <c r="BG102" s="86" t="str">
        <f t="shared" si="168"/>
        <v/>
      </c>
      <c r="BH102" s="86" t="str">
        <f t="shared" si="235"/>
        <v/>
      </c>
      <c r="BI102" s="86" t="str">
        <f t="shared" si="236"/>
        <v/>
      </c>
      <c r="BJ102" s="86" t="str">
        <f t="shared" si="169"/>
        <v/>
      </c>
      <c r="BK102" s="86" t="str">
        <f t="shared" si="237"/>
        <v/>
      </c>
      <c r="BL102" s="86" t="str">
        <f t="shared" si="238"/>
        <v/>
      </c>
      <c r="BM102" s="86" t="str">
        <f t="shared" si="170"/>
        <v/>
      </c>
      <c r="BN102" s="86" t="str">
        <f t="shared" si="171"/>
        <v/>
      </c>
      <c r="BO102" s="86" t="e">
        <f t="shared" si="172"/>
        <v>#N/A</v>
      </c>
      <c r="BP102" s="105" t="str">
        <f t="shared" si="173"/>
        <v/>
      </c>
      <c r="BQ102" s="86" t="str">
        <f t="shared" si="174"/>
        <v/>
      </c>
      <c r="BR102" s="86" t="str">
        <f t="shared" si="239"/>
        <v/>
      </c>
      <c r="BS102" s="86" t="str">
        <f t="shared" si="175"/>
        <v/>
      </c>
      <c r="BT102" s="51" t="str">
        <f t="shared" si="213"/>
        <v/>
      </c>
      <c r="BY102" s="132"/>
      <c r="BZ102" s="41" t="e">
        <f>IF(AND(Sufficient_data="Yes",Include_study?="Yes",Moderator&lt;&gt;""),'Moderator Analysis'!E102,NA())</f>
        <v>#N/A</v>
      </c>
      <c r="CA102" s="41" t="e">
        <f>IF(AND(Include_study?="Yes",Sufficient_data="Yes",Moderator&lt;&gt;""),'Moderator Analysis'!F102,NA())</f>
        <v>#N/A</v>
      </c>
      <c r="CB102" s="41" t="str">
        <f t="shared" si="240"/>
        <v/>
      </c>
      <c r="CC102" s="41" t="str">
        <f t="shared" si="176"/>
        <v/>
      </c>
      <c r="CD102" s="41" t="str">
        <f>IF(AND(Sufficient_data="Yes",Include_study?="Yes",Moderator&lt;&gt;""),'Moderator Analysis'!F:F-CO$2,"")</f>
        <v/>
      </c>
      <c r="CE102" s="41" t="str">
        <f t="shared" si="177"/>
        <v/>
      </c>
      <c r="CF102" s="51" t="str">
        <f>IF(AND(Sufficient_data="Yes",Include_study?="Yes",Moderator&lt;&gt;""),CC:CC*('Moderator Analysis'!F:F-CO$5-CO$4*'Moderator Analysis'!E:E)^2,"")</f>
        <v/>
      </c>
      <c r="CG102" s="42"/>
      <c r="CH102" s="25"/>
      <c r="CI102" s="71" t="str">
        <f t="shared" si="178"/>
        <v/>
      </c>
      <c r="CJ102" s="41" t="str">
        <f>IF(AND(Sufficient_data="Yes",Include_study?="Yes",CI102&lt;&gt;""),'Moderator Analysis'!F:F-'Moderator Analysis'!$J$37,"")</f>
        <v/>
      </c>
      <c r="CK102" s="41" t="str">
        <f>IF(AND(Sufficient_data="Yes",Include_study?="Yes",CI102&lt;&gt;""),'Moderator Analysis'!E:E-SUMPRODUCT('Moderator Analysis'!E:E,CI:CI)/SUM(CI:CI),"")</f>
        <v/>
      </c>
      <c r="CL102" s="51" t="str">
        <f>IF(AND(Sufficient_data="Yes",Include_study?="Yes",CI102&lt;&gt;""),CI:CI*('Moderator Analysis'!F:F-'Moderator Analysis'!J$29-'Moderator Analysis'!J$30*'Moderator Analysis'!E:E)^2,"")</f>
        <v/>
      </c>
      <c r="CQ102" s="132"/>
      <c r="CR102" s="134"/>
      <c r="CS102" s="41" t="str">
        <f>IF(AND(Sufficient_data="Yes",Include_study?="Yes"),1/('Publication Bias Analysis'!F102^2),"")</f>
        <v/>
      </c>
      <c r="CT102" s="86" t="str">
        <f>IF(AND(Include_study?="Yes",Sufficient_data="Yes"),1/('Publication Bias Analysis'!F102^2+IF(Additional_model="Fixed effect",0,DG$21)),"")</f>
        <v/>
      </c>
      <c r="CU102" s="86" t="str">
        <f>IF(AND(Include_study?="Yes",Sufficient_data="Yes"),1/('Publication Bias Analysis'!F:F^2+IF(Additional_model="Fixed effect",0,'Publication Bias Analysis'!L$32)),"")</f>
        <v/>
      </c>
      <c r="CV102" s="86" t="str">
        <f>IF(AND(Include_study?="Yes",Sufficient_data="Yes"),'Publication Bias Analysis'!E:E-'Publication Bias Analysis'!I$37,"")</f>
        <v/>
      </c>
      <c r="CW102" s="86" t="str">
        <f>IF(AND(Include_study?="Yes",Sufficient_data="Yes"),IF(Additional_model="Fixed effect",1/'Publication Bias Analysis'!F:F,1/SQRT('Publication Bias Analysis'!F:F^2+Calculations!DG$21)),"")</f>
        <v/>
      </c>
      <c r="CX102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02" s="88" t="str">
        <f t="shared" si="241"/>
        <v/>
      </c>
      <c r="CZ102" s="88" t="str">
        <f>IF(AND(Include_study?="Yes",Sufficient_data="Yes"),CY:CY+IF(DK:DK&lt;0,-1,1)*COUNTIF(CY$2:CY101,CY:CY),"")</f>
        <v/>
      </c>
      <c r="DA102" s="88" t="str">
        <f>IF(AND(Include_study?="Yes",Sufficient_data="Yes"),RANK(DO:DO,DO:DO,1)*IF(DN:DN&gt;0,1,-1)+IF(DN:DN&lt;0,-1,1)*COUNTIF(CY$2:CY101,CY:CY),"")</f>
        <v/>
      </c>
      <c r="DB102" s="88" t="str">
        <f>IF(AND(Include_study?="Yes",Sufficient_data="Yes"),RANK(DR:DR,DR:DR,1)*IF(DQ:DQ&gt;0,1,-1)+IF(DQ:DQ&lt;0,-1,1)*COUNTIF(CY$2:CY101,CY:CY),"")</f>
        <v/>
      </c>
      <c r="DC102" s="41" t="e">
        <f>IF(AND(Include_study?="Yes",Sufficient_data="Yes"),'Publication Bias Analysis'!$E:$E,NA())</f>
        <v>#N/A</v>
      </c>
      <c r="DD102" s="51" t="e">
        <f>IF(AND(Include_study?="Yes",Sufficient_data="Yes"),'Publication Bias Analysis'!$F:$F,NA())</f>
        <v>#N/A</v>
      </c>
      <c r="DJ102" s="136"/>
      <c r="DK102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02" s="41" t="str">
        <f t="shared" si="179"/>
        <v/>
      </c>
      <c r="DM102" s="51" t="str">
        <f>IF(AND(Include_study?="Yes",Sufficient_data="Yes"),1/('Publication Bias Analysis'!F:F^2+IF(Additional_model="Fixed effect",0,$DV$6)),"")</f>
        <v/>
      </c>
      <c r="DN102" s="41" t="str">
        <f>IF(AND(Include_study?="Yes",Sufficient_data="Yes"),IF('Publication Bias Analysis'!L$38="Left",'Publication Bias Analysis'!E:E-DV$3,Calculations!DV$3-'Publication Bias Analysis'!E:E),"")</f>
        <v/>
      </c>
      <c r="DO102" s="41" t="str">
        <f t="shared" si="180"/>
        <v/>
      </c>
      <c r="DP102" s="51" t="str">
        <f>IF(AND(DN102&lt;&gt;"",CZ102&lt;=MAX(CZ:CZ)-DV$7),1/('Publication Bias Analysis'!F:F^2+IF(Additional_model="Fixed effect",0,$DV$13)),"")</f>
        <v/>
      </c>
      <c r="DQ102" s="71" t="str">
        <f>IF(AND(Include_study?="Yes",Sufficient_data="Yes"),IF('Publication Bias Analysis'!L$38="Left",'Publication Bias Analysis'!E:E-DV$10,DV$10-'Publication Bias Analysis'!E:E),"")</f>
        <v/>
      </c>
      <c r="DR102" s="41" t="str">
        <f t="shared" si="181"/>
        <v/>
      </c>
      <c r="DS102" s="51" t="str">
        <f>IF(AND(DQ102&lt;&gt;"",DA102&lt;=MAX(DA:DA)-DV$14),1/('Publication Bias Analysis'!F:F^2+IF(Additional_model="Fixed effect",0,$DV$20)),"")</f>
        <v/>
      </c>
      <c r="EJ102" s="136"/>
      <c r="EK102" s="41" t="str">
        <f t="shared" si="210"/>
        <v/>
      </c>
      <c r="EL102" s="51" t="str">
        <f>IF(AND(Include_study?="Yes",Sufficient_data="Yes"),Z_score-('Publication Bias Analysis'!P$3+'Publication Bias Analysis'!P$4*Inverse_standard_error),"")</f>
        <v/>
      </c>
      <c r="EN102" s="136"/>
      <c r="EO102" s="41" t="str">
        <f>IF(AND(Include_study?="Yes",Sufficient_data="Yes"),('Publication Bias Analysis'!E:E-(SUMPRODUCT(Calculations!CS:CS,'Publication Bias Analysis'!E:E)/SUM(Calculations!CS:CS)))/SQRT(Calculations!EP:EP),"")</f>
        <v/>
      </c>
      <c r="EP102" s="41" t="str">
        <f>IF(AND(Include_study?="Yes",Sufficient_data="Yes"),'Publication Bias Analysis'!F:F^2-1/SUM(Calculations!CS:CS),"")</f>
        <v/>
      </c>
      <c r="EQ102" s="11" t="str">
        <f t="shared" si="182"/>
        <v/>
      </c>
      <c r="ER102" s="11" t="str">
        <f t="shared" si="183"/>
        <v/>
      </c>
      <c r="ES102" s="11" t="str">
        <f>IF(AND(Include_study?="Yes",Sufficient_data="Yes"),COUNTIFS(EQ$2:EQ101,"&lt;"&amp;EQ102,ER$2:ER101,"&lt;"&amp;ER102)+COUNTIFS(EQ103:EQ$201,"&lt;"&amp;EQ102,ER103:ER$201,"&lt;"&amp;ER102)+COUNTIFS(EQ$2:EQ101,"&gt;"&amp;EQ102,ER$2:ER101,"&gt;"&amp;ER102)+COUNTIFS(EQ103:EQ$201,"&gt;"&amp;EQ102,ER103:ER$201,"&gt;"&amp;ER102),"")</f>
        <v/>
      </c>
      <c r="ET102" s="82" t="str">
        <f>IF(AND(Include_study?="Yes",Sufficient_data="Yes"),COUNTIFS(EQ$2:EQ101,"&lt;"&amp;EQ102,ER$2:ER101,"&gt;"&amp;ER102)+COUNTIFS(EQ103:EQ$201,"&lt;"&amp;EQ102,ER103:ER$201,"&gt;"&amp;ER102)+COUNTIFS(EQ$2:EQ101,"&gt;"&amp;EQ102,ER$2:ER101,"&lt;"&amp;ER102)+COUNTIFS(EQ103:EQ$201,"&gt;"&amp;EQ102,ER103:ER$201,"&lt;"&amp;ER102),"")</f>
        <v/>
      </c>
      <c r="EV102" s="136"/>
      <c r="FA102" s="136"/>
      <c r="FB102" s="41" t="e">
        <f t="shared" si="242"/>
        <v>#N/A</v>
      </c>
      <c r="FC102" s="41" t="e">
        <f t="shared" si="243"/>
        <v>#N/A</v>
      </c>
      <c r="FD102" s="41" t="str">
        <f t="shared" si="244"/>
        <v/>
      </c>
      <c r="FE102" s="51" t="str">
        <f>IF(AND(Include_study?="Yes",Sufficient_data="Yes"),Z_score-('Publication Bias Analysis'!AO$30+'Publication Bias Analysis'!AO$31*Inverse_standard_error),"")</f>
        <v/>
      </c>
      <c r="FK102" s="136"/>
      <c r="FL102" s="11" t="str">
        <f>IF(Z_score_individual_studies&lt;&gt;"",RANK('Publication Bias Analysis'!AW:AW,'Publication Bias Analysis'!AW:AW,1)+COUNTIF('Publication Bias Analysis'!AW$2:AW101,'Publication Bias Analysis'!AW102),"")</f>
        <v/>
      </c>
      <c r="FM102" s="41" t="str">
        <f t="shared" si="245"/>
        <v/>
      </c>
      <c r="FN102" s="41" t="e">
        <f>IF('Publication Bias Analysis'!AV102&lt;&gt;"",'Publication Bias Analysis'!AV102,NA())</f>
        <v>#N/A</v>
      </c>
      <c r="FO102" s="41" t="e">
        <f>IF('Publication Bias Analysis'!AW102&lt;&gt;"",'Publication Bias Analysis'!AW102,NA())</f>
        <v>#N/A</v>
      </c>
      <c r="FP102" s="41" t="str">
        <f>IF(AND(Include_study?="Yes",Sufficient_data="Yes"),'Publication Bias Analysis'!AV:AV-AVERAGE('Publication Bias Analysis'!AV:AV),"")</f>
        <v/>
      </c>
      <c r="FQ102" s="51" t="str">
        <f>IF(AND(Include_study?="Yes",Sufficient_data="Yes"),FO:FO-('Publication Bias Analysis'!AZ$30+'Publication Bias Analysis'!AZ$31*FN:FN),"")</f>
        <v/>
      </c>
      <c r="FW102" s="136"/>
      <c r="FX102" s="90" t="str">
        <f t="shared" si="246"/>
        <v/>
      </c>
      <c r="FY102" s="41" t="str">
        <f t="shared" si="184"/>
        <v/>
      </c>
      <c r="FZ102" s="51" t="str">
        <f t="shared" si="214"/>
        <v/>
      </c>
    </row>
    <row r="103" spans="1:182" x14ac:dyDescent="0.2">
      <c r="A103" s="131"/>
      <c r="B103" s="41" t="str">
        <f>IF(AND(Sufficient_data="Yes",Include_study?="Yes"),IF(AND(Sort_By=$E$1,Order="Ascending"),IF(Input!Study_name="",COUNTIFS(Input!Study_name,"&lt;&gt;"&amp;"",Include_study?,"Yes",Sufficient_data,"Yes")+1,IF(COUNT(E103)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103)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03" s="41" t="str">
        <f>IF(B103&lt;&gt;"",IF(B103=0,COUNTIF(B$2:B102,0)+1,COUNTIF(B$2:B102,B103)+COUNTIF(B:B,"&lt;"&amp;B103)+1),"")</f>
        <v/>
      </c>
      <c r="D103" s="41" t="str">
        <f t="shared" si="215"/>
        <v/>
      </c>
      <c r="E103" s="41" t="str">
        <f>IF(AND(Include_study?="Yes",Sufficient_data="Yes",Input!Study_name&lt;&gt;""),Input!Study_name,"")</f>
        <v/>
      </c>
      <c r="F103" s="41" t="str">
        <f>IF(AND(Include_study?="Yes",Sufficient_data="Yes"),IF(Input!M2_M1&lt;&gt;"",Input!M2_M1,IF(AND(M1_&lt;&gt;"",M2_&lt;&gt;""),M2_-M1_,"")),"")</f>
        <v/>
      </c>
      <c r="G103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03" s="41" t="str">
        <f>IF(AND(Include_study?="Yes",Sufficient_data="Yes"),IF(OR(t_value&lt;&gt;"",F_value&lt;&gt;"",Input!Cohens_d&lt;&gt;"",Input!Hedges_g&lt;&gt;""),"",Sdiff/SQRT(2*(1-(r_)))),"")</f>
        <v/>
      </c>
      <c r="I103" s="11" t="str">
        <f t="shared" si="216"/>
        <v/>
      </c>
      <c r="J103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03" s="41" t="str">
        <f t="shared" si="217"/>
        <v/>
      </c>
      <c r="L103" s="41" t="str">
        <f t="shared" si="218"/>
        <v/>
      </c>
      <c r="M103" s="41" t="str">
        <f t="shared" si="219"/>
        <v/>
      </c>
      <c r="N103" s="41" t="str">
        <f t="shared" si="220"/>
        <v/>
      </c>
      <c r="O103" s="41" t="str">
        <f t="shared" si="221"/>
        <v/>
      </c>
      <c r="P103" s="41" t="str">
        <f t="shared" si="222"/>
        <v/>
      </c>
      <c r="Q103" s="41" t="str">
        <f t="shared" si="192"/>
        <v/>
      </c>
      <c r="R103" s="41" t="str">
        <f t="shared" si="223"/>
        <v/>
      </c>
      <c r="S103" s="41" t="str">
        <f t="shared" si="224"/>
        <v/>
      </c>
      <c r="T103" s="105" t="str">
        <f t="shared" si="225"/>
        <v/>
      </c>
      <c r="U103" s="108" t="str">
        <f t="shared" si="226"/>
        <v/>
      </c>
      <c r="V103" s="42"/>
      <c r="W103" s="71" t="e">
        <f t="shared" si="150"/>
        <v>#N/A</v>
      </c>
      <c r="X103" s="41" t="str">
        <f t="shared" si="151"/>
        <v/>
      </c>
      <c r="Y103" s="51" t="str">
        <f t="shared" si="152"/>
        <v/>
      </c>
      <c r="AD103" s="131"/>
      <c r="AE103" s="71" t="str">
        <f t="shared" si="153"/>
        <v/>
      </c>
      <c r="AF103" s="86" t="str">
        <f t="shared" si="227"/>
        <v/>
      </c>
      <c r="AG103" s="86" t="str">
        <f t="shared" si="228"/>
        <v/>
      </c>
      <c r="AH103" s="86" t="str">
        <f t="shared" si="154"/>
        <v/>
      </c>
      <c r="AI103" s="86" t="str">
        <f t="shared" si="155"/>
        <v/>
      </c>
      <c r="AJ103" s="86" t="str">
        <f t="shared" si="156"/>
        <v/>
      </c>
      <c r="AK103" s="86" t="str">
        <f t="shared" si="229"/>
        <v/>
      </c>
      <c r="AL103" s="86" t="str">
        <f>IF(AND(Include_study?="Yes",Sufficient_data="Yes",Subgroup&lt;&gt;""),AH103-ABS(TINV((1-Subgroup_confidence_level),Number_of_subjects-1))*Calculations!AI103,"")</f>
        <v/>
      </c>
      <c r="AM103" s="86" t="str">
        <f>IF(AND(Include_study?="Yes",Sufficient_data="Yes",Subgroup&lt;&gt;""),AH103+ABS(TINV((1-Subgroup_confidence_level),Number_of_subjects-1))*Calculations!AI103,"")</f>
        <v/>
      </c>
      <c r="AN103" s="110" t="str">
        <f t="shared" si="230"/>
        <v/>
      </c>
      <c r="AO103" s="108" t="str">
        <f t="shared" si="231"/>
        <v/>
      </c>
      <c r="AP103" s="42"/>
      <c r="AQ103" s="71" t="e">
        <f t="shared" si="157"/>
        <v>#N/A</v>
      </c>
      <c r="AR103" s="41" t="str">
        <f t="shared" si="158"/>
        <v/>
      </c>
      <c r="AS103" s="51" t="str">
        <f t="shared" si="159"/>
        <v/>
      </c>
      <c r="AT103" s="42"/>
      <c r="AU103" s="71" t="str">
        <f t="shared" si="160"/>
        <v/>
      </c>
      <c r="AV103" s="86" t="str">
        <f>IF(AND(Sufficient_data="Yes",Include_study?="Yes",Subgroup&lt;&gt;""),IF(COUNTIFS(Input!P$2:P102,"="&amp;"Yes",Input!C$2:C102,"="&amp;"Yes",Input!Q$2:Q102,"="&amp;Subgroup)&gt;0,"",Subgroup),"")</f>
        <v/>
      </c>
      <c r="AW103" s="86" t="str">
        <f t="shared" si="161"/>
        <v/>
      </c>
      <c r="AX103" s="86" t="str">
        <f t="shared" si="162"/>
        <v/>
      </c>
      <c r="AY103" s="86" t="str">
        <f t="shared" si="163"/>
        <v/>
      </c>
      <c r="AZ103" s="86" t="str">
        <f t="shared" si="164"/>
        <v/>
      </c>
      <c r="BA103" s="86" t="str">
        <f t="shared" si="165"/>
        <v/>
      </c>
      <c r="BB103" s="86" t="str">
        <f t="shared" si="166"/>
        <v/>
      </c>
      <c r="BC103" s="86" t="str">
        <f t="shared" si="232"/>
        <v/>
      </c>
      <c r="BD103" s="86" t="str">
        <f t="shared" si="167"/>
        <v/>
      </c>
      <c r="BE103" s="86" t="str">
        <f t="shared" si="233"/>
        <v/>
      </c>
      <c r="BF103" s="86" t="str">
        <f t="shared" si="234"/>
        <v/>
      </c>
      <c r="BG103" s="86" t="str">
        <f t="shared" si="168"/>
        <v/>
      </c>
      <c r="BH103" s="86" t="str">
        <f t="shared" si="235"/>
        <v/>
      </c>
      <c r="BI103" s="86" t="str">
        <f t="shared" si="236"/>
        <v/>
      </c>
      <c r="BJ103" s="86" t="str">
        <f t="shared" si="169"/>
        <v/>
      </c>
      <c r="BK103" s="86" t="str">
        <f t="shared" si="237"/>
        <v/>
      </c>
      <c r="BL103" s="86" t="str">
        <f t="shared" si="238"/>
        <v/>
      </c>
      <c r="BM103" s="86" t="str">
        <f t="shared" si="170"/>
        <v/>
      </c>
      <c r="BN103" s="86" t="str">
        <f t="shared" si="171"/>
        <v/>
      </c>
      <c r="BO103" s="86" t="e">
        <f t="shared" si="172"/>
        <v>#N/A</v>
      </c>
      <c r="BP103" s="105" t="str">
        <f t="shared" si="173"/>
        <v/>
      </c>
      <c r="BQ103" s="86" t="str">
        <f t="shared" si="174"/>
        <v/>
      </c>
      <c r="BR103" s="86" t="str">
        <f t="shared" si="239"/>
        <v/>
      </c>
      <c r="BS103" s="86" t="str">
        <f t="shared" si="175"/>
        <v/>
      </c>
      <c r="BT103" s="51" t="str">
        <f t="shared" si="213"/>
        <v/>
      </c>
      <c r="BY103" s="132"/>
      <c r="BZ103" s="41" t="e">
        <f>IF(AND(Sufficient_data="Yes",Include_study?="Yes",Moderator&lt;&gt;""),'Moderator Analysis'!E103,NA())</f>
        <v>#N/A</v>
      </c>
      <c r="CA103" s="41" t="e">
        <f>IF(AND(Include_study?="Yes",Sufficient_data="Yes",Moderator&lt;&gt;""),'Moderator Analysis'!F103,NA())</f>
        <v>#N/A</v>
      </c>
      <c r="CB103" s="41" t="str">
        <f t="shared" si="240"/>
        <v/>
      </c>
      <c r="CC103" s="41" t="str">
        <f t="shared" si="176"/>
        <v/>
      </c>
      <c r="CD103" s="41" t="str">
        <f>IF(AND(Sufficient_data="Yes",Include_study?="Yes",Moderator&lt;&gt;""),'Moderator Analysis'!F:F-CO$2,"")</f>
        <v/>
      </c>
      <c r="CE103" s="41" t="str">
        <f t="shared" si="177"/>
        <v/>
      </c>
      <c r="CF103" s="51" t="str">
        <f>IF(AND(Sufficient_data="Yes",Include_study?="Yes",Moderator&lt;&gt;""),CC:CC*('Moderator Analysis'!F:F-CO$5-CO$4*'Moderator Analysis'!E:E)^2,"")</f>
        <v/>
      </c>
      <c r="CG103" s="42"/>
      <c r="CH103" s="25"/>
      <c r="CI103" s="71" t="str">
        <f t="shared" si="178"/>
        <v/>
      </c>
      <c r="CJ103" s="41" t="str">
        <f>IF(AND(Sufficient_data="Yes",Include_study?="Yes",CI103&lt;&gt;""),'Moderator Analysis'!F:F-'Moderator Analysis'!$J$37,"")</f>
        <v/>
      </c>
      <c r="CK103" s="41" t="str">
        <f>IF(AND(Sufficient_data="Yes",Include_study?="Yes",CI103&lt;&gt;""),'Moderator Analysis'!E:E-SUMPRODUCT('Moderator Analysis'!E:E,CI:CI)/SUM(CI:CI),"")</f>
        <v/>
      </c>
      <c r="CL103" s="51" t="str">
        <f>IF(AND(Sufficient_data="Yes",Include_study?="Yes",CI103&lt;&gt;""),CI:CI*('Moderator Analysis'!F:F-'Moderator Analysis'!J$29-'Moderator Analysis'!J$30*'Moderator Analysis'!E:E)^2,"")</f>
        <v/>
      </c>
      <c r="CQ103" s="132"/>
      <c r="CR103" s="134"/>
      <c r="CS103" s="41" t="str">
        <f>IF(AND(Sufficient_data="Yes",Include_study?="Yes"),1/('Publication Bias Analysis'!F103^2),"")</f>
        <v/>
      </c>
      <c r="CT103" s="86" t="str">
        <f>IF(AND(Include_study?="Yes",Sufficient_data="Yes"),1/('Publication Bias Analysis'!F103^2+IF(Additional_model="Fixed effect",0,DG$21)),"")</f>
        <v/>
      </c>
      <c r="CU103" s="86" t="str">
        <f>IF(AND(Include_study?="Yes",Sufficient_data="Yes"),1/('Publication Bias Analysis'!F:F^2+IF(Additional_model="Fixed effect",0,'Publication Bias Analysis'!L$32)),"")</f>
        <v/>
      </c>
      <c r="CV103" s="86" t="str">
        <f>IF(AND(Include_study?="Yes",Sufficient_data="Yes"),'Publication Bias Analysis'!E:E-'Publication Bias Analysis'!I$37,"")</f>
        <v/>
      </c>
      <c r="CW103" s="86" t="str">
        <f>IF(AND(Include_study?="Yes",Sufficient_data="Yes"),IF(Additional_model="Fixed effect",1/'Publication Bias Analysis'!F:F,1/SQRT('Publication Bias Analysis'!F:F^2+Calculations!DG$21)),"")</f>
        <v/>
      </c>
      <c r="CX103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03" s="88" t="str">
        <f t="shared" si="241"/>
        <v/>
      </c>
      <c r="CZ103" s="88" t="str">
        <f>IF(AND(Include_study?="Yes",Sufficient_data="Yes"),CY:CY+IF(DK:DK&lt;0,-1,1)*COUNTIF(CY$2:CY102,CY:CY),"")</f>
        <v/>
      </c>
      <c r="DA103" s="88" t="str">
        <f>IF(AND(Include_study?="Yes",Sufficient_data="Yes"),RANK(DO:DO,DO:DO,1)*IF(DN:DN&gt;0,1,-1)+IF(DN:DN&lt;0,-1,1)*COUNTIF(CY$2:CY102,CY:CY),"")</f>
        <v/>
      </c>
      <c r="DB103" s="88" t="str">
        <f>IF(AND(Include_study?="Yes",Sufficient_data="Yes"),RANK(DR:DR,DR:DR,1)*IF(DQ:DQ&gt;0,1,-1)+IF(DQ:DQ&lt;0,-1,1)*COUNTIF(CY$2:CY102,CY:CY),"")</f>
        <v/>
      </c>
      <c r="DC103" s="41" t="e">
        <f>IF(AND(Include_study?="Yes",Sufficient_data="Yes"),'Publication Bias Analysis'!$E:$E,NA())</f>
        <v>#N/A</v>
      </c>
      <c r="DD103" s="51" t="e">
        <f>IF(AND(Include_study?="Yes",Sufficient_data="Yes"),'Publication Bias Analysis'!$F:$F,NA())</f>
        <v>#N/A</v>
      </c>
      <c r="DJ103" s="136"/>
      <c r="DK103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03" s="41" t="str">
        <f t="shared" si="179"/>
        <v/>
      </c>
      <c r="DM103" s="51" t="str">
        <f>IF(AND(Include_study?="Yes",Sufficient_data="Yes"),1/('Publication Bias Analysis'!F:F^2+IF(Additional_model="Fixed effect",0,$DV$6)),"")</f>
        <v/>
      </c>
      <c r="DN103" s="41" t="str">
        <f>IF(AND(Include_study?="Yes",Sufficient_data="Yes"),IF('Publication Bias Analysis'!L$38="Left",'Publication Bias Analysis'!E:E-DV$3,Calculations!DV$3-'Publication Bias Analysis'!E:E),"")</f>
        <v/>
      </c>
      <c r="DO103" s="41" t="str">
        <f t="shared" si="180"/>
        <v/>
      </c>
      <c r="DP103" s="51" t="str">
        <f>IF(AND(DN103&lt;&gt;"",CZ103&lt;=MAX(CZ:CZ)-DV$7),1/('Publication Bias Analysis'!F:F^2+IF(Additional_model="Fixed effect",0,$DV$13)),"")</f>
        <v/>
      </c>
      <c r="DQ103" s="71" t="str">
        <f>IF(AND(Include_study?="Yes",Sufficient_data="Yes"),IF('Publication Bias Analysis'!L$38="Left",'Publication Bias Analysis'!E:E-DV$10,DV$10-'Publication Bias Analysis'!E:E),"")</f>
        <v/>
      </c>
      <c r="DR103" s="41" t="str">
        <f t="shared" si="181"/>
        <v/>
      </c>
      <c r="DS103" s="51" t="str">
        <f>IF(AND(DQ103&lt;&gt;"",DA103&lt;=MAX(DA:DA)-DV$14),1/('Publication Bias Analysis'!F:F^2+IF(Additional_model="Fixed effect",0,$DV$20)),"")</f>
        <v/>
      </c>
      <c r="EJ103" s="136"/>
      <c r="EK103" s="41" t="str">
        <f t="shared" si="210"/>
        <v/>
      </c>
      <c r="EL103" s="51" t="str">
        <f>IF(AND(Include_study?="Yes",Sufficient_data="Yes"),Z_score-('Publication Bias Analysis'!P$3+'Publication Bias Analysis'!P$4*Inverse_standard_error),"")</f>
        <v/>
      </c>
      <c r="EN103" s="136"/>
      <c r="EO103" s="41" t="str">
        <f>IF(AND(Include_study?="Yes",Sufficient_data="Yes"),('Publication Bias Analysis'!E:E-(SUMPRODUCT(Calculations!CS:CS,'Publication Bias Analysis'!E:E)/SUM(Calculations!CS:CS)))/SQRT(Calculations!EP:EP),"")</f>
        <v/>
      </c>
      <c r="EP103" s="41" t="str">
        <f>IF(AND(Include_study?="Yes",Sufficient_data="Yes"),'Publication Bias Analysis'!F:F^2-1/SUM(Calculations!CS:CS),"")</f>
        <v/>
      </c>
      <c r="EQ103" s="11" t="str">
        <f t="shared" si="182"/>
        <v/>
      </c>
      <c r="ER103" s="11" t="str">
        <f t="shared" si="183"/>
        <v/>
      </c>
      <c r="ES103" s="11" t="str">
        <f>IF(AND(Include_study?="Yes",Sufficient_data="Yes"),COUNTIFS(EQ$2:EQ102,"&lt;"&amp;EQ103,ER$2:ER102,"&lt;"&amp;ER103)+COUNTIFS(EQ104:EQ$201,"&lt;"&amp;EQ103,ER104:ER$201,"&lt;"&amp;ER103)+COUNTIFS(EQ$2:EQ102,"&gt;"&amp;EQ103,ER$2:ER102,"&gt;"&amp;ER103)+COUNTIFS(EQ104:EQ$201,"&gt;"&amp;EQ103,ER104:ER$201,"&gt;"&amp;ER103),"")</f>
        <v/>
      </c>
      <c r="ET103" s="82" t="str">
        <f>IF(AND(Include_study?="Yes",Sufficient_data="Yes"),COUNTIFS(EQ$2:EQ102,"&lt;"&amp;EQ103,ER$2:ER102,"&gt;"&amp;ER103)+COUNTIFS(EQ104:EQ$201,"&lt;"&amp;EQ103,ER104:ER$201,"&gt;"&amp;ER103)+COUNTIFS(EQ$2:EQ102,"&gt;"&amp;EQ103,ER$2:ER102,"&lt;"&amp;ER103)+COUNTIFS(EQ104:EQ$201,"&gt;"&amp;EQ103,ER104:ER$201,"&lt;"&amp;ER103),"")</f>
        <v/>
      </c>
      <c r="EV103" s="136"/>
      <c r="FA103" s="136"/>
      <c r="FB103" s="41" t="e">
        <f t="shared" si="242"/>
        <v>#N/A</v>
      </c>
      <c r="FC103" s="41" t="e">
        <f t="shared" si="243"/>
        <v>#N/A</v>
      </c>
      <c r="FD103" s="41" t="str">
        <f t="shared" si="244"/>
        <v/>
      </c>
      <c r="FE103" s="51" t="str">
        <f>IF(AND(Include_study?="Yes",Sufficient_data="Yes"),Z_score-('Publication Bias Analysis'!AO$30+'Publication Bias Analysis'!AO$31*Inverse_standard_error),"")</f>
        <v/>
      </c>
      <c r="FK103" s="136"/>
      <c r="FL103" s="11" t="str">
        <f>IF(Z_score_individual_studies&lt;&gt;"",RANK('Publication Bias Analysis'!AW:AW,'Publication Bias Analysis'!AW:AW,1)+COUNTIF('Publication Bias Analysis'!AW$2:AW102,'Publication Bias Analysis'!AW103),"")</f>
        <v/>
      </c>
      <c r="FM103" s="41" t="str">
        <f t="shared" si="245"/>
        <v/>
      </c>
      <c r="FN103" s="41" t="e">
        <f>IF('Publication Bias Analysis'!AV103&lt;&gt;"",'Publication Bias Analysis'!AV103,NA())</f>
        <v>#N/A</v>
      </c>
      <c r="FO103" s="41" t="e">
        <f>IF('Publication Bias Analysis'!AW103&lt;&gt;"",'Publication Bias Analysis'!AW103,NA())</f>
        <v>#N/A</v>
      </c>
      <c r="FP103" s="41" t="str">
        <f>IF(AND(Include_study?="Yes",Sufficient_data="Yes"),'Publication Bias Analysis'!AV:AV-AVERAGE('Publication Bias Analysis'!AV:AV),"")</f>
        <v/>
      </c>
      <c r="FQ103" s="51" t="str">
        <f>IF(AND(Include_study?="Yes",Sufficient_data="Yes"),FO:FO-('Publication Bias Analysis'!AZ$30+'Publication Bias Analysis'!AZ$31*FN:FN),"")</f>
        <v/>
      </c>
      <c r="FW103" s="136"/>
      <c r="FX103" s="90" t="str">
        <f t="shared" si="246"/>
        <v/>
      </c>
      <c r="FY103" s="41" t="str">
        <f t="shared" si="184"/>
        <v/>
      </c>
      <c r="FZ103" s="51" t="str">
        <f t="shared" si="214"/>
        <v/>
      </c>
    </row>
    <row r="104" spans="1:182" x14ac:dyDescent="0.2">
      <c r="A104" s="131"/>
      <c r="B104" s="41" t="str">
        <f>IF(AND(Sufficient_data="Yes",Include_study?="Yes"),IF(AND(Sort_By=$E$1,Order="Ascending"),IF(Input!Study_name="",COUNTIFS(Input!Study_name,"&lt;&gt;"&amp;"",Include_study?,"Yes",Sufficient_data,"Yes")+1,IF(COUNT(E104)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104)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04" s="41" t="str">
        <f>IF(B104&lt;&gt;"",IF(B104=0,COUNTIF(B$2:B103,0)+1,COUNTIF(B$2:B103,B104)+COUNTIF(B:B,"&lt;"&amp;B104)+1),"")</f>
        <v/>
      </c>
      <c r="D104" s="41" t="str">
        <f t="shared" si="215"/>
        <v/>
      </c>
      <c r="E104" s="41" t="str">
        <f>IF(AND(Include_study?="Yes",Sufficient_data="Yes",Input!Study_name&lt;&gt;""),Input!Study_name,"")</f>
        <v/>
      </c>
      <c r="F104" s="41" t="str">
        <f>IF(AND(Include_study?="Yes",Sufficient_data="Yes"),IF(Input!M2_M1&lt;&gt;"",Input!M2_M1,IF(AND(M1_&lt;&gt;"",M2_&lt;&gt;""),M2_-M1_,"")),"")</f>
        <v/>
      </c>
      <c r="G104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04" s="41" t="str">
        <f>IF(AND(Include_study?="Yes",Sufficient_data="Yes"),IF(OR(t_value&lt;&gt;"",F_value&lt;&gt;"",Input!Cohens_d&lt;&gt;"",Input!Hedges_g&lt;&gt;""),"",Sdiff/SQRT(2*(1-(r_)))),"")</f>
        <v/>
      </c>
      <c r="I104" s="11" t="str">
        <f t="shared" si="216"/>
        <v/>
      </c>
      <c r="J104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04" s="41" t="str">
        <f t="shared" si="217"/>
        <v/>
      </c>
      <c r="L104" s="41" t="str">
        <f t="shared" si="218"/>
        <v/>
      </c>
      <c r="M104" s="41" t="str">
        <f t="shared" si="219"/>
        <v/>
      </c>
      <c r="N104" s="41" t="str">
        <f t="shared" si="220"/>
        <v/>
      </c>
      <c r="O104" s="41" t="str">
        <f t="shared" si="221"/>
        <v/>
      </c>
      <c r="P104" s="41" t="str">
        <f t="shared" si="222"/>
        <v/>
      </c>
      <c r="Q104" s="41" t="str">
        <f t="shared" si="192"/>
        <v/>
      </c>
      <c r="R104" s="41" t="str">
        <f t="shared" si="223"/>
        <v/>
      </c>
      <c r="S104" s="41" t="str">
        <f t="shared" si="224"/>
        <v/>
      </c>
      <c r="T104" s="105" t="str">
        <f t="shared" si="225"/>
        <v/>
      </c>
      <c r="U104" s="108" t="str">
        <f t="shared" si="226"/>
        <v/>
      </c>
      <c r="V104" s="42"/>
      <c r="W104" s="71" t="e">
        <f t="shared" si="150"/>
        <v>#N/A</v>
      </c>
      <c r="X104" s="41" t="str">
        <f t="shared" si="151"/>
        <v/>
      </c>
      <c r="Y104" s="51" t="str">
        <f t="shared" si="152"/>
        <v/>
      </c>
      <c r="AD104" s="131"/>
      <c r="AE104" s="71" t="str">
        <f t="shared" si="153"/>
        <v/>
      </c>
      <c r="AF104" s="86" t="str">
        <f t="shared" si="227"/>
        <v/>
      </c>
      <c r="AG104" s="86" t="str">
        <f t="shared" si="228"/>
        <v/>
      </c>
      <c r="AH104" s="86" t="str">
        <f t="shared" si="154"/>
        <v/>
      </c>
      <c r="AI104" s="86" t="str">
        <f t="shared" si="155"/>
        <v/>
      </c>
      <c r="AJ104" s="86" t="str">
        <f t="shared" si="156"/>
        <v/>
      </c>
      <c r="AK104" s="86" t="str">
        <f t="shared" si="229"/>
        <v/>
      </c>
      <c r="AL104" s="86" t="str">
        <f>IF(AND(Include_study?="Yes",Sufficient_data="Yes",Subgroup&lt;&gt;""),AH104-ABS(TINV((1-Subgroup_confidence_level),Number_of_subjects-1))*Calculations!AI104,"")</f>
        <v/>
      </c>
      <c r="AM104" s="86" t="str">
        <f>IF(AND(Include_study?="Yes",Sufficient_data="Yes",Subgroup&lt;&gt;""),AH104+ABS(TINV((1-Subgroup_confidence_level),Number_of_subjects-1))*Calculations!AI104,"")</f>
        <v/>
      </c>
      <c r="AN104" s="110" t="str">
        <f t="shared" si="230"/>
        <v/>
      </c>
      <c r="AO104" s="108" t="str">
        <f t="shared" si="231"/>
        <v/>
      </c>
      <c r="AP104" s="42"/>
      <c r="AQ104" s="71" t="e">
        <f t="shared" si="157"/>
        <v>#N/A</v>
      </c>
      <c r="AR104" s="41" t="str">
        <f t="shared" si="158"/>
        <v/>
      </c>
      <c r="AS104" s="51" t="str">
        <f t="shared" si="159"/>
        <v/>
      </c>
      <c r="AT104" s="42"/>
      <c r="AU104" s="71" t="str">
        <f t="shared" si="160"/>
        <v/>
      </c>
      <c r="AV104" s="86" t="str">
        <f>IF(AND(Sufficient_data="Yes",Include_study?="Yes",Subgroup&lt;&gt;""),IF(COUNTIFS(Input!P$2:P103,"="&amp;"Yes",Input!C$2:C103,"="&amp;"Yes",Input!Q$2:Q103,"="&amp;Subgroup)&gt;0,"",Subgroup),"")</f>
        <v/>
      </c>
      <c r="AW104" s="86" t="str">
        <f t="shared" si="161"/>
        <v/>
      </c>
      <c r="AX104" s="86" t="str">
        <f t="shared" si="162"/>
        <v/>
      </c>
      <c r="AY104" s="86" t="str">
        <f t="shared" si="163"/>
        <v/>
      </c>
      <c r="AZ104" s="86" t="str">
        <f t="shared" si="164"/>
        <v/>
      </c>
      <c r="BA104" s="86" t="str">
        <f t="shared" si="165"/>
        <v/>
      </c>
      <c r="BB104" s="86" t="str">
        <f t="shared" si="166"/>
        <v/>
      </c>
      <c r="BC104" s="86" t="str">
        <f t="shared" si="232"/>
        <v/>
      </c>
      <c r="BD104" s="86" t="str">
        <f t="shared" si="167"/>
        <v/>
      </c>
      <c r="BE104" s="86" t="str">
        <f t="shared" si="233"/>
        <v/>
      </c>
      <c r="BF104" s="86" t="str">
        <f t="shared" si="234"/>
        <v/>
      </c>
      <c r="BG104" s="86" t="str">
        <f t="shared" si="168"/>
        <v/>
      </c>
      <c r="BH104" s="86" t="str">
        <f t="shared" si="235"/>
        <v/>
      </c>
      <c r="BI104" s="86" t="str">
        <f t="shared" si="236"/>
        <v/>
      </c>
      <c r="BJ104" s="86" t="str">
        <f t="shared" si="169"/>
        <v/>
      </c>
      <c r="BK104" s="86" t="str">
        <f t="shared" si="237"/>
        <v/>
      </c>
      <c r="BL104" s="86" t="str">
        <f t="shared" si="238"/>
        <v/>
      </c>
      <c r="BM104" s="86" t="str">
        <f t="shared" si="170"/>
        <v/>
      </c>
      <c r="BN104" s="86" t="str">
        <f t="shared" si="171"/>
        <v/>
      </c>
      <c r="BO104" s="86" t="e">
        <f t="shared" si="172"/>
        <v>#N/A</v>
      </c>
      <c r="BP104" s="105" t="str">
        <f t="shared" si="173"/>
        <v/>
      </c>
      <c r="BQ104" s="86" t="str">
        <f t="shared" si="174"/>
        <v/>
      </c>
      <c r="BR104" s="86" t="str">
        <f t="shared" si="239"/>
        <v/>
      </c>
      <c r="BS104" s="86" t="str">
        <f t="shared" si="175"/>
        <v/>
      </c>
      <c r="BT104" s="51" t="str">
        <f t="shared" si="213"/>
        <v/>
      </c>
      <c r="BY104" s="132"/>
      <c r="BZ104" s="41" t="e">
        <f>IF(AND(Sufficient_data="Yes",Include_study?="Yes",Moderator&lt;&gt;""),'Moderator Analysis'!E104,NA())</f>
        <v>#N/A</v>
      </c>
      <c r="CA104" s="41" t="e">
        <f>IF(AND(Include_study?="Yes",Sufficient_data="Yes",Moderator&lt;&gt;""),'Moderator Analysis'!F104,NA())</f>
        <v>#N/A</v>
      </c>
      <c r="CB104" s="41" t="str">
        <f t="shared" si="240"/>
        <v/>
      </c>
      <c r="CC104" s="41" t="str">
        <f t="shared" si="176"/>
        <v/>
      </c>
      <c r="CD104" s="41" t="str">
        <f>IF(AND(Sufficient_data="Yes",Include_study?="Yes",Moderator&lt;&gt;""),'Moderator Analysis'!F:F-CO$2,"")</f>
        <v/>
      </c>
      <c r="CE104" s="41" t="str">
        <f t="shared" si="177"/>
        <v/>
      </c>
      <c r="CF104" s="51" t="str">
        <f>IF(AND(Sufficient_data="Yes",Include_study?="Yes",Moderator&lt;&gt;""),CC:CC*('Moderator Analysis'!F:F-CO$5-CO$4*'Moderator Analysis'!E:E)^2,"")</f>
        <v/>
      </c>
      <c r="CG104" s="42"/>
      <c r="CH104" s="25"/>
      <c r="CI104" s="71" t="str">
        <f t="shared" si="178"/>
        <v/>
      </c>
      <c r="CJ104" s="41" t="str">
        <f>IF(AND(Sufficient_data="Yes",Include_study?="Yes",CI104&lt;&gt;""),'Moderator Analysis'!F:F-'Moderator Analysis'!$J$37,"")</f>
        <v/>
      </c>
      <c r="CK104" s="41" t="str">
        <f>IF(AND(Sufficient_data="Yes",Include_study?="Yes",CI104&lt;&gt;""),'Moderator Analysis'!E:E-SUMPRODUCT('Moderator Analysis'!E:E,CI:CI)/SUM(CI:CI),"")</f>
        <v/>
      </c>
      <c r="CL104" s="51" t="str">
        <f>IF(AND(Sufficient_data="Yes",Include_study?="Yes",CI104&lt;&gt;""),CI:CI*('Moderator Analysis'!F:F-'Moderator Analysis'!J$29-'Moderator Analysis'!J$30*'Moderator Analysis'!E:E)^2,"")</f>
        <v/>
      </c>
      <c r="CQ104" s="132"/>
      <c r="CR104" s="134"/>
      <c r="CS104" s="41" t="str">
        <f>IF(AND(Sufficient_data="Yes",Include_study?="Yes"),1/('Publication Bias Analysis'!F104^2),"")</f>
        <v/>
      </c>
      <c r="CT104" s="86" t="str">
        <f>IF(AND(Include_study?="Yes",Sufficient_data="Yes"),1/('Publication Bias Analysis'!F104^2+IF(Additional_model="Fixed effect",0,DG$21)),"")</f>
        <v/>
      </c>
      <c r="CU104" s="86" t="str">
        <f>IF(AND(Include_study?="Yes",Sufficient_data="Yes"),1/('Publication Bias Analysis'!F:F^2+IF(Additional_model="Fixed effect",0,'Publication Bias Analysis'!L$32)),"")</f>
        <v/>
      </c>
      <c r="CV104" s="86" t="str">
        <f>IF(AND(Include_study?="Yes",Sufficient_data="Yes"),'Publication Bias Analysis'!E:E-'Publication Bias Analysis'!I$37,"")</f>
        <v/>
      </c>
      <c r="CW104" s="86" t="str">
        <f>IF(AND(Include_study?="Yes",Sufficient_data="Yes"),IF(Additional_model="Fixed effect",1/'Publication Bias Analysis'!F:F,1/SQRT('Publication Bias Analysis'!F:F^2+Calculations!DG$21)),"")</f>
        <v/>
      </c>
      <c r="CX104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04" s="88" t="str">
        <f t="shared" si="241"/>
        <v/>
      </c>
      <c r="CZ104" s="88" t="str">
        <f>IF(AND(Include_study?="Yes",Sufficient_data="Yes"),CY:CY+IF(DK:DK&lt;0,-1,1)*COUNTIF(CY$2:CY103,CY:CY),"")</f>
        <v/>
      </c>
      <c r="DA104" s="88" t="str">
        <f>IF(AND(Include_study?="Yes",Sufficient_data="Yes"),RANK(DO:DO,DO:DO,1)*IF(DN:DN&gt;0,1,-1)+IF(DN:DN&lt;0,-1,1)*COUNTIF(CY$2:CY103,CY:CY),"")</f>
        <v/>
      </c>
      <c r="DB104" s="88" t="str">
        <f>IF(AND(Include_study?="Yes",Sufficient_data="Yes"),RANK(DR:DR,DR:DR,1)*IF(DQ:DQ&gt;0,1,-1)+IF(DQ:DQ&lt;0,-1,1)*COUNTIF(CY$2:CY103,CY:CY),"")</f>
        <v/>
      </c>
      <c r="DC104" s="41" t="e">
        <f>IF(AND(Include_study?="Yes",Sufficient_data="Yes"),'Publication Bias Analysis'!$E:$E,NA())</f>
        <v>#N/A</v>
      </c>
      <c r="DD104" s="51" t="e">
        <f>IF(AND(Include_study?="Yes",Sufficient_data="Yes"),'Publication Bias Analysis'!$F:$F,NA())</f>
        <v>#N/A</v>
      </c>
      <c r="DJ104" s="136"/>
      <c r="DK104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04" s="41" t="str">
        <f t="shared" si="179"/>
        <v/>
      </c>
      <c r="DM104" s="51" t="str">
        <f>IF(AND(Include_study?="Yes",Sufficient_data="Yes"),1/('Publication Bias Analysis'!F:F^2+IF(Additional_model="Fixed effect",0,$DV$6)),"")</f>
        <v/>
      </c>
      <c r="DN104" s="41" t="str">
        <f>IF(AND(Include_study?="Yes",Sufficient_data="Yes"),IF('Publication Bias Analysis'!L$38="Left",'Publication Bias Analysis'!E:E-DV$3,Calculations!DV$3-'Publication Bias Analysis'!E:E),"")</f>
        <v/>
      </c>
      <c r="DO104" s="41" t="str">
        <f t="shared" si="180"/>
        <v/>
      </c>
      <c r="DP104" s="51" t="str">
        <f>IF(AND(DN104&lt;&gt;"",CZ104&lt;=MAX(CZ:CZ)-DV$7),1/('Publication Bias Analysis'!F:F^2+IF(Additional_model="Fixed effect",0,$DV$13)),"")</f>
        <v/>
      </c>
      <c r="DQ104" s="71" t="str">
        <f>IF(AND(Include_study?="Yes",Sufficient_data="Yes"),IF('Publication Bias Analysis'!L$38="Left",'Publication Bias Analysis'!E:E-DV$10,DV$10-'Publication Bias Analysis'!E:E),"")</f>
        <v/>
      </c>
      <c r="DR104" s="41" t="str">
        <f t="shared" si="181"/>
        <v/>
      </c>
      <c r="DS104" s="51" t="str">
        <f>IF(AND(DQ104&lt;&gt;"",DA104&lt;=MAX(DA:DA)-DV$14),1/('Publication Bias Analysis'!F:F^2+IF(Additional_model="Fixed effect",0,$DV$20)),"")</f>
        <v/>
      </c>
      <c r="EJ104" s="136"/>
      <c r="EK104" s="41" t="str">
        <f t="shared" si="210"/>
        <v/>
      </c>
      <c r="EL104" s="51" t="str">
        <f>IF(AND(Include_study?="Yes",Sufficient_data="Yes"),Z_score-('Publication Bias Analysis'!P$3+'Publication Bias Analysis'!P$4*Inverse_standard_error),"")</f>
        <v/>
      </c>
      <c r="EN104" s="136"/>
      <c r="EO104" s="41" t="str">
        <f>IF(AND(Include_study?="Yes",Sufficient_data="Yes"),('Publication Bias Analysis'!E:E-(SUMPRODUCT(Calculations!CS:CS,'Publication Bias Analysis'!E:E)/SUM(Calculations!CS:CS)))/SQRT(Calculations!EP:EP),"")</f>
        <v/>
      </c>
      <c r="EP104" s="41" t="str">
        <f>IF(AND(Include_study?="Yes",Sufficient_data="Yes"),'Publication Bias Analysis'!F:F^2-1/SUM(Calculations!CS:CS),"")</f>
        <v/>
      </c>
      <c r="EQ104" s="11" t="str">
        <f t="shared" si="182"/>
        <v/>
      </c>
      <c r="ER104" s="11" t="str">
        <f t="shared" si="183"/>
        <v/>
      </c>
      <c r="ES104" s="11" t="str">
        <f>IF(AND(Include_study?="Yes",Sufficient_data="Yes"),COUNTIFS(EQ$2:EQ103,"&lt;"&amp;EQ104,ER$2:ER103,"&lt;"&amp;ER104)+COUNTIFS(EQ105:EQ$201,"&lt;"&amp;EQ104,ER105:ER$201,"&lt;"&amp;ER104)+COUNTIFS(EQ$2:EQ103,"&gt;"&amp;EQ104,ER$2:ER103,"&gt;"&amp;ER104)+COUNTIFS(EQ105:EQ$201,"&gt;"&amp;EQ104,ER105:ER$201,"&gt;"&amp;ER104),"")</f>
        <v/>
      </c>
      <c r="ET104" s="82" t="str">
        <f>IF(AND(Include_study?="Yes",Sufficient_data="Yes"),COUNTIFS(EQ$2:EQ103,"&lt;"&amp;EQ104,ER$2:ER103,"&gt;"&amp;ER104)+COUNTIFS(EQ105:EQ$201,"&lt;"&amp;EQ104,ER105:ER$201,"&gt;"&amp;ER104)+COUNTIFS(EQ$2:EQ103,"&gt;"&amp;EQ104,ER$2:ER103,"&lt;"&amp;ER104)+COUNTIFS(EQ105:EQ$201,"&gt;"&amp;EQ104,ER105:ER$201,"&lt;"&amp;ER104),"")</f>
        <v/>
      </c>
      <c r="EV104" s="136"/>
      <c r="FA104" s="136"/>
      <c r="FB104" s="41" t="e">
        <f t="shared" si="242"/>
        <v>#N/A</v>
      </c>
      <c r="FC104" s="41" t="e">
        <f t="shared" si="243"/>
        <v>#N/A</v>
      </c>
      <c r="FD104" s="41" t="str">
        <f t="shared" si="244"/>
        <v/>
      </c>
      <c r="FE104" s="51" t="str">
        <f>IF(AND(Include_study?="Yes",Sufficient_data="Yes"),Z_score-('Publication Bias Analysis'!AO$30+'Publication Bias Analysis'!AO$31*Inverse_standard_error),"")</f>
        <v/>
      </c>
      <c r="FK104" s="136"/>
      <c r="FL104" s="11" t="str">
        <f>IF(Z_score_individual_studies&lt;&gt;"",RANK('Publication Bias Analysis'!AW:AW,'Publication Bias Analysis'!AW:AW,1)+COUNTIF('Publication Bias Analysis'!AW$2:AW103,'Publication Bias Analysis'!AW104),"")</f>
        <v/>
      </c>
      <c r="FM104" s="41" t="str">
        <f t="shared" si="245"/>
        <v/>
      </c>
      <c r="FN104" s="41" t="e">
        <f>IF('Publication Bias Analysis'!AV104&lt;&gt;"",'Publication Bias Analysis'!AV104,NA())</f>
        <v>#N/A</v>
      </c>
      <c r="FO104" s="41" t="e">
        <f>IF('Publication Bias Analysis'!AW104&lt;&gt;"",'Publication Bias Analysis'!AW104,NA())</f>
        <v>#N/A</v>
      </c>
      <c r="FP104" s="41" t="str">
        <f>IF(AND(Include_study?="Yes",Sufficient_data="Yes"),'Publication Bias Analysis'!AV:AV-AVERAGE('Publication Bias Analysis'!AV:AV),"")</f>
        <v/>
      </c>
      <c r="FQ104" s="51" t="str">
        <f>IF(AND(Include_study?="Yes",Sufficient_data="Yes"),FO:FO-('Publication Bias Analysis'!AZ$30+'Publication Bias Analysis'!AZ$31*FN:FN),"")</f>
        <v/>
      </c>
      <c r="FW104" s="136"/>
      <c r="FX104" s="90" t="str">
        <f t="shared" si="246"/>
        <v/>
      </c>
      <c r="FY104" s="41" t="str">
        <f t="shared" si="184"/>
        <v/>
      </c>
      <c r="FZ104" s="51" t="str">
        <f t="shared" si="214"/>
        <v/>
      </c>
    </row>
    <row r="105" spans="1:182" x14ac:dyDescent="0.2">
      <c r="A105" s="131"/>
      <c r="B105" s="41" t="str">
        <f>IF(AND(Sufficient_data="Yes",Include_study?="Yes"),IF(AND(Sort_By=$E$1,Order="Ascending"),IF(Input!Study_name="",COUNTIFS(Input!Study_name,"&lt;&gt;"&amp;"",Include_study?,"Yes",Sufficient_data,"Yes")+1,IF(COUNT(E105)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105)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05" s="41" t="str">
        <f>IF(B105&lt;&gt;"",IF(B105=0,COUNTIF(B$2:B104,0)+1,COUNTIF(B$2:B104,B105)+COUNTIF(B:B,"&lt;"&amp;B105)+1),"")</f>
        <v/>
      </c>
      <c r="D105" s="41" t="str">
        <f t="shared" si="215"/>
        <v/>
      </c>
      <c r="E105" s="41" t="str">
        <f>IF(AND(Include_study?="Yes",Sufficient_data="Yes",Input!Study_name&lt;&gt;""),Input!Study_name,"")</f>
        <v/>
      </c>
      <c r="F105" s="41" t="str">
        <f>IF(AND(Include_study?="Yes",Sufficient_data="Yes"),IF(Input!M2_M1&lt;&gt;"",Input!M2_M1,IF(AND(M1_&lt;&gt;"",M2_&lt;&gt;""),M2_-M1_,"")),"")</f>
        <v/>
      </c>
      <c r="G105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05" s="41" t="str">
        <f>IF(AND(Include_study?="Yes",Sufficient_data="Yes"),IF(OR(t_value&lt;&gt;"",F_value&lt;&gt;"",Input!Cohens_d&lt;&gt;"",Input!Hedges_g&lt;&gt;""),"",Sdiff/SQRT(2*(1-(r_)))),"")</f>
        <v/>
      </c>
      <c r="I105" s="11" t="str">
        <f t="shared" si="216"/>
        <v/>
      </c>
      <c r="J105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05" s="41" t="str">
        <f t="shared" si="217"/>
        <v/>
      </c>
      <c r="L105" s="41" t="str">
        <f t="shared" si="218"/>
        <v/>
      </c>
      <c r="M105" s="41" t="str">
        <f t="shared" si="219"/>
        <v/>
      </c>
      <c r="N105" s="41" t="str">
        <f t="shared" si="220"/>
        <v/>
      </c>
      <c r="O105" s="41" t="str">
        <f t="shared" si="221"/>
        <v/>
      </c>
      <c r="P105" s="41" t="str">
        <f t="shared" si="222"/>
        <v/>
      </c>
      <c r="Q105" s="41" t="str">
        <f t="shared" si="192"/>
        <v/>
      </c>
      <c r="R105" s="41" t="str">
        <f t="shared" si="223"/>
        <v/>
      </c>
      <c r="S105" s="41" t="str">
        <f t="shared" si="224"/>
        <v/>
      </c>
      <c r="T105" s="105" t="str">
        <f t="shared" si="225"/>
        <v/>
      </c>
      <c r="U105" s="108" t="str">
        <f t="shared" si="226"/>
        <v/>
      </c>
      <c r="V105" s="42"/>
      <c r="W105" s="71" t="e">
        <f t="shared" si="150"/>
        <v>#N/A</v>
      </c>
      <c r="X105" s="41" t="str">
        <f t="shared" si="151"/>
        <v/>
      </c>
      <c r="Y105" s="51" t="str">
        <f t="shared" si="152"/>
        <v/>
      </c>
      <c r="AD105" s="131"/>
      <c r="AE105" s="71" t="str">
        <f t="shared" si="153"/>
        <v/>
      </c>
      <c r="AF105" s="86" t="str">
        <f t="shared" si="227"/>
        <v/>
      </c>
      <c r="AG105" s="86" t="str">
        <f t="shared" si="228"/>
        <v/>
      </c>
      <c r="AH105" s="86" t="str">
        <f t="shared" si="154"/>
        <v/>
      </c>
      <c r="AI105" s="86" t="str">
        <f t="shared" si="155"/>
        <v/>
      </c>
      <c r="AJ105" s="86" t="str">
        <f t="shared" si="156"/>
        <v/>
      </c>
      <c r="AK105" s="86" t="str">
        <f t="shared" si="229"/>
        <v/>
      </c>
      <c r="AL105" s="86" t="str">
        <f>IF(AND(Include_study?="Yes",Sufficient_data="Yes",Subgroup&lt;&gt;""),AH105-ABS(TINV((1-Subgroup_confidence_level),Number_of_subjects-1))*Calculations!AI105,"")</f>
        <v/>
      </c>
      <c r="AM105" s="86" t="str">
        <f>IF(AND(Include_study?="Yes",Sufficient_data="Yes",Subgroup&lt;&gt;""),AH105+ABS(TINV((1-Subgroup_confidence_level),Number_of_subjects-1))*Calculations!AI105,"")</f>
        <v/>
      </c>
      <c r="AN105" s="110" t="str">
        <f t="shared" si="230"/>
        <v/>
      </c>
      <c r="AO105" s="108" t="str">
        <f t="shared" si="231"/>
        <v/>
      </c>
      <c r="AP105" s="42"/>
      <c r="AQ105" s="71" t="e">
        <f t="shared" si="157"/>
        <v>#N/A</v>
      </c>
      <c r="AR105" s="41" t="str">
        <f t="shared" si="158"/>
        <v/>
      </c>
      <c r="AS105" s="51" t="str">
        <f t="shared" si="159"/>
        <v/>
      </c>
      <c r="AT105" s="42"/>
      <c r="AU105" s="71" t="str">
        <f t="shared" si="160"/>
        <v/>
      </c>
      <c r="AV105" s="86" t="str">
        <f>IF(AND(Sufficient_data="Yes",Include_study?="Yes",Subgroup&lt;&gt;""),IF(COUNTIFS(Input!P$2:P104,"="&amp;"Yes",Input!C$2:C104,"="&amp;"Yes",Input!Q$2:Q104,"="&amp;Subgroup)&gt;0,"",Subgroup),"")</f>
        <v/>
      </c>
      <c r="AW105" s="86" t="str">
        <f t="shared" si="161"/>
        <v/>
      </c>
      <c r="AX105" s="86" t="str">
        <f t="shared" si="162"/>
        <v/>
      </c>
      <c r="AY105" s="86" t="str">
        <f t="shared" si="163"/>
        <v/>
      </c>
      <c r="AZ105" s="86" t="str">
        <f t="shared" si="164"/>
        <v/>
      </c>
      <c r="BA105" s="86" t="str">
        <f t="shared" si="165"/>
        <v/>
      </c>
      <c r="BB105" s="86" t="str">
        <f t="shared" si="166"/>
        <v/>
      </c>
      <c r="BC105" s="86" t="str">
        <f t="shared" si="232"/>
        <v/>
      </c>
      <c r="BD105" s="86" t="str">
        <f t="shared" si="167"/>
        <v/>
      </c>
      <c r="BE105" s="86" t="str">
        <f t="shared" si="233"/>
        <v/>
      </c>
      <c r="BF105" s="86" t="str">
        <f t="shared" si="234"/>
        <v/>
      </c>
      <c r="BG105" s="86" t="str">
        <f t="shared" si="168"/>
        <v/>
      </c>
      <c r="BH105" s="86" t="str">
        <f t="shared" si="235"/>
        <v/>
      </c>
      <c r="BI105" s="86" t="str">
        <f t="shared" si="236"/>
        <v/>
      </c>
      <c r="BJ105" s="86" t="str">
        <f t="shared" si="169"/>
        <v/>
      </c>
      <c r="BK105" s="86" t="str">
        <f t="shared" si="237"/>
        <v/>
      </c>
      <c r="BL105" s="86" t="str">
        <f t="shared" si="238"/>
        <v/>
      </c>
      <c r="BM105" s="86" t="str">
        <f t="shared" si="170"/>
        <v/>
      </c>
      <c r="BN105" s="86" t="str">
        <f t="shared" si="171"/>
        <v/>
      </c>
      <c r="BO105" s="86" t="e">
        <f t="shared" si="172"/>
        <v>#N/A</v>
      </c>
      <c r="BP105" s="105" t="str">
        <f t="shared" si="173"/>
        <v/>
      </c>
      <c r="BQ105" s="86" t="str">
        <f t="shared" si="174"/>
        <v/>
      </c>
      <c r="BR105" s="86" t="str">
        <f t="shared" si="239"/>
        <v/>
      </c>
      <c r="BS105" s="86" t="str">
        <f t="shared" si="175"/>
        <v/>
      </c>
      <c r="BT105" s="51" t="str">
        <f t="shared" si="213"/>
        <v/>
      </c>
      <c r="BY105" s="132"/>
      <c r="BZ105" s="41" t="e">
        <f>IF(AND(Sufficient_data="Yes",Include_study?="Yes",Moderator&lt;&gt;""),'Moderator Analysis'!E105,NA())</f>
        <v>#N/A</v>
      </c>
      <c r="CA105" s="41" t="e">
        <f>IF(AND(Include_study?="Yes",Sufficient_data="Yes",Moderator&lt;&gt;""),'Moderator Analysis'!F105,NA())</f>
        <v>#N/A</v>
      </c>
      <c r="CB105" s="41" t="str">
        <f t="shared" si="240"/>
        <v/>
      </c>
      <c r="CC105" s="41" t="str">
        <f t="shared" si="176"/>
        <v/>
      </c>
      <c r="CD105" s="41" t="str">
        <f>IF(AND(Sufficient_data="Yes",Include_study?="Yes",Moderator&lt;&gt;""),'Moderator Analysis'!F:F-CO$2,"")</f>
        <v/>
      </c>
      <c r="CE105" s="41" t="str">
        <f t="shared" si="177"/>
        <v/>
      </c>
      <c r="CF105" s="51" t="str">
        <f>IF(AND(Sufficient_data="Yes",Include_study?="Yes",Moderator&lt;&gt;""),CC:CC*('Moderator Analysis'!F:F-CO$5-CO$4*'Moderator Analysis'!E:E)^2,"")</f>
        <v/>
      </c>
      <c r="CG105" s="42"/>
      <c r="CH105" s="25"/>
      <c r="CI105" s="71" t="str">
        <f t="shared" si="178"/>
        <v/>
      </c>
      <c r="CJ105" s="41" t="str">
        <f>IF(AND(Sufficient_data="Yes",Include_study?="Yes",CI105&lt;&gt;""),'Moderator Analysis'!F:F-'Moderator Analysis'!$J$37,"")</f>
        <v/>
      </c>
      <c r="CK105" s="41" t="str">
        <f>IF(AND(Sufficient_data="Yes",Include_study?="Yes",CI105&lt;&gt;""),'Moderator Analysis'!E:E-SUMPRODUCT('Moderator Analysis'!E:E,CI:CI)/SUM(CI:CI),"")</f>
        <v/>
      </c>
      <c r="CL105" s="51" t="str">
        <f>IF(AND(Sufficient_data="Yes",Include_study?="Yes",CI105&lt;&gt;""),CI:CI*('Moderator Analysis'!F:F-'Moderator Analysis'!J$29-'Moderator Analysis'!J$30*'Moderator Analysis'!E:E)^2,"")</f>
        <v/>
      </c>
      <c r="CQ105" s="132"/>
      <c r="CR105" s="134"/>
      <c r="CS105" s="41" t="str">
        <f>IF(AND(Sufficient_data="Yes",Include_study?="Yes"),1/('Publication Bias Analysis'!F105^2),"")</f>
        <v/>
      </c>
      <c r="CT105" s="86" t="str">
        <f>IF(AND(Include_study?="Yes",Sufficient_data="Yes"),1/('Publication Bias Analysis'!F105^2+IF(Additional_model="Fixed effect",0,DG$21)),"")</f>
        <v/>
      </c>
      <c r="CU105" s="86" t="str">
        <f>IF(AND(Include_study?="Yes",Sufficient_data="Yes"),1/('Publication Bias Analysis'!F:F^2+IF(Additional_model="Fixed effect",0,'Publication Bias Analysis'!L$32)),"")</f>
        <v/>
      </c>
      <c r="CV105" s="86" t="str">
        <f>IF(AND(Include_study?="Yes",Sufficient_data="Yes"),'Publication Bias Analysis'!E:E-'Publication Bias Analysis'!I$37,"")</f>
        <v/>
      </c>
      <c r="CW105" s="86" t="str">
        <f>IF(AND(Include_study?="Yes",Sufficient_data="Yes"),IF(Additional_model="Fixed effect",1/'Publication Bias Analysis'!F:F,1/SQRT('Publication Bias Analysis'!F:F^2+Calculations!DG$21)),"")</f>
        <v/>
      </c>
      <c r="CX105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05" s="88" t="str">
        <f t="shared" si="241"/>
        <v/>
      </c>
      <c r="CZ105" s="88" t="str">
        <f>IF(AND(Include_study?="Yes",Sufficient_data="Yes"),CY:CY+IF(DK:DK&lt;0,-1,1)*COUNTIF(CY$2:CY104,CY:CY),"")</f>
        <v/>
      </c>
      <c r="DA105" s="88" t="str">
        <f>IF(AND(Include_study?="Yes",Sufficient_data="Yes"),RANK(DO:DO,DO:DO,1)*IF(DN:DN&gt;0,1,-1)+IF(DN:DN&lt;0,-1,1)*COUNTIF(CY$2:CY104,CY:CY),"")</f>
        <v/>
      </c>
      <c r="DB105" s="88" t="str">
        <f>IF(AND(Include_study?="Yes",Sufficient_data="Yes"),RANK(DR:DR,DR:DR,1)*IF(DQ:DQ&gt;0,1,-1)+IF(DQ:DQ&lt;0,-1,1)*COUNTIF(CY$2:CY104,CY:CY),"")</f>
        <v/>
      </c>
      <c r="DC105" s="41" t="e">
        <f>IF(AND(Include_study?="Yes",Sufficient_data="Yes"),'Publication Bias Analysis'!$E:$E,NA())</f>
        <v>#N/A</v>
      </c>
      <c r="DD105" s="51" t="e">
        <f>IF(AND(Include_study?="Yes",Sufficient_data="Yes"),'Publication Bias Analysis'!$F:$F,NA())</f>
        <v>#N/A</v>
      </c>
      <c r="DJ105" s="136"/>
      <c r="DK105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05" s="41" t="str">
        <f t="shared" si="179"/>
        <v/>
      </c>
      <c r="DM105" s="51" t="str">
        <f>IF(AND(Include_study?="Yes",Sufficient_data="Yes"),1/('Publication Bias Analysis'!F:F^2+IF(Additional_model="Fixed effect",0,$DV$6)),"")</f>
        <v/>
      </c>
      <c r="DN105" s="41" t="str">
        <f>IF(AND(Include_study?="Yes",Sufficient_data="Yes"),IF('Publication Bias Analysis'!L$38="Left",'Publication Bias Analysis'!E:E-DV$3,Calculations!DV$3-'Publication Bias Analysis'!E:E),"")</f>
        <v/>
      </c>
      <c r="DO105" s="41" t="str">
        <f t="shared" si="180"/>
        <v/>
      </c>
      <c r="DP105" s="51" t="str">
        <f>IF(AND(DN105&lt;&gt;"",CZ105&lt;=MAX(CZ:CZ)-DV$7),1/('Publication Bias Analysis'!F:F^2+IF(Additional_model="Fixed effect",0,$DV$13)),"")</f>
        <v/>
      </c>
      <c r="DQ105" s="71" t="str">
        <f>IF(AND(Include_study?="Yes",Sufficient_data="Yes"),IF('Publication Bias Analysis'!L$38="Left",'Publication Bias Analysis'!E:E-DV$10,DV$10-'Publication Bias Analysis'!E:E),"")</f>
        <v/>
      </c>
      <c r="DR105" s="41" t="str">
        <f t="shared" si="181"/>
        <v/>
      </c>
      <c r="DS105" s="51" t="str">
        <f>IF(AND(DQ105&lt;&gt;"",DA105&lt;=MAX(DA:DA)-DV$14),1/('Publication Bias Analysis'!F:F^2+IF(Additional_model="Fixed effect",0,$DV$20)),"")</f>
        <v/>
      </c>
      <c r="EJ105" s="136"/>
      <c r="EK105" s="41" t="str">
        <f t="shared" si="210"/>
        <v/>
      </c>
      <c r="EL105" s="51" t="str">
        <f>IF(AND(Include_study?="Yes",Sufficient_data="Yes"),Z_score-('Publication Bias Analysis'!P$3+'Publication Bias Analysis'!P$4*Inverse_standard_error),"")</f>
        <v/>
      </c>
      <c r="EN105" s="136"/>
      <c r="EO105" s="41" t="str">
        <f>IF(AND(Include_study?="Yes",Sufficient_data="Yes"),('Publication Bias Analysis'!E:E-(SUMPRODUCT(Calculations!CS:CS,'Publication Bias Analysis'!E:E)/SUM(Calculations!CS:CS)))/SQRT(Calculations!EP:EP),"")</f>
        <v/>
      </c>
      <c r="EP105" s="41" t="str">
        <f>IF(AND(Include_study?="Yes",Sufficient_data="Yes"),'Publication Bias Analysis'!F:F^2-1/SUM(Calculations!CS:CS),"")</f>
        <v/>
      </c>
      <c r="EQ105" s="11" t="str">
        <f t="shared" si="182"/>
        <v/>
      </c>
      <c r="ER105" s="11" t="str">
        <f t="shared" si="183"/>
        <v/>
      </c>
      <c r="ES105" s="11" t="str">
        <f>IF(AND(Include_study?="Yes",Sufficient_data="Yes"),COUNTIFS(EQ$2:EQ104,"&lt;"&amp;EQ105,ER$2:ER104,"&lt;"&amp;ER105)+COUNTIFS(EQ106:EQ$201,"&lt;"&amp;EQ105,ER106:ER$201,"&lt;"&amp;ER105)+COUNTIFS(EQ$2:EQ104,"&gt;"&amp;EQ105,ER$2:ER104,"&gt;"&amp;ER105)+COUNTIFS(EQ106:EQ$201,"&gt;"&amp;EQ105,ER106:ER$201,"&gt;"&amp;ER105),"")</f>
        <v/>
      </c>
      <c r="ET105" s="82" t="str">
        <f>IF(AND(Include_study?="Yes",Sufficient_data="Yes"),COUNTIFS(EQ$2:EQ104,"&lt;"&amp;EQ105,ER$2:ER104,"&gt;"&amp;ER105)+COUNTIFS(EQ106:EQ$201,"&lt;"&amp;EQ105,ER106:ER$201,"&gt;"&amp;ER105)+COUNTIFS(EQ$2:EQ104,"&gt;"&amp;EQ105,ER$2:ER104,"&lt;"&amp;ER105)+COUNTIFS(EQ106:EQ$201,"&gt;"&amp;EQ105,ER106:ER$201,"&lt;"&amp;ER105),"")</f>
        <v/>
      </c>
      <c r="EV105" s="136"/>
      <c r="FA105" s="136"/>
      <c r="FB105" s="41" t="e">
        <f t="shared" si="242"/>
        <v>#N/A</v>
      </c>
      <c r="FC105" s="41" t="e">
        <f t="shared" si="243"/>
        <v>#N/A</v>
      </c>
      <c r="FD105" s="41" t="str">
        <f t="shared" si="244"/>
        <v/>
      </c>
      <c r="FE105" s="51" t="str">
        <f>IF(AND(Include_study?="Yes",Sufficient_data="Yes"),Z_score-('Publication Bias Analysis'!AO$30+'Publication Bias Analysis'!AO$31*Inverse_standard_error),"")</f>
        <v/>
      </c>
      <c r="FK105" s="136"/>
      <c r="FL105" s="11" t="str">
        <f>IF(Z_score_individual_studies&lt;&gt;"",RANK('Publication Bias Analysis'!AW:AW,'Publication Bias Analysis'!AW:AW,1)+COUNTIF('Publication Bias Analysis'!AW$2:AW104,'Publication Bias Analysis'!AW105),"")</f>
        <v/>
      </c>
      <c r="FM105" s="41" t="str">
        <f t="shared" si="245"/>
        <v/>
      </c>
      <c r="FN105" s="41" t="e">
        <f>IF('Publication Bias Analysis'!AV105&lt;&gt;"",'Publication Bias Analysis'!AV105,NA())</f>
        <v>#N/A</v>
      </c>
      <c r="FO105" s="41" t="e">
        <f>IF('Publication Bias Analysis'!AW105&lt;&gt;"",'Publication Bias Analysis'!AW105,NA())</f>
        <v>#N/A</v>
      </c>
      <c r="FP105" s="41" t="str">
        <f>IF(AND(Include_study?="Yes",Sufficient_data="Yes"),'Publication Bias Analysis'!AV:AV-AVERAGE('Publication Bias Analysis'!AV:AV),"")</f>
        <v/>
      </c>
      <c r="FQ105" s="51" t="str">
        <f>IF(AND(Include_study?="Yes",Sufficient_data="Yes"),FO:FO-('Publication Bias Analysis'!AZ$30+'Publication Bias Analysis'!AZ$31*FN:FN),"")</f>
        <v/>
      </c>
      <c r="FW105" s="136"/>
      <c r="FX105" s="90" t="str">
        <f t="shared" si="246"/>
        <v/>
      </c>
      <c r="FY105" s="41" t="str">
        <f t="shared" si="184"/>
        <v/>
      </c>
      <c r="FZ105" s="51" t="str">
        <f t="shared" si="214"/>
        <v/>
      </c>
    </row>
    <row r="106" spans="1:182" x14ac:dyDescent="0.2">
      <c r="A106" s="131"/>
      <c r="B106" s="41" t="str">
        <f>IF(AND(Sufficient_data="Yes",Include_study?="Yes"),IF(AND(Sort_By=$E$1,Order="Ascending"),IF(Input!Study_name="",COUNTIFS(Input!Study_name,"&lt;&gt;"&amp;"",Include_study?,"Yes",Sufficient_data,"Yes")+1,IF(COUNT(E106)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106)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06" s="41" t="str">
        <f>IF(B106&lt;&gt;"",IF(B106=0,COUNTIF(B$2:B105,0)+1,COUNTIF(B$2:B105,B106)+COUNTIF(B:B,"&lt;"&amp;B106)+1),"")</f>
        <v/>
      </c>
      <c r="D106" s="41" t="str">
        <f t="shared" si="215"/>
        <v/>
      </c>
      <c r="E106" s="41" t="str">
        <f>IF(AND(Include_study?="Yes",Sufficient_data="Yes",Input!Study_name&lt;&gt;""),Input!Study_name,"")</f>
        <v/>
      </c>
      <c r="F106" s="41" t="str">
        <f>IF(AND(Include_study?="Yes",Sufficient_data="Yes"),IF(Input!M2_M1&lt;&gt;"",Input!M2_M1,IF(AND(M1_&lt;&gt;"",M2_&lt;&gt;""),M2_-M1_,"")),"")</f>
        <v/>
      </c>
      <c r="G106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06" s="41" t="str">
        <f>IF(AND(Include_study?="Yes",Sufficient_data="Yes"),IF(OR(t_value&lt;&gt;"",F_value&lt;&gt;"",Input!Cohens_d&lt;&gt;"",Input!Hedges_g&lt;&gt;""),"",Sdiff/SQRT(2*(1-(r_)))),"")</f>
        <v/>
      </c>
      <c r="I106" s="11" t="str">
        <f t="shared" si="216"/>
        <v/>
      </c>
      <c r="J106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06" s="41" t="str">
        <f t="shared" si="217"/>
        <v/>
      </c>
      <c r="L106" s="41" t="str">
        <f t="shared" si="218"/>
        <v/>
      </c>
      <c r="M106" s="41" t="str">
        <f t="shared" si="219"/>
        <v/>
      </c>
      <c r="N106" s="41" t="str">
        <f t="shared" si="220"/>
        <v/>
      </c>
      <c r="O106" s="41" t="str">
        <f t="shared" si="221"/>
        <v/>
      </c>
      <c r="P106" s="41" t="str">
        <f t="shared" si="222"/>
        <v/>
      </c>
      <c r="Q106" s="41" t="str">
        <f t="shared" si="192"/>
        <v/>
      </c>
      <c r="R106" s="41" t="str">
        <f t="shared" si="223"/>
        <v/>
      </c>
      <c r="S106" s="41" t="str">
        <f t="shared" si="224"/>
        <v/>
      </c>
      <c r="T106" s="105" t="str">
        <f t="shared" si="225"/>
        <v/>
      </c>
      <c r="U106" s="108" t="str">
        <f t="shared" si="226"/>
        <v/>
      </c>
      <c r="V106" s="42"/>
      <c r="W106" s="71" t="e">
        <f t="shared" si="150"/>
        <v>#N/A</v>
      </c>
      <c r="X106" s="41" t="str">
        <f t="shared" si="151"/>
        <v/>
      </c>
      <c r="Y106" s="51" t="str">
        <f t="shared" si="152"/>
        <v/>
      </c>
      <c r="AD106" s="131"/>
      <c r="AE106" s="71" t="str">
        <f t="shared" si="153"/>
        <v/>
      </c>
      <c r="AF106" s="86" t="str">
        <f t="shared" si="227"/>
        <v/>
      </c>
      <c r="AG106" s="86" t="str">
        <f t="shared" si="228"/>
        <v/>
      </c>
      <c r="AH106" s="86" t="str">
        <f t="shared" si="154"/>
        <v/>
      </c>
      <c r="AI106" s="86" t="str">
        <f t="shared" si="155"/>
        <v/>
      </c>
      <c r="AJ106" s="86" t="str">
        <f t="shared" si="156"/>
        <v/>
      </c>
      <c r="AK106" s="86" t="str">
        <f t="shared" si="229"/>
        <v/>
      </c>
      <c r="AL106" s="86" t="str">
        <f>IF(AND(Include_study?="Yes",Sufficient_data="Yes",Subgroup&lt;&gt;""),AH106-ABS(TINV((1-Subgroup_confidence_level),Number_of_subjects-1))*Calculations!AI106,"")</f>
        <v/>
      </c>
      <c r="AM106" s="86" t="str">
        <f>IF(AND(Include_study?="Yes",Sufficient_data="Yes",Subgroup&lt;&gt;""),AH106+ABS(TINV((1-Subgroup_confidence_level),Number_of_subjects-1))*Calculations!AI106,"")</f>
        <v/>
      </c>
      <c r="AN106" s="110" t="str">
        <f t="shared" si="230"/>
        <v/>
      </c>
      <c r="AO106" s="108" t="str">
        <f t="shared" si="231"/>
        <v/>
      </c>
      <c r="AP106" s="42"/>
      <c r="AQ106" s="71" t="e">
        <f t="shared" si="157"/>
        <v>#N/A</v>
      </c>
      <c r="AR106" s="41" t="str">
        <f t="shared" si="158"/>
        <v/>
      </c>
      <c r="AS106" s="51" t="str">
        <f t="shared" si="159"/>
        <v/>
      </c>
      <c r="AT106" s="42"/>
      <c r="AU106" s="71" t="str">
        <f t="shared" si="160"/>
        <v/>
      </c>
      <c r="AV106" s="86" t="str">
        <f>IF(AND(Sufficient_data="Yes",Include_study?="Yes",Subgroup&lt;&gt;""),IF(COUNTIFS(Input!P$2:P105,"="&amp;"Yes",Input!C$2:C105,"="&amp;"Yes",Input!Q$2:Q105,"="&amp;Subgroup)&gt;0,"",Subgroup),"")</f>
        <v/>
      </c>
      <c r="AW106" s="86" t="str">
        <f t="shared" si="161"/>
        <v/>
      </c>
      <c r="AX106" s="86" t="str">
        <f t="shared" si="162"/>
        <v/>
      </c>
      <c r="AY106" s="86" t="str">
        <f t="shared" si="163"/>
        <v/>
      </c>
      <c r="AZ106" s="86" t="str">
        <f t="shared" si="164"/>
        <v/>
      </c>
      <c r="BA106" s="86" t="str">
        <f t="shared" si="165"/>
        <v/>
      </c>
      <c r="BB106" s="86" t="str">
        <f t="shared" si="166"/>
        <v/>
      </c>
      <c r="BC106" s="86" t="str">
        <f t="shared" si="232"/>
        <v/>
      </c>
      <c r="BD106" s="86" t="str">
        <f t="shared" si="167"/>
        <v/>
      </c>
      <c r="BE106" s="86" t="str">
        <f t="shared" si="233"/>
        <v/>
      </c>
      <c r="BF106" s="86" t="str">
        <f t="shared" si="234"/>
        <v/>
      </c>
      <c r="BG106" s="86" t="str">
        <f t="shared" si="168"/>
        <v/>
      </c>
      <c r="BH106" s="86" t="str">
        <f t="shared" si="235"/>
        <v/>
      </c>
      <c r="BI106" s="86" t="str">
        <f t="shared" si="236"/>
        <v/>
      </c>
      <c r="BJ106" s="86" t="str">
        <f t="shared" si="169"/>
        <v/>
      </c>
      <c r="BK106" s="86" t="str">
        <f t="shared" si="237"/>
        <v/>
      </c>
      <c r="BL106" s="86" t="str">
        <f t="shared" si="238"/>
        <v/>
      </c>
      <c r="BM106" s="86" t="str">
        <f t="shared" si="170"/>
        <v/>
      </c>
      <c r="BN106" s="86" t="str">
        <f t="shared" si="171"/>
        <v/>
      </c>
      <c r="BO106" s="86" t="e">
        <f t="shared" si="172"/>
        <v>#N/A</v>
      </c>
      <c r="BP106" s="105" t="str">
        <f t="shared" si="173"/>
        <v/>
      </c>
      <c r="BQ106" s="86" t="str">
        <f t="shared" si="174"/>
        <v/>
      </c>
      <c r="BR106" s="86" t="str">
        <f t="shared" si="239"/>
        <v/>
      </c>
      <c r="BS106" s="86" t="str">
        <f t="shared" si="175"/>
        <v/>
      </c>
      <c r="BT106" s="51" t="str">
        <f t="shared" si="213"/>
        <v/>
      </c>
      <c r="BY106" s="132"/>
      <c r="BZ106" s="41" t="e">
        <f>IF(AND(Sufficient_data="Yes",Include_study?="Yes",Moderator&lt;&gt;""),'Moderator Analysis'!E106,NA())</f>
        <v>#N/A</v>
      </c>
      <c r="CA106" s="41" t="e">
        <f>IF(AND(Include_study?="Yes",Sufficient_data="Yes",Moderator&lt;&gt;""),'Moderator Analysis'!F106,NA())</f>
        <v>#N/A</v>
      </c>
      <c r="CB106" s="41" t="str">
        <f t="shared" si="240"/>
        <v/>
      </c>
      <c r="CC106" s="41" t="str">
        <f t="shared" si="176"/>
        <v/>
      </c>
      <c r="CD106" s="41" t="str">
        <f>IF(AND(Sufficient_data="Yes",Include_study?="Yes",Moderator&lt;&gt;""),'Moderator Analysis'!F:F-CO$2,"")</f>
        <v/>
      </c>
      <c r="CE106" s="41" t="str">
        <f t="shared" si="177"/>
        <v/>
      </c>
      <c r="CF106" s="51" t="str">
        <f>IF(AND(Sufficient_data="Yes",Include_study?="Yes",Moderator&lt;&gt;""),CC:CC*('Moderator Analysis'!F:F-CO$5-CO$4*'Moderator Analysis'!E:E)^2,"")</f>
        <v/>
      </c>
      <c r="CG106" s="42"/>
      <c r="CH106" s="25"/>
      <c r="CI106" s="71" t="str">
        <f t="shared" si="178"/>
        <v/>
      </c>
      <c r="CJ106" s="41" t="str">
        <f>IF(AND(Sufficient_data="Yes",Include_study?="Yes",CI106&lt;&gt;""),'Moderator Analysis'!F:F-'Moderator Analysis'!$J$37,"")</f>
        <v/>
      </c>
      <c r="CK106" s="41" t="str">
        <f>IF(AND(Sufficient_data="Yes",Include_study?="Yes",CI106&lt;&gt;""),'Moderator Analysis'!E:E-SUMPRODUCT('Moderator Analysis'!E:E,CI:CI)/SUM(CI:CI),"")</f>
        <v/>
      </c>
      <c r="CL106" s="51" t="str">
        <f>IF(AND(Sufficient_data="Yes",Include_study?="Yes",CI106&lt;&gt;""),CI:CI*('Moderator Analysis'!F:F-'Moderator Analysis'!J$29-'Moderator Analysis'!J$30*'Moderator Analysis'!E:E)^2,"")</f>
        <v/>
      </c>
      <c r="CQ106" s="132"/>
      <c r="CR106" s="134"/>
      <c r="CS106" s="41" t="str">
        <f>IF(AND(Sufficient_data="Yes",Include_study?="Yes"),1/('Publication Bias Analysis'!F106^2),"")</f>
        <v/>
      </c>
      <c r="CT106" s="86" t="str">
        <f>IF(AND(Include_study?="Yes",Sufficient_data="Yes"),1/('Publication Bias Analysis'!F106^2+IF(Additional_model="Fixed effect",0,DG$21)),"")</f>
        <v/>
      </c>
      <c r="CU106" s="86" t="str">
        <f>IF(AND(Include_study?="Yes",Sufficient_data="Yes"),1/('Publication Bias Analysis'!F:F^2+IF(Additional_model="Fixed effect",0,'Publication Bias Analysis'!L$32)),"")</f>
        <v/>
      </c>
      <c r="CV106" s="86" t="str">
        <f>IF(AND(Include_study?="Yes",Sufficient_data="Yes"),'Publication Bias Analysis'!E:E-'Publication Bias Analysis'!I$37,"")</f>
        <v/>
      </c>
      <c r="CW106" s="86" t="str">
        <f>IF(AND(Include_study?="Yes",Sufficient_data="Yes"),IF(Additional_model="Fixed effect",1/'Publication Bias Analysis'!F:F,1/SQRT('Publication Bias Analysis'!F:F^2+Calculations!DG$21)),"")</f>
        <v/>
      </c>
      <c r="CX106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06" s="88" t="str">
        <f t="shared" si="241"/>
        <v/>
      </c>
      <c r="CZ106" s="88" t="str">
        <f>IF(AND(Include_study?="Yes",Sufficient_data="Yes"),CY:CY+IF(DK:DK&lt;0,-1,1)*COUNTIF(CY$2:CY105,CY:CY),"")</f>
        <v/>
      </c>
      <c r="DA106" s="88" t="str">
        <f>IF(AND(Include_study?="Yes",Sufficient_data="Yes"),RANK(DO:DO,DO:DO,1)*IF(DN:DN&gt;0,1,-1)+IF(DN:DN&lt;0,-1,1)*COUNTIF(CY$2:CY105,CY:CY),"")</f>
        <v/>
      </c>
      <c r="DB106" s="88" t="str">
        <f>IF(AND(Include_study?="Yes",Sufficient_data="Yes"),RANK(DR:DR,DR:DR,1)*IF(DQ:DQ&gt;0,1,-1)+IF(DQ:DQ&lt;0,-1,1)*COUNTIF(CY$2:CY105,CY:CY),"")</f>
        <v/>
      </c>
      <c r="DC106" s="41" t="e">
        <f>IF(AND(Include_study?="Yes",Sufficient_data="Yes"),'Publication Bias Analysis'!$E:$E,NA())</f>
        <v>#N/A</v>
      </c>
      <c r="DD106" s="51" t="e">
        <f>IF(AND(Include_study?="Yes",Sufficient_data="Yes"),'Publication Bias Analysis'!$F:$F,NA())</f>
        <v>#N/A</v>
      </c>
      <c r="DJ106" s="136"/>
      <c r="DK106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06" s="41" t="str">
        <f t="shared" si="179"/>
        <v/>
      </c>
      <c r="DM106" s="51" t="str">
        <f>IF(AND(Include_study?="Yes",Sufficient_data="Yes"),1/('Publication Bias Analysis'!F:F^2+IF(Additional_model="Fixed effect",0,$DV$6)),"")</f>
        <v/>
      </c>
      <c r="DN106" s="41" t="str">
        <f>IF(AND(Include_study?="Yes",Sufficient_data="Yes"),IF('Publication Bias Analysis'!L$38="Left",'Publication Bias Analysis'!E:E-DV$3,Calculations!DV$3-'Publication Bias Analysis'!E:E),"")</f>
        <v/>
      </c>
      <c r="DO106" s="41" t="str">
        <f t="shared" si="180"/>
        <v/>
      </c>
      <c r="DP106" s="51" t="str">
        <f>IF(AND(DN106&lt;&gt;"",CZ106&lt;=MAX(CZ:CZ)-DV$7),1/('Publication Bias Analysis'!F:F^2+IF(Additional_model="Fixed effect",0,$DV$13)),"")</f>
        <v/>
      </c>
      <c r="DQ106" s="71" t="str">
        <f>IF(AND(Include_study?="Yes",Sufficient_data="Yes"),IF('Publication Bias Analysis'!L$38="Left",'Publication Bias Analysis'!E:E-DV$10,DV$10-'Publication Bias Analysis'!E:E),"")</f>
        <v/>
      </c>
      <c r="DR106" s="41" t="str">
        <f t="shared" si="181"/>
        <v/>
      </c>
      <c r="DS106" s="51" t="str">
        <f>IF(AND(DQ106&lt;&gt;"",DA106&lt;=MAX(DA:DA)-DV$14),1/('Publication Bias Analysis'!F:F^2+IF(Additional_model="Fixed effect",0,$DV$20)),"")</f>
        <v/>
      </c>
      <c r="EJ106" s="136"/>
      <c r="EK106" s="41" t="str">
        <f t="shared" si="210"/>
        <v/>
      </c>
      <c r="EL106" s="51" t="str">
        <f>IF(AND(Include_study?="Yes",Sufficient_data="Yes"),Z_score-('Publication Bias Analysis'!P$3+'Publication Bias Analysis'!P$4*Inverse_standard_error),"")</f>
        <v/>
      </c>
      <c r="EN106" s="136"/>
      <c r="EO106" s="41" t="str">
        <f>IF(AND(Include_study?="Yes",Sufficient_data="Yes"),('Publication Bias Analysis'!E:E-(SUMPRODUCT(Calculations!CS:CS,'Publication Bias Analysis'!E:E)/SUM(Calculations!CS:CS)))/SQRT(Calculations!EP:EP),"")</f>
        <v/>
      </c>
      <c r="EP106" s="41" t="str">
        <f>IF(AND(Include_study?="Yes",Sufficient_data="Yes"),'Publication Bias Analysis'!F:F^2-1/SUM(Calculations!CS:CS),"")</f>
        <v/>
      </c>
      <c r="EQ106" s="11" t="str">
        <f t="shared" si="182"/>
        <v/>
      </c>
      <c r="ER106" s="11" t="str">
        <f t="shared" si="183"/>
        <v/>
      </c>
      <c r="ES106" s="11" t="str">
        <f>IF(AND(Include_study?="Yes",Sufficient_data="Yes"),COUNTIFS(EQ$2:EQ105,"&lt;"&amp;EQ106,ER$2:ER105,"&lt;"&amp;ER106)+COUNTIFS(EQ107:EQ$201,"&lt;"&amp;EQ106,ER107:ER$201,"&lt;"&amp;ER106)+COUNTIFS(EQ$2:EQ105,"&gt;"&amp;EQ106,ER$2:ER105,"&gt;"&amp;ER106)+COUNTIFS(EQ107:EQ$201,"&gt;"&amp;EQ106,ER107:ER$201,"&gt;"&amp;ER106),"")</f>
        <v/>
      </c>
      <c r="ET106" s="82" t="str">
        <f>IF(AND(Include_study?="Yes",Sufficient_data="Yes"),COUNTIFS(EQ$2:EQ105,"&lt;"&amp;EQ106,ER$2:ER105,"&gt;"&amp;ER106)+COUNTIFS(EQ107:EQ$201,"&lt;"&amp;EQ106,ER107:ER$201,"&gt;"&amp;ER106)+COUNTIFS(EQ$2:EQ105,"&gt;"&amp;EQ106,ER$2:ER105,"&lt;"&amp;ER106)+COUNTIFS(EQ107:EQ$201,"&gt;"&amp;EQ106,ER107:ER$201,"&lt;"&amp;ER106),"")</f>
        <v/>
      </c>
      <c r="EV106" s="136"/>
      <c r="FA106" s="136"/>
      <c r="FB106" s="41" t="e">
        <f t="shared" si="242"/>
        <v>#N/A</v>
      </c>
      <c r="FC106" s="41" t="e">
        <f t="shared" si="243"/>
        <v>#N/A</v>
      </c>
      <c r="FD106" s="41" t="str">
        <f t="shared" si="244"/>
        <v/>
      </c>
      <c r="FE106" s="51" t="str">
        <f>IF(AND(Include_study?="Yes",Sufficient_data="Yes"),Z_score-('Publication Bias Analysis'!AO$30+'Publication Bias Analysis'!AO$31*Inverse_standard_error),"")</f>
        <v/>
      </c>
      <c r="FK106" s="136"/>
      <c r="FL106" s="11" t="str">
        <f>IF(Z_score_individual_studies&lt;&gt;"",RANK('Publication Bias Analysis'!AW:AW,'Publication Bias Analysis'!AW:AW,1)+COUNTIF('Publication Bias Analysis'!AW$2:AW105,'Publication Bias Analysis'!AW106),"")</f>
        <v/>
      </c>
      <c r="FM106" s="41" t="str">
        <f t="shared" si="245"/>
        <v/>
      </c>
      <c r="FN106" s="41" t="e">
        <f>IF('Publication Bias Analysis'!AV106&lt;&gt;"",'Publication Bias Analysis'!AV106,NA())</f>
        <v>#N/A</v>
      </c>
      <c r="FO106" s="41" t="e">
        <f>IF('Publication Bias Analysis'!AW106&lt;&gt;"",'Publication Bias Analysis'!AW106,NA())</f>
        <v>#N/A</v>
      </c>
      <c r="FP106" s="41" t="str">
        <f>IF(AND(Include_study?="Yes",Sufficient_data="Yes"),'Publication Bias Analysis'!AV:AV-AVERAGE('Publication Bias Analysis'!AV:AV),"")</f>
        <v/>
      </c>
      <c r="FQ106" s="51" t="str">
        <f>IF(AND(Include_study?="Yes",Sufficient_data="Yes"),FO:FO-('Publication Bias Analysis'!AZ$30+'Publication Bias Analysis'!AZ$31*FN:FN),"")</f>
        <v/>
      </c>
      <c r="FW106" s="136"/>
      <c r="FX106" s="90" t="str">
        <f t="shared" si="246"/>
        <v/>
      </c>
      <c r="FY106" s="41" t="str">
        <f t="shared" si="184"/>
        <v/>
      </c>
      <c r="FZ106" s="51" t="str">
        <f t="shared" si="214"/>
        <v/>
      </c>
    </row>
    <row r="107" spans="1:182" x14ac:dyDescent="0.2">
      <c r="A107" s="131"/>
      <c r="B107" s="41" t="str">
        <f>IF(AND(Sufficient_data="Yes",Include_study?="Yes"),IF(AND(Sort_By=$E$1,Order="Ascending"),IF(Input!Study_name="",COUNTIFS(Input!Study_name,"&lt;&gt;"&amp;"",Include_study?,"Yes",Sufficient_data,"Yes")+1,IF(COUNT(E107)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107)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07" s="41" t="str">
        <f>IF(B107&lt;&gt;"",IF(B107=0,COUNTIF(B$2:B106,0)+1,COUNTIF(B$2:B106,B107)+COUNTIF(B:B,"&lt;"&amp;B107)+1),"")</f>
        <v/>
      </c>
      <c r="D107" s="41" t="str">
        <f t="shared" si="215"/>
        <v/>
      </c>
      <c r="E107" s="41" t="str">
        <f>IF(AND(Include_study?="Yes",Sufficient_data="Yes",Input!Study_name&lt;&gt;""),Input!Study_name,"")</f>
        <v/>
      </c>
      <c r="F107" s="41" t="str">
        <f>IF(AND(Include_study?="Yes",Sufficient_data="Yes"),IF(Input!M2_M1&lt;&gt;"",Input!M2_M1,IF(AND(M1_&lt;&gt;"",M2_&lt;&gt;""),M2_-M1_,"")),"")</f>
        <v/>
      </c>
      <c r="G107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07" s="41" t="str">
        <f>IF(AND(Include_study?="Yes",Sufficient_data="Yes"),IF(OR(t_value&lt;&gt;"",F_value&lt;&gt;"",Input!Cohens_d&lt;&gt;"",Input!Hedges_g&lt;&gt;""),"",Sdiff/SQRT(2*(1-(r_)))),"")</f>
        <v/>
      </c>
      <c r="I107" s="11" t="str">
        <f t="shared" si="216"/>
        <v/>
      </c>
      <c r="J107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07" s="41" t="str">
        <f t="shared" si="217"/>
        <v/>
      </c>
      <c r="L107" s="41" t="str">
        <f t="shared" si="218"/>
        <v/>
      </c>
      <c r="M107" s="41" t="str">
        <f t="shared" si="219"/>
        <v/>
      </c>
      <c r="N107" s="41" t="str">
        <f t="shared" si="220"/>
        <v/>
      </c>
      <c r="O107" s="41" t="str">
        <f t="shared" si="221"/>
        <v/>
      </c>
      <c r="P107" s="41" t="str">
        <f t="shared" si="222"/>
        <v/>
      </c>
      <c r="Q107" s="41" t="str">
        <f t="shared" si="192"/>
        <v/>
      </c>
      <c r="R107" s="41" t="str">
        <f t="shared" si="223"/>
        <v/>
      </c>
      <c r="S107" s="41" t="str">
        <f t="shared" si="224"/>
        <v/>
      </c>
      <c r="T107" s="105" t="str">
        <f t="shared" si="225"/>
        <v/>
      </c>
      <c r="U107" s="108" t="str">
        <f t="shared" si="226"/>
        <v/>
      </c>
      <c r="V107" s="42"/>
      <c r="W107" s="71" t="e">
        <f t="shared" si="150"/>
        <v>#N/A</v>
      </c>
      <c r="X107" s="41" t="str">
        <f t="shared" si="151"/>
        <v/>
      </c>
      <c r="Y107" s="51" t="str">
        <f t="shared" si="152"/>
        <v/>
      </c>
      <c r="AD107" s="131"/>
      <c r="AE107" s="71" t="str">
        <f t="shared" si="153"/>
        <v/>
      </c>
      <c r="AF107" s="86" t="str">
        <f t="shared" si="227"/>
        <v/>
      </c>
      <c r="AG107" s="86" t="str">
        <f t="shared" si="228"/>
        <v/>
      </c>
      <c r="AH107" s="86" t="str">
        <f t="shared" si="154"/>
        <v/>
      </c>
      <c r="AI107" s="86" t="str">
        <f t="shared" si="155"/>
        <v/>
      </c>
      <c r="AJ107" s="86" t="str">
        <f t="shared" si="156"/>
        <v/>
      </c>
      <c r="AK107" s="86" t="str">
        <f t="shared" si="229"/>
        <v/>
      </c>
      <c r="AL107" s="86" t="str">
        <f>IF(AND(Include_study?="Yes",Sufficient_data="Yes",Subgroup&lt;&gt;""),AH107-ABS(TINV((1-Subgroup_confidence_level),Number_of_subjects-1))*Calculations!AI107,"")</f>
        <v/>
      </c>
      <c r="AM107" s="86" t="str">
        <f>IF(AND(Include_study?="Yes",Sufficient_data="Yes",Subgroup&lt;&gt;""),AH107+ABS(TINV((1-Subgroup_confidence_level),Number_of_subjects-1))*Calculations!AI107,"")</f>
        <v/>
      </c>
      <c r="AN107" s="110" t="str">
        <f t="shared" si="230"/>
        <v/>
      </c>
      <c r="AO107" s="108" t="str">
        <f t="shared" si="231"/>
        <v/>
      </c>
      <c r="AP107" s="42"/>
      <c r="AQ107" s="71" t="e">
        <f t="shared" si="157"/>
        <v>#N/A</v>
      </c>
      <c r="AR107" s="41" t="str">
        <f t="shared" si="158"/>
        <v/>
      </c>
      <c r="AS107" s="51" t="str">
        <f t="shared" si="159"/>
        <v/>
      </c>
      <c r="AT107" s="42"/>
      <c r="AU107" s="71" t="str">
        <f t="shared" si="160"/>
        <v/>
      </c>
      <c r="AV107" s="86" t="str">
        <f>IF(AND(Sufficient_data="Yes",Include_study?="Yes",Subgroup&lt;&gt;""),IF(COUNTIFS(Input!P$2:P106,"="&amp;"Yes",Input!C$2:C106,"="&amp;"Yes",Input!Q$2:Q106,"="&amp;Subgroup)&gt;0,"",Subgroup),"")</f>
        <v/>
      </c>
      <c r="AW107" s="86" t="str">
        <f t="shared" si="161"/>
        <v/>
      </c>
      <c r="AX107" s="86" t="str">
        <f t="shared" si="162"/>
        <v/>
      </c>
      <c r="AY107" s="86" t="str">
        <f t="shared" si="163"/>
        <v/>
      </c>
      <c r="AZ107" s="86" t="str">
        <f t="shared" si="164"/>
        <v/>
      </c>
      <c r="BA107" s="86" t="str">
        <f t="shared" si="165"/>
        <v/>
      </c>
      <c r="BB107" s="86" t="str">
        <f t="shared" si="166"/>
        <v/>
      </c>
      <c r="BC107" s="86" t="str">
        <f t="shared" si="232"/>
        <v/>
      </c>
      <c r="BD107" s="86" t="str">
        <f t="shared" si="167"/>
        <v/>
      </c>
      <c r="BE107" s="86" t="str">
        <f t="shared" si="233"/>
        <v/>
      </c>
      <c r="BF107" s="86" t="str">
        <f t="shared" si="234"/>
        <v/>
      </c>
      <c r="BG107" s="86" t="str">
        <f t="shared" si="168"/>
        <v/>
      </c>
      <c r="BH107" s="86" t="str">
        <f t="shared" si="235"/>
        <v/>
      </c>
      <c r="BI107" s="86" t="str">
        <f t="shared" si="236"/>
        <v/>
      </c>
      <c r="BJ107" s="86" t="str">
        <f t="shared" si="169"/>
        <v/>
      </c>
      <c r="BK107" s="86" t="str">
        <f t="shared" si="237"/>
        <v/>
      </c>
      <c r="BL107" s="86" t="str">
        <f t="shared" si="238"/>
        <v/>
      </c>
      <c r="BM107" s="86" t="str">
        <f t="shared" si="170"/>
        <v/>
      </c>
      <c r="BN107" s="86" t="str">
        <f t="shared" si="171"/>
        <v/>
      </c>
      <c r="BO107" s="86" t="e">
        <f t="shared" si="172"/>
        <v>#N/A</v>
      </c>
      <c r="BP107" s="105" t="str">
        <f t="shared" si="173"/>
        <v/>
      </c>
      <c r="BQ107" s="86" t="str">
        <f t="shared" si="174"/>
        <v/>
      </c>
      <c r="BR107" s="86" t="str">
        <f t="shared" si="239"/>
        <v/>
      </c>
      <c r="BS107" s="86" t="str">
        <f t="shared" si="175"/>
        <v/>
      </c>
      <c r="BT107" s="51" t="str">
        <f t="shared" si="213"/>
        <v/>
      </c>
      <c r="BY107" s="132"/>
      <c r="BZ107" s="41" t="e">
        <f>IF(AND(Sufficient_data="Yes",Include_study?="Yes",Moderator&lt;&gt;""),'Moderator Analysis'!E107,NA())</f>
        <v>#N/A</v>
      </c>
      <c r="CA107" s="41" t="e">
        <f>IF(AND(Include_study?="Yes",Sufficient_data="Yes",Moderator&lt;&gt;""),'Moderator Analysis'!F107,NA())</f>
        <v>#N/A</v>
      </c>
      <c r="CB107" s="41" t="str">
        <f t="shared" si="240"/>
        <v/>
      </c>
      <c r="CC107" s="41" t="str">
        <f t="shared" si="176"/>
        <v/>
      </c>
      <c r="CD107" s="41" t="str">
        <f>IF(AND(Sufficient_data="Yes",Include_study?="Yes",Moderator&lt;&gt;""),'Moderator Analysis'!F:F-CO$2,"")</f>
        <v/>
      </c>
      <c r="CE107" s="41" t="str">
        <f t="shared" si="177"/>
        <v/>
      </c>
      <c r="CF107" s="51" t="str">
        <f>IF(AND(Sufficient_data="Yes",Include_study?="Yes",Moderator&lt;&gt;""),CC:CC*('Moderator Analysis'!F:F-CO$5-CO$4*'Moderator Analysis'!E:E)^2,"")</f>
        <v/>
      </c>
      <c r="CG107" s="42"/>
      <c r="CH107" s="25"/>
      <c r="CI107" s="71" t="str">
        <f t="shared" si="178"/>
        <v/>
      </c>
      <c r="CJ107" s="41" t="str">
        <f>IF(AND(Sufficient_data="Yes",Include_study?="Yes",CI107&lt;&gt;""),'Moderator Analysis'!F:F-'Moderator Analysis'!$J$37,"")</f>
        <v/>
      </c>
      <c r="CK107" s="41" t="str">
        <f>IF(AND(Sufficient_data="Yes",Include_study?="Yes",CI107&lt;&gt;""),'Moderator Analysis'!E:E-SUMPRODUCT('Moderator Analysis'!E:E,CI:CI)/SUM(CI:CI),"")</f>
        <v/>
      </c>
      <c r="CL107" s="51" t="str">
        <f>IF(AND(Sufficient_data="Yes",Include_study?="Yes",CI107&lt;&gt;""),CI:CI*('Moderator Analysis'!F:F-'Moderator Analysis'!J$29-'Moderator Analysis'!J$30*'Moderator Analysis'!E:E)^2,"")</f>
        <v/>
      </c>
      <c r="CQ107" s="132"/>
      <c r="CR107" s="134"/>
      <c r="CS107" s="41" t="str">
        <f>IF(AND(Sufficient_data="Yes",Include_study?="Yes"),1/('Publication Bias Analysis'!F107^2),"")</f>
        <v/>
      </c>
      <c r="CT107" s="86" t="str">
        <f>IF(AND(Include_study?="Yes",Sufficient_data="Yes"),1/('Publication Bias Analysis'!F107^2+IF(Additional_model="Fixed effect",0,DG$21)),"")</f>
        <v/>
      </c>
      <c r="CU107" s="86" t="str">
        <f>IF(AND(Include_study?="Yes",Sufficient_data="Yes"),1/('Publication Bias Analysis'!F:F^2+IF(Additional_model="Fixed effect",0,'Publication Bias Analysis'!L$32)),"")</f>
        <v/>
      </c>
      <c r="CV107" s="86" t="str">
        <f>IF(AND(Include_study?="Yes",Sufficient_data="Yes"),'Publication Bias Analysis'!E:E-'Publication Bias Analysis'!I$37,"")</f>
        <v/>
      </c>
      <c r="CW107" s="86" t="str">
        <f>IF(AND(Include_study?="Yes",Sufficient_data="Yes"),IF(Additional_model="Fixed effect",1/'Publication Bias Analysis'!F:F,1/SQRT('Publication Bias Analysis'!F:F^2+Calculations!DG$21)),"")</f>
        <v/>
      </c>
      <c r="CX107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07" s="88" t="str">
        <f t="shared" si="241"/>
        <v/>
      </c>
      <c r="CZ107" s="88" t="str">
        <f>IF(AND(Include_study?="Yes",Sufficient_data="Yes"),CY:CY+IF(DK:DK&lt;0,-1,1)*COUNTIF(CY$2:CY106,CY:CY),"")</f>
        <v/>
      </c>
      <c r="DA107" s="88" t="str">
        <f>IF(AND(Include_study?="Yes",Sufficient_data="Yes"),RANK(DO:DO,DO:DO,1)*IF(DN:DN&gt;0,1,-1)+IF(DN:DN&lt;0,-1,1)*COUNTIF(CY$2:CY106,CY:CY),"")</f>
        <v/>
      </c>
      <c r="DB107" s="88" t="str">
        <f>IF(AND(Include_study?="Yes",Sufficient_data="Yes"),RANK(DR:DR,DR:DR,1)*IF(DQ:DQ&gt;0,1,-1)+IF(DQ:DQ&lt;0,-1,1)*COUNTIF(CY$2:CY106,CY:CY),"")</f>
        <v/>
      </c>
      <c r="DC107" s="41" t="e">
        <f>IF(AND(Include_study?="Yes",Sufficient_data="Yes"),'Publication Bias Analysis'!$E:$E,NA())</f>
        <v>#N/A</v>
      </c>
      <c r="DD107" s="51" t="e">
        <f>IF(AND(Include_study?="Yes",Sufficient_data="Yes"),'Publication Bias Analysis'!$F:$F,NA())</f>
        <v>#N/A</v>
      </c>
      <c r="DJ107" s="136"/>
      <c r="DK107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07" s="41" t="str">
        <f t="shared" si="179"/>
        <v/>
      </c>
      <c r="DM107" s="51" t="str">
        <f>IF(AND(Include_study?="Yes",Sufficient_data="Yes"),1/('Publication Bias Analysis'!F:F^2+IF(Additional_model="Fixed effect",0,$DV$6)),"")</f>
        <v/>
      </c>
      <c r="DN107" s="41" t="str">
        <f>IF(AND(Include_study?="Yes",Sufficient_data="Yes"),IF('Publication Bias Analysis'!L$38="Left",'Publication Bias Analysis'!E:E-DV$3,Calculations!DV$3-'Publication Bias Analysis'!E:E),"")</f>
        <v/>
      </c>
      <c r="DO107" s="41" t="str">
        <f t="shared" si="180"/>
        <v/>
      </c>
      <c r="DP107" s="51" t="str">
        <f>IF(AND(DN107&lt;&gt;"",CZ107&lt;=MAX(CZ:CZ)-DV$7),1/('Publication Bias Analysis'!F:F^2+IF(Additional_model="Fixed effect",0,$DV$13)),"")</f>
        <v/>
      </c>
      <c r="DQ107" s="71" t="str">
        <f>IF(AND(Include_study?="Yes",Sufficient_data="Yes"),IF('Publication Bias Analysis'!L$38="Left",'Publication Bias Analysis'!E:E-DV$10,DV$10-'Publication Bias Analysis'!E:E),"")</f>
        <v/>
      </c>
      <c r="DR107" s="41" t="str">
        <f t="shared" si="181"/>
        <v/>
      </c>
      <c r="DS107" s="51" t="str">
        <f>IF(AND(DQ107&lt;&gt;"",DA107&lt;=MAX(DA:DA)-DV$14),1/('Publication Bias Analysis'!F:F^2+IF(Additional_model="Fixed effect",0,$DV$20)),"")</f>
        <v/>
      </c>
      <c r="EJ107" s="136"/>
      <c r="EK107" s="41" t="str">
        <f t="shared" si="210"/>
        <v/>
      </c>
      <c r="EL107" s="51" t="str">
        <f>IF(AND(Include_study?="Yes",Sufficient_data="Yes"),Z_score-('Publication Bias Analysis'!P$3+'Publication Bias Analysis'!P$4*Inverse_standard_error),"")</f>
        <v/>
      </c>
      <c r="EN107" s="136"/>
      <c r="EO107" s="41" t="str">
        <f>IF(AND(Include_study?="Yes",Sufficient_data="Yes"),('Publication Bias Analysis'!E:E-(SUMPRODUCT(Calculations!CS:CS,'Publication Bias Analysis'!E:E)/SUM(Calculations!CS:CS)))/SQRT(Calculations!EP:EP),"")</f>
        <v/>
      </c>
      <c r="EP107" s="41" t="str">
        <f>IF(AND(Include_study?="Yes",Sufficient_data="Yes"),'Publication Bias Analysis'!F:F^2-1/SUM(Calculations!CS:CS),"")</f>
        <v/>
      </c>
      <c r="EQ107" s="11" t="str">
        <f t="shared" si="182"/>
        <v/>
      </c>
      <c r="ER107" s="11" t="str">
        <f t="shared" si="183"/>
        <v/>
      </c>
      <c r="ES107" s="11" t="str">
        <f>IF(AND(Include_study?="Yes",Sufficient_data="Yes"),COUNTIFS(EQ$2:EQ106,"&lt;"&amp;EQ107,ER$2:ER106,"&lt;"&amp;ER107)+COUNTIFS(EQ108:EQ$201,"&lt;"&amp;EQ107,ER108:ER$201,"&lt;"&amp;ER107)+COUNTIFS(EQ$2:EQ106,"&gt;"&amp;EQ107,ER$2:ER106,"&gt;"&amp;ER107)+COUNTIFS(EQ108:EQ$201,"&gt;"&amp;EQ107,ER108:ER$201,"&gt;"&amp;ER107),"")</f>
        <v/>
      </c>
      <c r="ET107" s="82" t="str">
        <f>IF(AND(Include_study?="Yes",Sufficient_data="Yes"),COUNTIFS(EQ$2:EQ106,"&lt;"&amp;EQ107,ER$2:ER106,"&gt;"&amp;ER107)+COUNTIFS(EQ108:EQ$201,"&lt;"&amp;EQ107,ER108:ER$201,"&gt;"&amp;ER107)+COUNTIFS(EQ$2:EQ106,"&gt;"&amp;EQ107,ER$2:ER106,"&lt;"&amp;ER107)+COUNTIFS(EQ108:EQ$201,"&gt;"&amp;EQ107,ER108:ER$201,"&lt;"&amp;ER107),"")</f>
        <v/>
      </c>
      <c r="EV107" s="136"/>
      <c r="FA107" s="136"/>
      <c r="FB107" s="41" t="e">
        <f t="shared" si="242"/>
        <v>#N/A</v>
      </c>
      <c r="FC107" s="41" t="e">
        <f t="shared" si="243"/>
        <v>#N/A</v>
      </c>
      <c r="FD107" s="41" t="str">
        <f t="shared" si="244"/>
        <v/>
      </c>
      <c r="FE107" s="51" t="str">
        <f>IF(AND(Include_study?="Yes",Sufficient_data="Yes"),Z_score-('Publication Bias Analysis'!AO$30+'Publication Bias Analysis'!AO$31*Inverse_standard_error),"")</f>
        <v/>
      </c>
      <c r="FK107" s="136"/>
      <c r="FL107" s="11" t="str">
        <f>IF(Z_score_individual_studies&lt;&gt;"",RANK('Publication Bias Analysis'!AW:AW,'Publication Bias Analysis'!AW:AW,1)+COUNTIF('Publication Bias Analysis'!AW$2:AW106,'Publication Bias Analysis'!AW107),"")</f>
        <v/>
      </c>
      <c r="FM107" s="41" t="str">
        <f t="shared" si="245"/>
        <v/>
      </c>
      <c r="FN107" s="41" t="e">
        <f>IF('Publication Bias Analysis'!AV107&lt;&gt;"",'Publication Bias Analysis'!AV107,NA())</f>
        <v>#N/A</v>
      </c>
      <c r="FO107" s="41" t="e">
        <f>IF('Publication Bias Analysis'!AW107&lt;&gt;"",'Publication Bias Analysis'!AW107,NA())</f>
        <v>#N/A</v>
      </c>
      <c r="FP107" s="41" t="str">
        <f>IF(AND(Include_study?="Yes",Sufficient_data="Yes"),'Publication Bias Analysis'!AV:AV-AVERAGE('Publication Bias Analysis'!AV:AV),"")</f>
        <v/>
      </c>
      <c r="FQ107" s="51" t="str">
        <f>IF(AND(Include_study?="Yes",Sufficient_data="Yes"),FO:FO-('Publication Bias Analysis'!AZ$30+'Publication Bias Analysis'!AZ$31*FN:FN),"")</f>
        <v/>
      </c>
      <c r="FW107" s="136"/>
      <c r="FX107" s="90" t="str">
        <f t="shared" si="246"/>
        <v/>
      </c>
      <c r="FY107" s="41" t="str">
        <f t="shared" si="184"/>
        <v/>
      </c>
      <c r="FZ107" s="51" t="str">
        <f t="shared" si="214"/>
        <v/>
      </c>
    </row>
    <row r="108" spans="1:182" x14ac:dyDescent="0.2">
      <c r="A108" s="131"/>
      <c r="B108" s="41" t="str">
        <f>IF(AND(Sufficient_data="Yes",Include_study?="Yes"),IF(AND(Sort_By=$E$1,Order="Ascending"),IF(Input!Study_name="",COUNTIFS(Input!Study_name,"&lt;&gt;"&amp;"",Include_study?,"Yes",Sufficient_data,"Yes")+1,IF(COUNT(E108)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108)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08" s="41" t="str">
        <f>IF(B108&lt;&gt;"",IF(B108=0,COUNTIF(B$2:B107,0)+1,COUNTIF(B$2:B107,B108)+COUNTIF(B:B,"&lt;"&amp;B108)+1),"")</f>
        <v/>
      </c>
      <c r="D108" s="41" t="str">
        <f t="shared" si="215"/>
        <v/>
      </c>
      <c r="E108" s="41" t="str">
        <f>IF(AND(Include_study?="Yes",Sufficient_data="Yes",Input!Study_name&lt;&gt;""),Input!Study_name,"")</f>
        <v/>
      </c>
      <c r="F108" s="41" t="str">
        <f>IF(AND(Include_study?="Yes",Sufficient_data="Yes"),IF(Input!M2_M1&lt;&gt;"",Input!M2_M1,IF(AND(M1_&lt;&gt;"",M2_&lt;&gt;""),M2_-M1_,"")),"")</f>
        <v/>
      </c>
      <c r="G108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08" s="41" t="str">
        <f>IF(AND(Include_study?="Yes",Sufficient_data="Yes"),IF(OR(t_value&lt;&gt;"",F_value&lt;&gt;"",Input!Cohens_d&lt;&gt;"",Input!Hedges_g&lt;&gt;""),"",Sdiff/SQRT(2*(1-(r_)))),"")</f>
        <v/>
      </c>
      <c r="I108" s="11" t="str">
        <f t="shared" si="216"/>
        <v/>
      </c>
      <c r="J108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08" s="41" t="str">
        <f t="shared" si="217"/>
        <v/>
      </c>
      <c r="L108" s="41" t="str">
        <f t="shared" si="218"/>
        <v/>
      </c>
      <c r="M108" s="41" t="str">
        <f t="shared" si="219"/>
        <v/>
      </c>
      <c r="N108" s="41" t="str">
        <f t="shared" si="220"/>
        <v/>
      </c>
      <c r="O108" s="41" t="str">
        <f t="shared" si="221"/>
        <v/>
      </c>
      <c r="P108" s="41" t="str">
        <f t="shared" si="222"/>
        <v/>
      </c>
      <c r="Q108" s="41" t="str">
        <f t="shared" si="192"/>
        <v/>
      </c>
      <c r="R108" s="41" t="str">
        <f t="shared" si="223"/>
        <v/>
      </c>
      <c r="S108" s="41" t="str">
        <f t="shared" si="224"/>
        <v/>
      </c>
      <c r="T108" s="105" t="str">
        <f t="shared" si="225"/>
        <v/>
      </c>
      <c r="U108" s="108" t="str">
        <f t="shared" si="226"/>
        <v/>
      </c>
      <c r="V108" s="42"/>
      <c r="W108" s="71" t="e">
        <f t="shared" si="150"/>
        <v>#N/A</v>
      </c>
      <c r="X108" s="41" t="str">
        <f t="shared" si="151"/>
        <v/>
      </c>
      <c r="Y108" s="51" t="str">
        <f t="shared" si="152"/>
        <v/>
      </c>
      <c r="AD108" s="131"/>
      <c r="AE108" s="71" t="str">
        <f t="shared" si="153"/>
        <v/>
      </c>
      <c r="AF108" s="86" t="str">
        <f t="shared" si="227"/>
        <v/>
      </c>
      <c r="AG108" s="86" t="str">
        <f t="shared" si="228"/>
        <v/>
      </c>
      <c r="AH108" s="86" t="str">
        <f t="shared" si="154"/>
        <v/>
      </c>
      <c r="AI108" s="86" t="str">
        <f t="shared" si="155"/>
        <v/>
      </c>
      <c r="AJ108" s="86" t="str">
        <f t="shared" si="156"/>
        <v/>
      </c>
      <c r="AK108" s="86" t="str">
        <f t="shared" si="229"/>
        <v/>
      </c>
      <c r="AL108" s="86" t="str">
        <f>IF(AND(Include_study?="Yes",Sufficient_data="Yes",Subgroup&lt;&gt;""),AH108-ABS(TINV((1-Subgroup_confidence_level),Number_of_subjects-1))*Calculations!AI108,"")</f>
        <v/>
      </c>
      <c r="AM108" s="86" t="str">
        <f>IF(AND(Include_study?="Yes",Sufficient_data="Yes",Subgroup&lt;&gt;""),AH108+ABS(TINV((1-Subgroup_confidence_level),Number_of_subjects-1))*Calculations!AI108,"")</f>
        <v/>
      </c>
      <c r="AN108" s="110" t="str">
        <f t="shared" si="230"/>
        <v/>
      </c>
      <c r="AO108" s="108" t="str">
        <f t="shared" si="231"/>
        <v/>
      </c>
      <c r="AP108" s="42"/>
      <c r="AQ108" s="71" t="e">
        <f t="shared" si="157"/>
        <v>#N/A</v>
      </c>
      <c r="AR108" s="41" t="str">
        <f t="shared" si="158"/>
        <v/>
      </c>
      <c r="AS108" s="51" t="str">
        <f t="shared" si="159"/>
        <v/>
      </c>
      <c r="AT108" s="42"/>
      <c r="AU108" s="71" t="str">
        <f t="shared" si="160"/>
        <v/>
      </c>
      <c r="AV108" s="86" t="str">
        <f>IF(AND(Sufficient_data="Yes",Include_study?="Yes",Subgroup&lt;&gt;""),IF(COUNTIFS(Input!P$2:P107,"="&amp;"Yes",Input!C$2:C107,"="&amp;"Yes",Input!Q$2:Q107,"="&amp;Subgroup)&gt;0,"",Subgroup),"")</f>
        <v/>
      </c>
      <c r="AW108" s="86" t="str">
        <f t="shared" si="161"/>
        <v/>
      </c>
      <c r="AX108" s="86" t="str">
        <f t="shared" si="162"/>
        <v/>
      </c>
      <c r="AY108" s="86" t="str">
        <f t="shared" si="163"/>
        <v/>
      </c>
      <c r="AZ108" s="86" t="str">
        <f t="shared" si="164"/>
        <v/>
      </c>
      <c r="BA108" s="86" t="str">
        <f t="shared" si="165"/>
        <v/>
      </c>
      <c r="BB108" s="86" t="str">
        <f t="shared" si="166"/>
        <v/>
      </c>
      <c r="BC108" s="86" t="str">
        <f t="shared" si="232"/>
        <v/>
      </c>
      <c r="BD108" s="86" t="str">
        <f t="shared" si="167"/>
        <v/>
      </c>
      <c r="BE108" s="86" t="str">
        <f t="shared" si="233"/>
        <v/>
      </c>
      <c r="BF108" s="86" t="str">
        <f t="shared" si="234"/>
        <v/>
      </c>
      <c r="BG108" s="86" t="str">
        <f t="shared" si="168"/>
        <v/>
      </c>
      <c r="BH108" s="86" t="str">
        <f t="shared" si="235"/>
        <v/>
      </c>
      <c r="BI108" s="86" t="str">
        <f t="shared" si="236"/>
        <v/>
      </c>
      <c r="BJ108" s="86" t="str">
        <f t="shared" si="169"/>
        <v/>
      </c>
      <c r="BK108" s="86" t="str">
        <f t="shared" si="237"/>
        <v/>
      </c>
      <c r="BL108" s="86" t="str">
        <f t="shared" si="238"/>
        <v/>
      </c>
      <c r="BM108" s="86" t="str">
        <f t="shared" si="170"/>
        <v/>
      </c>
      <c r="BN108" s="86" t="str">
        <f t="shared" si="171"/>
        <v/>
      </c>
      <c r="BO108" s="86" t="e">
        <f t="shared" si="172"/>
        <v>#N/A</v>
      </c>
      <c r="BP108" s="105" t="str">
        <f t="shared" si="173"/>
        <v/>
      </c>
      <c r="BQ108" s="86" t="str">
        <f t="shared" si="174"/>
        <v/>
      </c>
      <c r="BR108" s="86" t="str">
        <f t="shared" si="239"/>
        <v/>
      </c>
      <c r="BS108" s="86" t="str">
        <f t="shared" si="175"/>
        <v/>
      </c>
      <c r="BT108" s="51" t="str">
        <f t="shared" si="213"/>
        <v/>
      </c>
      <c r="BY108" s="132"/>
      <c r="BZ108" s="41" t="e">
        <f>IF(AND(Sufficient_data="Yes",Include_study?="Yes",Moderator&lt;&gt;""),'Moderator Analysis'!E108,NA())</f>
        <v>#N/A</v>
      </c>
      <c r="CA108" s="41" t="e">
        <f>IF(AND(Include_study?="Yes",Sufficient_data="Yes",Moderator&lt;&gt;""),'Moderator Analysis'!F108,NA())</f>
        <v>#N/A</v>
      </c>
      <c r="CB108" s="41" t="str">
        <f t="shared" si="240"/>
        <v/>
      </c>
      <c r="CC108" s="41" t="str">
        <f t="shared" si="176"/>
        <v/>
      </c>
      <c r="CD108" s="41" t="str">
        <f>IF(AND(Sufficient_data="Yes",Include_study?="Yes",Moderator&lt;&gt;""),'Moderator Analysis'!F:F-CO$2,"")</f>
        <v/>
      </c>
      <c r="CE108" s="41" t="str">
        <f t="shared" si="177"/>
        <v/>
      </c>
      <c r="CF108" s="51" t="str">
        <f>IF(AND(Sufficient_data="Yes",Include_study?="Yes",Moderator&lt;&gt;""),CC:CC*('Moderator Analysis'!F:F-CO$5-CO$4*'Moderator Analysis'!E:E)^2,"")</f>
        <v/>
      </c>
      <c r="CG108" s="42"/>
      <c r="CH108" s="25"/>
      <c r="CI108" s="71" t="str">
        <f t="shared" si="178"/>
        <v/>
      </c>
      <c r="CJ108" s="41" t="str">
        <f>IF(AND(Sufficient_data="Yes",Include_study?="Yes",CI108&lt;&gt;""),'Moderator Analysis'!F:F-'Moderator Analysis'!$J$37,"")</f>
        <v/>
      </c>
      <c r="CK108" s="41" t="str">
        <f>IF(AND(Sufficient_data="Yes",Include_study?="Yes",CI108&lt;&gt;""),'Moderator Analysis'!E:E-SUMPRODUCT('Moderator Analysis'!E:E,CI:CI)/SUM(CI:CI),"")</f>
        <v/>
      </c>
      <c r="CL108" s="51" t="str">
        <f>IF(AND(Sufficient_data="Yes",Include_study?="Yes",CI108&lt;&gt;""),CI:CI*('Moderator Analysis'!F:F-'Moderator Analysis'!J$29-'Moderator Analysis'!J$30*'Moderator Analysis'!E:E)^2,"")</f>
        <v/>
      </c>
      <c r="CQ108" s="132"/>
      <c r="CR108" s="134"/>
      <c r="CS108" s="41" t="str">
        <f>IF(AND(Sufficient_data="Yes",Include_study?="Yes"),1/('Publication Bias Analysis'!F108^2),"")</f>
        <v/>
      </c>
      <c r="CT108" s="86" t="str">
        <f>IF(AND(Include_study?="Yes",Sufficient_data="Yes"),1/('Publication Bias Analysis'!F108^2+IF(Additional_model="Fixed effect",0,DG$21)),"")</f>
        <v/>
      </c>
      <c r="CU108" s="86" t="str">
        <f>IF(AND(Include_study?="Yes",Sufficient_data="Yes"),1/('Publication Bias Analysis'!F:F^2+IF(Additional_model="Fixed effect",0,'Publication Bias Analysis'!L$32)),"")</f>
        <v/>
      </c>
      <c r="CV108" s="86" t="str">
        <f>IF(AND(Include_study?="Yes",Sufficient_data="Yes"),'Publication Bias Analysis'!E:E-'Publication Bias Analysis'!I$37,"")</f>
        <v/>
      </c>
      <c r="CW108" s="86" t="str">
        <f>IF(AND(Include_study?="Yes",Sufficient_data="Yes"),IF(Additional_model="Fixed effect",1/'Publication Bias Analysis'!F:F,1/SQRT('Publication Bias Analysis'!F:F^2+Calculations!DG$21)),"")</f>
        <v/>
      </c>
      <c r="CX108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08" s="88" t="str">
        <f t="shared" si="241"/>
        <v/>
      </c>
      <c r="CZ108" s="88" t="str">
        <f>IF(AND(Include_study?="Yes",Sufficient_data="Yes"),CY:CY+IF(DK:DK&lt;0,-1,1)*COUNTIF(CY$2:CY107,CY:CY),"")</f>
        <v/>
      </c>
      <c r="DA108" s="88" t="str">
        <f>IF(AND(Include_study?="Yes",Sufficient_data="Yes"),RANK(DO:DO,DO:DO,1)*IF(DN:DN&gt;0,1,-1)+IF(DN:DN&lt;0,-1,1)*COUNTIF(CY$2:CY107,CY:CY),"")</f>
        <v/>
      </c>
      <c r="DB108" s="88" t="str">
        <f>IF(AND(Include_study?="Yes",Sufficient_data="Yes"),RANK(DR:DR,DR:DR,1)*IF(DQ:DQ&gt;0,1,-1)+IF(DQ:DQ&lt;0,-1,1)*COUNTIF(CY$2:CY107,CY:CY),"")</f>
        <v/>
      </c>
      <c r="DC108" s="41" t="e">
        <f>IF(AND(Include_study?="Yes",Sufficient_data="Yes"),'Publication Bias Analysis'!$E:$E,NA())</f>
        <v>#N/A</v>
      </c>
      <c r="DD108" s="51" t="e">
        <f>IF(AND(Include_study?="Yes",Sufficient_data="Yes"),'Publication Bias Analysis'!$F:$F,NA())</f>
        <v>#N/A</v>
      </c>
      <c r="DJ108" s="136"/>
      <c r="DK108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08" s="41" t="str">
        <f t="shared" si="179"/>
        <v/>
      </c>
      <c r="DM108" s="51" t="str">
        <f>IF(AND(Include_study?="Yes",Sufficient_data="Yes"),1/('Publication Bias Analysis'!F:F^2+IF(Additional_model="Fixed effect",0,$DV$6)),"")</f>
        <v/>
      </c>
      <c r="DN108" s="41" t="str">
        <f>IF(AND(Include_study?="Yes",Sufficient_data="Yes"),IF('Publication Bias Analysis'!L$38="Left",'Publication Bias Analysis'!E:E-DV$3,Calculations!DV$3-'Publication Bias Analysis'!E:E),"")</f>
        <v/>
      </c>
      <c r="DO108" s="41" t="str">
        <f t="shared" si="180"/>
        <v/>
      </c>
      <c r="DP108" s="51" t="str">
        <f>IF(AND(DN108&lt;&gt;"",CZ108&lt;=MAX(CZ:CZ)-DV$7),1/('Publication Bias Analysis'!F:F^2+IF(Additional_model="Fixed effect",0,$DV$13)),"")</f>
        <v/>
      </c>
      <c r="DQ108" s="71" t="str">
        <f>IF(AND(Include_study?="Yes",Sufficient_data="Yes"),IF('Publication Bias Analysis'!L$38="Left",'Publication Bias Analysis'!E:E-DV$10,DV$10-'Publication Bias Analysis'!E:E),"")</f>
        <v/>
      </c>
      <c r="DR108" s="41" t="str">
        <f t="shared" si="181"/>
        <v/>
      </c>
      <c r="DS108" s="51" t="str">
        <f>IF(AND(DQ108&lt;&gt;"",DA108&lt;=MAX(DA:DA)-DV$14),1/('Publication Bias Analysis'!F:F^2+IF(Additional_model="Fixed effect",0,$DV$20)),"")</f>
        <v/>
      </c>
      <c r="EJ108" s="136"/>
      <c r="EK108" s="41" t="str">
        <f t="shared" si="210"/>
        <v/>
      </c>
      <c r="EL108" s="51" t="str">
        <f>IF(AND(Include_study?="Yes",Sufficient_data="Yes"),Z_score-('Publication Bias Analysis'!P$3+'Publication Bias Analysis'!P$4*Inverse_standard_error),"")</f>
        <v/>
      </c>
      <c r="EN108" s="136"/>
      <c r="EO108" s="41" t="str">
        <f>IF(AND(Include_study?="Yes",Sufficient_data="Yes"),('Publication Bias Analysis'!E:E-(SUMPRODUCT(Calculations!CS:CS,'Publication Bias Analysis'!E:E)/SUM(Calculations!CS:CS)))/SQRT(Calculations!EP:EP),"")</f>
        <v/>
      </c>
      <c r="EP108" s="41" t="str">
        <f>IF(AND(Include_study?="Yes",Sufficient_data="Yes"),'Publication Bias Analysis'!F:F^2-1/SUM(Calculations!CS:CS),"")</f>
        <v/>
      </c>
      <c r="EQ108" s="11" t="str">
        <f t="shared" si="182"/>
        <v/>
      </c>
      <c r="ER108" s="11" t="str">
        <f t="shared" si="183"/>
        <v/>
      </c>
      <c r="ES108" s="11" t="str">
        <f>IF(AND(Include_study?="Yes",Sufficient_data="Yes"),COUNTIFS(EQ$2:EQ107,"&lt;"&amp;EQ108,ER$2:ER107,"&lt;"&amp;ER108)+COUNTIFS(EQ109:EQ$201,"&lt;"&amp;EQ108,ER109:ER$201,"&lt;"&amp;ER108)+COUNTIFS(EQ$2:EQ107,"&gt;"&amp;EQ108,ER$2:ER107,"&gt;"&amp;ER108)+COUNTIFS(EQ109:EQ$201,"&gt;"&amp;EQ108,ER109:ER$201,"&gt;"&amp;ER108),"")</f>
        <v/>
      </c>
      <c r="ET108" s="82" t="str">
        <f>IF(AND(Include_study?="Yes",Sufficient_data="Yes"),COUNTIFS(EQ$2:EQ107,"&lt;"&amp;EQ108,ER$2:ER107,"&gt;"&amp;ER108)+COUNTIFS(EQ109:EQ$201,"&lt;"&amp;EQ108,ER109:ER$201,"&gt;"&amp;ER108)+COUNTIFS(EQ$2:EQ107,"&gt;"&amp;EQ108,ER$2:ER107,"&lt;"&amp;ER108)+COUNTIFS(EQ109:EQ$201,"&gt;"&amp;EQ108,ER109:ER$201,"&lt;"&amp;ER108),"")</f>
        <v/>
      </c>
      <c r="EV108" s="136"/>
      <c r="FA108" s="136"/>
      <c r="FB108" s="41" t="e">
        <f t="shared" si="242"/>
        <v>#N/A</v>
      </c>
      <c r="FC108" s="41" t="e">
        <f t="shared" si="243"/>
        <v>#N/A</v>
      </c>
      <c r="FD108" s="41" t="str">
        <f t="shared" si="244"/>
        <v/>
      </c>
      <c r="FE108" s="51" t="str">
        <f>IF(AND(Include_study?="Yes",Sufficient_data="Yes"),Z_score-('Publication Bias Analysis'!AO$30+'Publication Bias Analysis'!AO$31*Inverse_standard_error),"")</f>
        <v/>
      </c>
      <c r="FK108" s="136"/>
      <c r="FL108" s="11" t="str">
        <f>IF(Z_score_individual_studies&lt;&gt;"",RANK('Publication Bias Analysis'!AW:AW,'Publication Bias Analysis'!AW:AW,1)+COUNTIF('Publication Bias Analysis'!AW$2:AW107,'Publication Bias Analysis'!AW108),"")</f>
        <v/>
      </c>
      <c r="FM108" s="41" t="str">
        <f t="shared" si="245"/>
        <v/>
      </c>
      <c r="FN108" s="41" t="e">
        <f>IF('Publication Bias Analysis'!AV108&lt;&gt;"",'Publication Bias Analysis'!AV108,NA())</f>
        <v>#N/A</v>
      </c>
      <c r="FO108" s="41" t="e">
        <f>IF('Publication Bias Analysis'!AW108&lt;&gt;"",'Publication Bias Analysis'!AW108,NA())</f>
        <v>#N/A</v>
      </c>
      <c r="FP108" s="41" t="str">
        <f>IF(AND(Include_study?="Yes",Sufficient_data="Yes"),'Publication Bias Analysis'!AV:AV-AVERAGE('Publication Bias Analysis'!AV:AV),"")</f>
        <v/>
      </c>
      <c r="FQ108" s="51" t="str">
        <f>IF(AND(Include_study?="Yes",Sufficient_data="Yes"),FO:FO-('Publication Bias Analysis'!AZ$30+'Publication Bias Analysis'!AZ$31*FN:FN),"")</f>
        <v/>
      </c>
      <c r="FW108" s="136"/>
      <c r="FX108" s="90" t="str">
        <f t="shared" si="246"/>
        <v/>
      </c>
      <c r="FY108" s="41" t="str">
        <f t="shared" si="184"/>
        <v/>
      </c>
      <c r="FZ108" s="51" t="str">
        <f t="shared" si="214"/>
        <v/>
      </c>
    </row>
    <row r="109" spans="1:182" x14ac:dyDescent="0.2">
      <c r="A109" s="131"/>
      <c r="B109" s="41" t="str">
        <f>IF(AND(Sufficient_data="Yes",Include_study?="Yes"),IF(AND(Sort_By=$E$1,Order="Ascending"),IF(Input!Study_name="",COUNTIFS(Input!Study_name,"&lt;&gt;"&amp;"",Include_study?,"Yes",Sufficient_data,"Yes")+1,IF(COUNT(E109)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109)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09" s="41" t="str">
        <f>IF(B109&lt;&gt;"",IF(B109=0,COUNTIF(B$2:B108,0)+1,COUNTIF(B$2:B108,B109)+COUNTIF(B:B,"&lt;"&amp;B109)+1),"")</f>
        <v/>
      </c>
      <c r="D109" s="41" t="str">
        <f t="shared" si="215"/>
        <v/>
      </c>
      <c r="E109" s="41" t="str">
        <f>IF(AND(Include_study?="Yes",Sufficient_data="Yes",Input!Study_name&lt;&gt;""),Input!Study_name,"")</f>
        <v/>
      </c>
      <c r="F109" s="41" t="str">
        <f>IF(AND(Include_study?="Yes",Sufficient_data="Yes"),IF(Input!M2_M1&lt;&gt;"",Input!M2_M1,IF(AND(M1_&lt;&gt;"",M2_&lt;&gt;""),M2_-M1_,"")),"")</f>
        <v/>
      </c>
      <c r="G109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09" s="41" t="str">
        <f>IF(AND(Include_study?="Yes",Sufficient_data="Yes"),IF(OR(t_value&lt;&gt;"",F_value&lt;&gt;"",Input!Cohens_d&lt;&gt;"",Input!Hedges_g&lt;&gt;""),"",Sdiff/SQRT(2*(1-(r_)))),"")</f>
        <v/>
      </c>
      <c r="I109" s="11" t="str">
        <f t="shared" si="216"/>
        <v/>
      </c>
      <c r="J109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09" s="41" t="str">
        <f t="shared" si="217"/>
        <v/>
      </c>
      <c r="L109" s="41" t="str">
        <f t="shared" si="218"/>
        <v/>
      </c>
      <c r="M109" s="41" t="str">
        <f t="shared" si="219"/>
        <v/>
      </c>
      <c r="N109" s="41" t="str">
        <f t="shared" si="220"/>
        <v/>
      </c>
      <c r="O109" s="41" t="str">
        <f t="shared" si="221"/>
        <v/>
      </c>
      <c r="P109" s="41" t="str">
        <f t="shared" si="222"/>
        <v/>
      </c>
      <c r="Q109" s="41" t="str">
        <f t="shared" si="192"/>
        <v/>
      </c>
      <c r="R109" s="41" t="str">
        <f t="shared" si="223"/>
        <v/>
      </c>
      <c r="S109" s="41" t="str">
        <f t="shared" si="224"/>
        <v/>
      </c>
      <c r="T109" s="105" t="str">
        <f t="shared" si="225"/>
        <v/>
      </c>
      <c r="U109" s="108" t="str">
        <f t="shared" si="226"/>
        <v/>
      </c>
      <c r="V109" s="42"/>
      <c r="W109" s="71" t="e">
        <f t="shared" si="150"/>
        <v>#N/A</v>
      </c>
      <c r="X109" s="41" t="str">
        <f t="shared" si="151"/>
        <v/>
      </c>
      <c r="Y109" s="51" t="str">
        <f t="shared" si="152"/>
        <v/>
      </c>
      <c r="AD109" s="131"/>
      <c r="AE109" s="71" t="str">
        <f t="shared" si="153"/>
        <v/>
      </c>
      <c r="AF109" s="86" t="str">
        <f t="shared" si="227"/>
        <v/>
      </c>
      <c r="AG109" s="86" t="str">
        <f t="shared" si="228"/>
        <v/>
      </c>
      <c r="AH109" s="86" t="str">
        <f t="shared" si="154"/>
        <v/>
      </c>
      <c r="AI109" s="86" t="str">
        <f t="shared" si="155"/>
        <v/>
      </c>
      <c r="AJ109" s="86" t="str">
        <f t="shared" si="156"/>
        <v/>
      </c>
      <c r="AK109" s="86" t="str">
        <f t="shared" si="229"/>
        <v/>
      </c>
      <c r="AL109" s="86" t="str">
        <f>IF(AND(Include_study?="Yes",Sufficient_data="Yes",Subgroup&lt;&gt;""),AH109-ABS(TINV((1-Subgroup_confidence_level),Number_of_subjects-1))*Calculations!AI109,"")</f>
        <v/>
      </c>
      <c r="AM109" s="86" t="str">
        <f>IF(AND(Include_study?="Yes",Sufficient_data="Yes",Subgroup&lt;&gt;""),AH109+ABS(TINV((1-Subgroup_confidence_level),Number_of_subjects-1))*Calculations!AI109,"")</f>
        <v/>
      </c>
      <c r="AN109" s="110" t="str">
        <f t="shared" si="230"/>
        <v/>
      </c>
      <c r="AO109" s="108" t="str">
        <f t="shared" si="231"/>
        <v/>
      </c>
      <c r="AP109" s="42"/>
      <c r="AQ109" s="71" t="e">
        <f t="shared" si="157"/>
        <v>#N/A</v>
      </c>
      <c r="AR109" s="41" t="str">
        <f t="shared" si="158"/>
        <v/>
      </c>
      <c r="AS109" s="51" t="str">
        <f t="shared" si="159"/>
        <v/>
      </c>
      <c r="AT109" s="42"/>
      <c r="AU109" s="71" t="str">
        <f t="shared" si="160"/>
        <v/>
      </c>
      <c r="AV109" s="86" t="str">
        <f>IF(AND(Sufficient_data="Yes",Include_study?="Yes",Subgroup&lt;&gt;""),IF(COUNTIFS(Input!P$2:P108,"="&amp;"Yes",Input!C$2:C108,"="&amp;"Yes",Input!Q$2:Q108,"="&amp;Subgroup)&gt;0,"",Subgroup),"")</f>
        <v/>
      </c>
      <c r="AW109" s="86" t="str">
        <f t="shared" si="161"/>
        <v/>
      </c>
      <c r="AX109" s="86" t="str">
        <f t="shared" si="162"/>
        <v/>
      </c>
      <c r="AY109" s="86" t="str">
        <f t="shared" si="163"/>
        <v/>
      </c>
      <c r="AZ109" s="86" t="str">
        <f t="shared" si="164"/>
        <v/>
      </c>
      <c r="BA109" s="86" t="str">
        <f t="shared" si="165"/>
        <v/>
      </c>
      <c r="BB109" s="86" t="str">
        <f t="shared" si="166"/>
        <v/>
      </c>
      <c r="BC109" s="86" t="str">
        <f t="shared" si="232"/>
        <v/>
      </c>
      <c r="BD109" s="86" t="str">
        <f t="shared" si="167"/>
        <v/>
      </c>
      <c r="BE109" s="86" t="str">
        <f t="shared" si="233"/>
        <v/>
      </c>
      <c r="BF109" s="86" t="str">
        <f t="shared" si="234"/>
        <v/>
      </c>
      <c r="BG109" s="86" t="str">
        <f t="shared" si="168"/>
        <v/>
      </c>
      <c r="BH109" s="86" t="str">
        <f t="shared" si="235"/>
        <v/>
      </c>
      <c r="BI109" s="86" t="str">
        <f t="shared" si="236"/>
        <v/>
      </c>
      <c r="BJ109" s="86" t="str">
        <f t="shared" si="169"/>
        <v/>
      </c>
      <c r="BK109" s="86" t="str">
        <f t="shared" si="237"/>
        <v/>
      </c>
      <c r="BL109" s="86" t="str">
        <f t="shared" si="238"/>
        <v/>
      </c>
      <c r="BM109" s="86" t="str">
        <f t="shared" si="170"/>
        <v/>
      </c>
      <c r="BN109" s="86" t="str">
        <f t="shared" si="171"/>
        <v/>
      </c>
      <c r="BO109" s="86" t="e">
        <f t="shared" si="172"/>
        <v>#N/A</v>
      </c>
      <c r="BP109" s="105" t="str">
        <f t="shared" si="173"/>
        <v/>
      </c>
      <c r="BQ109" s="86" t="str">
        <f t="shared" si="174"/>
        <v/>
      </c>
      <c r="BR109" s="86" t="str">
        <f t="shared" si="239"/>
        <v/>
      </c>
      <c r="BS109" s="86" t="str">
        <f t="shared" si="175"/>
        <v/>
      </c>
      <c r="BT109" s="51" t="str">
        <f t="shared" si="213"/>
        <v/>
      </c>
      <c r="BY109" s="132"/>
      <c r="BZ109" s="41" t="e">
        <f>IF(AND(Sufficient_data="Yes",Include_study?="Yes",Moderator&lt;&gt;""),'Moderator Analysis'!E109,NA())</f>
        <v>#N/A</v>
      </c>
      <c r="CA109" s="41" t="e">
        <f>IF(AND(Include_study?="Yes",Sufficient_data="Yes",Moderator&lt;&gt;""),'Moderator Analysis'!F109,NA())</f>
        <v>#N/A</v>
      </c>
      <c r="CB109" s="41" t="str">
        <f t="shared" si="240"/>
        <v/>
      </c>
      <c r="CC109" s="41" t="str">
        <f t="shared" si="176"/>
        <v/>
      </c>
      <c r="CD109" s="41" t="str">
        <f>IF(AND(Sufficient_data="Yes",Include_study?="Yes",Moderator&lt;&gt;""),'Moderator Analysis'!F:F-CO$2,"")</f>
        <v/>
      </c>
      <c r="CE109" s="41" t="str">
        <f t="shared" si="177"/>
        <v/>
      </c>
      <c r="CF109" s="51" t="str">
        <f>IF(AND(Sufficient_data="Yes",Include_study?="Yes",Moderator&lt;&gt;""),CC:CC*('Moderator Analysis'!F:F-CO$5-CO$4*'Moderator Analysis'!E:E)^2,"")</f>
        <v/>
      </c>
      <c r="CG109" s="42"/>
      <c r="CH109" s="25"/>
      <c r="CI109" s="71" t="str">
        <f t="shared" si="178"/>
        <v/>
      </c>
      <c r="CJ109" s="41" t="str">
        <f>IF(AND(Sufficient_data="Yes",Include_study?="Yes",CI109&lt;&gt;""),'Moderator Analysis'!F:F-'Moderator Analysis'!$J$37,"")</f>
        <v/>
      </c>
      <c r="CK109" s="41" t="str">
        <f>IF(AND(Sufficient_data="Yes",Include_study?="Yes",CI109&lt;&gt;""),'Moderator Analysis'!E:E-SUMPRODUCT('Moderator Analysis'!E:E,CI:CI)/SUM(CI:CI),"")</f>
        <v/>
      </c>
      <c r="CL109" s="51" t="str">
        <f>IF(AND(Sufficient_data="Yes",Include_study?="Yes",CI109&lt;&gt;""),CI:CI*('Moderator Analysis'!F:F-'Moderator Analysis'!J$29-'Moderator Analysis'!J$30*'Moderator Analysis'!E:E)^2,"")</f>
        <v/>
      </c>
      <c r="CQ109" s="132"/>
      <c r="CR109" s="134"/>
      <c r="CS109" s="41" t="str">
        <f>IF(AND(Sufficient_data="Yes",Include_study?="Yes"),1/('Publication Bias Analysis'!F109^2),"")</f>
        <v/>
      </c>
      <c r="CT109" s="86" t="str">
        <f>IF(AND(Include_study?="Yes",Sufficient_data="Yes"),1/('Publication Bias Analysis'!F109^2+IF(Additional_model="Fixed effect",0,DG$21)),"")</f>
        <v/>
      </c>
      <c r="CU109" s="86" t="str">
        <f>IF(AND(Include_study?="Yes",Sufficient_data="Yes"),1/('Publication Bias Analysis'!F:F^2+IF(Additional_model="Fixed effect",0,'Publication Bias Analysis'!L$32)),"")</f>
        <v/>
      </c>
      <c r="CV109" s="86" t="str">
        <f>IF(AND(Include_study?="Yes",Sufficient_data="Yes"),'Publication Bias Analysis'!E:E-'Publication Bias Analysis'!I$37,"")</f>
        <v/>
      </c>
      <c r="CW109" s="86" t="str">
        <f>IF(AND(Include_study?="Yes",Sufficient_data="Yes"),IF(Additional_model="Fixed effect",1/'Publication Bias Analysis'!F:F,1/SQRT('Publication Bias Analysis'!F:F^2+Calculations!DG$21)),"")</f>
        <v/>
      </c>
      <c r="CX109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09" s="88" t="str">
        <f t="shared" si="241"/>
        <v/>
      </c>
      <c r="CZ109" s="88" t="str">
        <f>IF(AND(Include_study?="Yes",Sufficient_data="Yes"),CY:CY+IF(DK:DK&lt;0,-1,1)*COUNTIF(CY$2:CY108,CY:CY),"")</f>
        <v/>
      </c>
      <c r="DA109" s="88" t="str">
        <f>IF(AND(Include_study?="Yes",Sufficient_data="Yes"),RANK(DO:DO,DO:DO,1)*IF(DN:DN&gt;0,1,-1)+IF(DN:DN&lt;0,-1,1)*COUNTIF(CY$2:CY108,CY:CY),"")</f>
        <v/>
      </c>
      <c r="DB109" s="88" t="str">
        <f>IF(AND(Include_study?="Yes",Sufficient_data="Yes"),RANK(DR:DR,DR:DR,1)*IF(DQ:DQ&gt;0,1,-1)+IF(DQ:DQ&lt;0,-1,1)*COUNTIF(CY$2:CY108,CY:CY),"")</f>
        <v/>
      </c>
      <c r="DC109" s="41" t="e">
        <f>IF(AND(Include_study?="Yes",Sufficient_data="Yes"),'Publication Bias Analysis'!$E:$E,NA())</f>
        <v>#N/A</v>
      </c>
      <c r="DD109" s="51" t="e">
        <f>IF(AND(Include_study?="Yes",Sufficient_data="Yes"),'Publication Bias Analysis'!$F:$F,NA())</f>
        <v>#N/A</v>
      </c>
      <c r="DJ109" s="136"/>
      <c r="DK109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09" s="41" t="str">
        <f t="shared" si="179"/>
        <v/>
      </c>
      <c r="DM109" s="51" t="str">
        <f>IF(AND(Include_study?="Yes",Sufficient_data="Yes"),1/('Publication Bias Analysis'!F:F^2+IF(Additional_model="Fixed effect",0,$DV$6)),"")</f>
        <v/>
      </c>
      <c r="DN109" s="41" t="str">
        <f>IF(AND(Include_study?="Yes",Sufficient_data="Yes"),IF('Publication Bias Analysis'!L$38="Left",'Publication Bias Analysis'!E:E-DV$3,Calculations!DV$3-'Publication Bias Analysis'!E:E),"")</f>
        <v/>
      </c>
      <c r="DO109" s="41" t="str">
        <f t="shared" si="180"/>
        <v/>
      </c>
      <c r="DP109" s="51" t="str">
        <f>IF(AND(DN109&lt;&gt;"",CZ109&lt;=MAX(CZ:CZ)-DV$7),1/('Publication Bias Analysis'!F:F^2+IF(Additional_model="Fixed effect",0,$DV$13)),"")</f>
        <v/>
      </c>
      <c r="DQ109" s="71" t="str">
        <f>IF(AND(Include_study?="Yes",Sufficient_data="Yes"),IF('Publication Bias Analysis'!L$38="Left",'Publication Bias Analysis'!E:E-DV$10,DV$10-'Publication Bias Analysis'!E:E),"")</f>
        <v/>
      </c>
      <c r="DR109" s="41" t="str">
        <f t="shared" si="181"/>
        <v/>
      </c>
      <c r="DS109" s="51" t="str">
        <f>IF(AND(DQ109&lt;&gt;"",DA109&lt;=MAX(DA:DA)-DV$14),1/('Publication Bias Analysis'!F:F^2+IF(Additional_model="Fixed effect",0,$DV$20)),"")</f>
        <v/>
      </c>
      <c r="EJ109" s="136"/>
      <c r="EK109" s="41" t="str">
        <f t="shared" si="210"/>
        <v/>
      </c>
      <c r="EL109" s="51" t="str">
        <f>IF(AND(Include_study?="Yes",Sufficient_data="Yes"),Z_score-('Publication Bias Analysis'!P$3+'Publication Bias Analysis'!P$4*Inverse_standard_error),"")</f>
        <v/>
      </c>
      <c r="EN109" s="136"/>
      <c r="EO109" s="41" t="str">
        <f>IF(AND(Include_study?="Yes",Sufficient_data="Yes"),('Publication Bias Analysis'!E:E-(SUMPRODUCT(Calculations!CS:CS,'Publication Bias Analysis'!E:E)/SUM(Calculations!CS:CS)))/SQRT(Calculations!EP:EP),"")</f>
        <v/>
      </c>
      <c r="EP109" s="41" t="str">
        <f>IF(AND(Include_study?="Yes",Sufficient_data="Yes"),'Publication Bias Analysis'!F:F^2-1/SUM(Calculations!CS:CS),"")</f>
        <v/>
      </c>
      <c r="EQ109" s="11" t="str">
        <f t="shared" si="182"/>
        <v/>
      </c>
      <c r="ER109" s="11" t="str">
        <f t="shared" si="183"/>
        <v/>
      </c>
      <c r="ES109" s="11" t="str">
        <f>IF(AND(Include_study?="Yes",Sufficient_data="Yes"),COUNTIFS(EQ$2:EQ108,"&lt;"&amp;EQ109,ER$2:ER108,"&lt;"&amp;ER109)+COUNTIFS(EQ110:EQ$201,"&lt;"&amp;EQ109,ER110:ER$201,"&lt;"&amp;ER109)+COUNTIFS(EQ$2:EQ108,"&gt;"&amp;EQ109,ER$2:ER108,"&gt;"&amp;ER109)+COUNTIFS(EQ110:EQ$201,"&gt;"&amp;EQ109,ER110:ER$201,"&gt;"&amp;ER109),"")</f>
        <v/>
      </c>
      <c r="ET109" s="82" t="str">
        <f>IF(AND(Include_study?="Yes",Sufficient_data="Yes"),COUNTIFS(EQ$2:EQ108,"&lt;"&amp;EQ109,ER$2:ER108,"&gt;"&amp;ER109)+COUNTIFS(EQ110:EQ$201,"&lt;"&amp;EQ109,ER110:ER$201,"&gt;"&amp;ER109)+COUNTIFS(EQ$2:EQ108,"&gt;"&amp;EQ109,ER$2:ER108,"&lt;"&amp;ER109)+COUNTIFS(EQ110:EQ$201,"&gt;"&amp;EQ109,ER110:ER$201,"&lt;"&amp;ER109),"")</f>
        <v/>
      </c>
      <c r="EV109" s="136"/>
      <c r="FA109" s="136"/>
      <c r="FB109" s="41" t="e">
        <f t="shared" si="242"/>
        <v>#N/A</v>
      </c>
      <c r="FC109" s="41" t="e">
        <f t="shared" si="243"/>
        <v>#N/A</v>
      </c>
      <c r="FD109" s="41" t="str">
        <f t="shared" si="244"/>
        <v/>
      </c>
      <c r="FE109" s="51" t="str">
        <f>IF(AND(Include_study?="Yes",Sufficient_data="Yes"),Z_score-('Publication Bias Analysis'!AO$30+'Publication Bias Analysis'!AO$31*Inverse_standard_error),"")</f>
        <v/>
      </c>
      <c r="FK109" s="136"/>
      <c r="FL109" s="11" t="str">
        <f>IF(Z_score_individual_studies&lt;&gt;"",RANK('Publication Bias Analysis'!AW:AW,'Publication Bias Analysis'!AW:AW,1)+COUNTIF('Publication Bias Analysis'!AW$2:AW108,'Publication Bias Analysis'!AW109),"")</f>
        <v/>
      </c>
      <c r="FM109" s="41" t="str">
        <f t="shared" si="245"/>
        <v/>
      </c>
      <c r="FN109" s="41" t="e">
        <f>IF('Publication Bias Analysis'!AV109&lt;&gt;"",'Publication Bias Analysis'!AV109,NA())</f>
        <v>#N/A</v>
      </c>
      <c r="FO109" s="41" t="e">
        <f>IF('Publication Bias Analysis'!AW109&lt;&gt;"",'Publication Bias Analysis'!AW109,NA())</f>
        <v>#N/A</v>
      </c>
      <c r="FP109" s="41" t="str">
        <f>IF(AND(Include_study?="Yes",Sufficient_data="Yes"),'Publication Bias Analysis'!AV:AV-AVERAGE('Publication Bias Analysis'!AV:AV),"")</f>
        <v/>
      </c>
      <c r="FQ109" s="51" t="str">
        <f>IF(AND(Include_study?="Yes",Sufficient_data="Yes"),FO:FO-('Publication Bias Analysis'!AZ$30+'Publication Bias Analysis'!AZ$31*FN:FN),"")</f>
        <v/>
      </c>
      <c r="FW109" s="136"/>
      <c r="FX109" s="90" t="str">
        <f t="shared" si="246"/>
        <v/>
      </c>
      <c r="FY109" s="41" t="str">
        <f t="shared" si="184"/>
        <v/>
      </c>
      <c r="FZ109" s="51" t="str">
        <f t="shared" si="214"/>
        <v/>
      </c>
    </row>
    <row r="110" spans="1:182" x14ac:dyDescent="0.2">
      <c r="A110" s="131"/>
      <c r="B110" s="41" t="str">
        <f>IF(AND(Sufficient_data="Yes",Include_study?="Yes"),IF(AND(Sort_By=$E$1,Order="Ascending"),IF(Input!Study_name="",COUNTIFS(Input!Study_name,"&lt;&gt;"&amp;"",Include_study?,"Yes",Sufficient_data,"Yes")+1,IF(COUNT(E110)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110)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10" s="41" t="str">
        <f>IF(B110&lt;&gt;"",IF(B110=0,COUNTIF(B$2:B109,0)+1,COUNTIF(B$2:B109,B110)+COUNTIF(B:B,"&lt;"&amp;B110)+1),"")</f>
        <v/>
      </c>
      <c r="D110" s="41" t="str">
        <f t="shared" si="215"/>
        <v/>
      </c>
      <c r="E110" s="41" t="str">
        <f>IF(AND(Include_study?="Yes",Sufficient_data="Yes",Input!Study_name&lt;&gt;""),Input!Study_name,"")</f>
        <v/>
      </c>
      <c r="F110" s="41" t="str">
        <f>IF(AND(Include_study?="Yes",Sufficient_data="Yes"),IF(Input!M2_M1&lt;&gt;"",Input!M2_M1,IF(AND(M1_&lt;&gt;"",M2_&lt;&gt;""),M2_-M1_,"")),"")</f>
        <v/>
      </c>
      <c r="G110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10" s="41" t="str">
        <f>IF(AND(Include_study?="Yes",Sufficient_data="Yes"),IF(OR(t_value&lt;&gt;"",F_value&lt;&gt;"",Input!Cohens_d&lt;&gt;"",Input!Hedges_g&lt;&gt;""),"",Sdiff/SQRT(2*(1-(r_)))),"")</f>
        <v/>
      </c>
      <c r="I110" s="11" t="str">
        <f t="shared" si="216"/>
        <v/>
      </c>
      <c r="J110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10" s="41" t="str">
        <f t="shared" si="217"/>
        <v/>
      </c>
      <c r="L110" s="41" t="str">
        <f t="shared" si="218"/>
        <v/>
      </c>
      <c r="M110" s="41" t="str">
        <f t="shared" si="219"/>
        <v/>
      </c>
      <c r="N110" s="41" t="str">
        <f t="shared" si="220"/>
        <v/>
      </c>
      <c r="O110" s="41" t="str">
        <f t="shared" si="221"/>
        <v/>
      </c>
      <c r="P110" s="41" t="str">
        <f t="shared" si="222"/>
        <v/>
      </c>
      <c r="Q110" s="41" t="str">
        <f t="shared" si="192"/>
        <v/>
      </c>
      <c r="R110" s="41" t="str">
        <f t="shared" si="223"/>
        <v/>
      </c>
      <c r="S110" s="41" t="str">
        <f t="shared" si="224"/>
        <v/>
      </c>
      <c r="T110" s="105" t="str">
        <f t="shared" si="225"/>
        <v/>
      </c>
      <c r="U110" s="108" t="str">
        <f t="shared" si="226"/>
        <v/>
      </c>
      <c r="V110" s="42"/>
      <c r="W110" s="71" t="e">
        <f t="shared" si="150"/>
        <v>#N/A</v>
      </c>
      <c r="X110" s="41" t="str">
        <f t="shared" si="151"/>
        <v/>
      </c>
      <c r="Y110" s="51" t="str">
        <f t="shared" si="152"/>
        <v/>
      </c>
      <c r="AD110" s="131"/>
      <c r="AE110" s="71" t="str">
        <f t="shared" si="153"/>
        <v/>
      </c>
      <c r="AF110" s="86" t="str">
        <f t="shared" si="227"/>
        <v/>
      </c>
      <c r="AG110" s="86" t="str">
        <f t="shared" si="228"/>
        <v/>
      </c>
      <c r="AH110" s="86" t="str">
        <f t="shared" si="154"/>
        <v/>
      </c>
      <c r="AI110" s="86" t="str">
        <f t="shared" si="155"/>
        <v/>
      </c>
      <c r="AJ110" s="86" t="str">
        <f t="shared" si="156"/>
        <v/>
      </c>
      <c r="AK110" s="86" t="str">
        <f t="shared" si="229"/>
        <v/>
      </c>
      <c r="AL110" s="86" t="str">
        <f>IF(AND(Include_study?="Yes",Sufficient_data="Yes",Subgroup&lt;&gt;""),AH110-ABS(TINV((1-Subgroup_confidence_level),Number_of_subjects-1))*Calculations!AI110,"")</f>
        <v/>
      </c>
      <c r="AM110" s="86" t="str">
        <f>IF(AND(Include_study?="Yes",Sufficient_data="Yes",Subgroup&lt;&gt;""),AH110+ABS(TINV((1-Subgroup_confidence_level),Number_of_subjects-1))*Calculations!AI110,"")</f>
        <v/>
      </c>
      <c r="AN110" s="110" t="str">
        <f t="shared" si="230"/>
        <v/>
      </c>
      <c r="AO110" s="108" t="str">
        <f t="shared" si="231"/>
        <v/>
      </c>
      <c r="AP110" s="42"/>
      <c r="AQ110" s="71" t="e">
        <f t="shared" si="157"/>
        <v>#N/A</v>
      </c>
      <c r="AR110" s="41" t="str">
        <f t="shared" si="158"/>
        <v/>
      </c>
      <c r="AS110" s="51" t="str">
        <f t="shared" si="159"/>
        <v/>
      </c>
      <c r="AT110" s="42"/>
      <c r="AU110" s="71" t="str">
        <f t="shared" si="160"/>
        <v/>
      </c>
      <c r="AV110" s="86" t="str">
        <f>IF(AND(Sufficient_data="Yes",Include_study?="Yes",Subgroup&lt;&gt;""),IF(COUNTIFS(Input!P$2:P109,"="&amp;"Yes",Input!C$2:C109,"="&amp;"Yes",Input!Q$2:Q109,"="&amp;Subgroup)&gt;0,"",Subgroup),"")</f>
        <v/>
      </c>
      <c r="AW110" s="86" t="str">
        <f t="shared" si="161"/>
        <v/>
      </c>
      <c r="AX110" s="86" t="str">
        <f t="shared" si="162"/>
        <v/>
      </c>
      <c r="AY110" s="86" t="str">
        <f t="shared" si="163"/>
        <v/>
      </c>
      <c r="AZ110" s="86" t="str">
        <f t="shared" si="164"/>
        <v/>
      </c>
      <c r="BA110" s="86" t="str">
        <f t="shared" si="165"/>
        <v/>
      </c>
      <c r="BB110" s="86" t="str">
        <f t="shared" si="166"/>
        <v/>
      </c>
      <c r="BC110" s="86" t="str">
        <f t="shared" si="232"/>
        <v/>
      </c>
      <c r="BD110" s="86" t="str">
        <f t="shared" si="167"/>
        <v/>
      </c>
      <c r="BE110" s="86" t="str">
        <f t="shared" si="233"/>
        <v/>
      </c>
      <c r="BF110" s="86" t="str">
        <f t="shared" si="234"/>
        <v/>
      </c>
      <c r="BG110" s="86" t="str">
        <f t="shared" si="168"/>
        <v/>
      </c>
      <c r="BH110" s="86" t="str">
        <f t="shared" si="235"/>
        <v/>
      </c>
      <c r="BI110" s="86" t="str">
        <f t="shared" si="236"/>
        <v/>
      </c>
      <c r="BJ110" s="86" t="str">
        <f t="shared" si="169"/>
        <v/>
      </c>
      <c r="BK110" s="86" t="str">
        <f t="shared" si="237"/>
        <v/>
      </c>
      <c r="BL110" s="86" t="str">
        <f t="shared" si="238"/>
        <v/>
      </c>
      <c r="BM110" s="86" t="str">
        <f t="shared" si="170"/>
        <v/>
      </c>
      <c r="BN110" s="86" t="str">
        <f t="shared" si="171"/>
        <v/>
      </c>
      <c r="BO110" s="86" t="e">
        <f t="shared" si="172"/>
        <v>#N/A</v>
      </c>
      <c r="BP110" s="105" t="str">
        <f t="shared" si="173"/>
        <v/>
      </c>
      <c r="BQ110" s="86" t="str">
        <f t="shared" si="174"/>
        <v/>
      </c>
      <c r="BR110" s="86" t="str">
        <f t="shared" si="239"/>
        <v/>
      </c>
      <c r="BS110" s="86" t="str">
        <f t="shared" si="175"/>
        <v/>
      </c>
      <c r="BT110" s="51" t="str">
        <f t="shared" si="213"/>
        <v/>
      </c>
      <c r="BY110" s="132"/>
      <c r="BZ110" s="41" t="e">
        <f>IF(AND(Sufficient_data="Yes",Include_study?="Yes",Moderator&lt;&gt;""),'Moderator Analysis'!E110,NA())</f>
        <v>#N/A</v>
      </c>
      <c r="CA110" s="41" t="e">
        <f>IF(AND(Include_study?="Yes",Sufficient_data="Yes",Moderator&lt;&gt;""),'Moderator Analysis'!F110,NA())</f>
        <v>#N/A</v>
      </c>
      <c r="CB110" s="41" t="str">
        <f t="shared" si="240"/>
        <v/>
      </c>
      <c r="CC110" s="41" t="str">
        <f t="shared" si="176"/>
        <v/>
      </c>
      <c r="CD110" s="41" t="str">
        <f>IF(AND(Sufficient_data="Yes",Include_study?="Yes",Moderator&lt;&gt;""),'Moderator Analysis'!F:F-CO$2,"")</f>
        <v/>
      </c>
      <c r="CE110" s="41" t="str">
        <f t="shared" si="177"/>
        <v/>
      </c>
      <c r="CF110" s="51" t="str">
        <f>IF(AND(Sufficient_data="Yes",Include_study?="Yes",Moderator&lt;&gt;""),CC:CC*('Moderator Analysis'!F:F-CO$5-CO$4*'Moderator Analysis'!E:E)^2,"")</f>
        <v/>
      </c>
      <c r="CG110" s="42"/>
      <c r="CH110" s="25"/>
      <c r="CI110" s="71" t="str">
        <f t="shared" si="178"/>
        <v/>
      </c>
      <c r="CJ110" s="41" t="str">
        <f>IF(AND(Sufficient_data="Yes",Include_study?="Yes",CI110&lt;&gt;""),'Moderator Analysis'!F:F-'Moderator Analysis'!$J$37,"")</f>
        <v/>
      </c>
      <c r="CK110" s="41" t="str">
        <f>IF(AND(Sufficient_data="Yes",Include_study?="Yes",CI110&lt;&gt;""),'Moderator Analysis'!E:E-SUMPRODUCT('Moderator Analysis'!E:E,CI:CI)/SUM(CI:CI),"")</f>
        <v/>
      </c>
      <c r="CL110" s="51" t="str">
        <f>IF(AND(Sufficient_data="Yes",Include_study?="Yes",CI110&lt;&gt;""),CI:CI*('Moderator Analysis'!F:F-'Moderator Analysis'!J$29-'Moderator Analysis'!J$30*'Moderator Analysis'!E:E)^2,"")</f>
        <v/>
      </c>
      <c r="CQ110" s="132"/>
      <c r="CR110" s="134"/>
      <c r="CS110" s="41" t="str">
        <f>IF(AND(Sufficient_data="Yes",Include_study?="Yes"),1/('Publication Bias Analysis'!F110^2),"")</f>
        <v/>
      </c>
      <c r="CT110" s="86" t="str">
        <f>IF(AND(Include_study?="Yes",Sufficient_data="Yes"),1/('Publication Bias Analysis'!F110^2+IF(Additional_model="Fixed effect",0,DG$21)),"")</f>
        <v/>
      </c>
      <c r="CU110" s="86" t="str">
        <f>IF(AND(Include_study?="Yes",Sufficient_data="Yes"),1/('Publication Bias Analysis'!F:F^2+IF(Additional_model="Fixed effect",0,'Publication Bias Analysis'!L$32)),"")</f>
        <v/>
      </c>
      <c r="CV110" s="86" t="str">
        <f>IF(AND(Include_study?="Yes",Sufficient_data="Yes"),'Publication Bias Analysis'!E:E-'Publication Bias Analysis'!I$37,"")</f>
        <v/>
      </c>
      <c r="CW110" s="86" t="str">
        <f>IF(AND(Include_study?="Yes",Sufficient_data="Yes"),IF(Additional_model="Fixed effect",1/'Publication Bias Analysis'!F:F,1/SQRT('Publication Bias Analysis'!F:F^2+Calculations!DG$21)),"")</f>
        <v/>
      </c>
      <c r="CX110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10" s="88" t="str">
        <f t="shared" si="241"/>
        <v/>
      </c>
      <c r="CZ110" s="88" t="str">
        <f>IF(AND(Include_study?="Yes",Sufficient_data="Yes"),CY:CY+IF(DK:DK&lt;0,-1,1)*COUNTIF(CY$2:CY109,CY:CY),"")</f>
        <v/>
      </c>
      <c r="DA110" s="88" t="str">
        <f>IF(AND(Include_study?="Yes",Sufficient_data="Yes"),RANK(DO:DO,DO:DO,1)*IF(DN:DN&gt;0,1,-1)+IF(DN:DN&lt;0,-1,1)*COUNTIF(CY$2:CY109,CY:CY),"")</f>
        <v/>
      </c>
      <c r="DB110" s="88" t="str">
        <f>IF(AND(Include_study?="Yes",Sufficient_data="Yes"),RANK(DR:DR,DR:DR,1)*IF(DQ:DQ&gt;0,1,-1)+IF(DQ:DQ&lt;0,-1,1)*COUNTIF(CY$2:CY109,CY:CY),"")</f>
        <v/>
      </c>
      <c r="DC110" s="41" t="e">
        <f>IF(AND(Include_study?="Yes",Sufficient_data="Yes"),'Publication Bias Analysis'!$E:$E,NA())</f>
        <v>#N/A</v>
      </c>
      <c r="DD110" s="51" t="e">
        <f>IF(AND(Include_study?="Yes",Sufficient_data="Yes"),'Publication Bias Analysis'!$F:$F,NA())</f>
        <v>#N/A</v>
      </c>
      <c r="DJ110" s="136"/>
      <c r="DK110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10" s="41" t="str">
        <f t="shared" si="179"/>
        <v/>
      </c>
      <c r="DM110" s="51" t="str">
        <f>IF(AND(Include_study?="Yes",Sufficient_data="Yes"),1/('Publication Bias Analysis'!F:F^2+IF(Additional_model="Fixed effect",0,$DV$6)),"")</f>
        <v/>
      </c>
      <c r="DN110" s="41" t="str">
        <f>IF(AND(Include_study?="Yes",Sufficient_data="Yes"),IF('Publication Bias Analysis'!L$38="Left",'Publication Bias Analysis'!E:E-DV$3,Calculations!DV$3-'Publication Bias Analysis'!E:E),"")</f>
        <v/>
      </c>
      <c r="DO110" s="41" t="str">
        <f t="shared" si="180"/>
        <v/>
      </c>
      <c r="DP110" s="51" t="str">
        <f>IF(AND(DN110&lt;&gt;"",CZ110&lt;=MAX(CZ:CZ)-DV$7),1/('Publication Bias Analysis'!F:F^2+IF(Additional_model="Fixed effect",0,$DV$13)),"")</f>
        <v/>
      </c>
      <c r="DQ110" s="71" t="str">
        <f>IF(AND(Include_study?="Yes",Sufficient_data="Yes"),IF('Publication Bias Analysis'!L$38="Left",'Publication Bias Analysis'!E:E-DV$10,DV$10-'Publication Bias Analysis'!E:E),"")</f>
        <v/>
      </c>
      <c r="DR110" s="41" t="str">
        <f t="shared" si="181"/>
        <v/>
      </c>
      <c r="DS110" s="51" t="str">
        <f>IF(AND(DQ110&lt;&gt;"",DA110&lt;=MAX(DA:DA)-DV$14),1/('Publication Bias Analysis'!F:F^2+IF(Additional_model="Fixed effect",0,$DV$20)),"")</f>
        <v/>
      </c>
      <c r="EJ110" s="136"/>
      <c r="EK110" s="41" t="str">
        <f t="shared" si="210"/>
        <v/>
      </c>
      <c r="EL110" s="51" t="str">
        <f>IF(AND(Include_study?="Yes",Sufficient_data="Yes"),Z_score-('Publication Bias Analysis'!P$3+'Publication Bias Analysis'!P$4*Inverse_standard_error),"")</f>
        <v/>
      </c>
      <c r="EN110" s="136"/>
      <c r="EO110" s="41" t="str">
        <f>IF(AND(Include_study?="Yes",Sufficient_data="Yes"),('Publication Bias Analysis'!E:E-(SUMPRODUCT(Calculations!CS:CS,'Publication Bias Analysis'!E:E)/SUM(Calculations!CS:CS)))/SQRT(Calculations!EP:EP),"")</f>
        <v/>
      </c>
      <c r="EP110" s="41" t="str">
        <f>IF(AND(Include_study?="Yes",Sufficient_data="Yes"),'Publication Bias Analysis'!F:F^2-1/SUM(Calculations!CS:CS),"")</f>
        <v/>
      </c>
      <c r="EQ110" s="11" t="str">
        <f t="shared" si="182"/>
        <v/>
      </c>
      <c r="ER110" s="11" t="str">
        <f t="shared" si="183"/>
        <v/>
      </c>
      <c r="ES110" s="11" t="str">
        <f>IF(AND(Include_study?="Yes",Sufficient_data="Yes"),COUNTIFS(EQ$2:EQ109,"&lt;"&amp;EQ110,ER$2:ER109,"&lt;"&amp;ER110)+COUNTIFS(EQ111:EQ$201,"&lt;"&amp;EQ110,ER111:ER$201,"&lt;"&amp;ER110)+COUNTIFS(EQ$2:EQ109,"&gt;"&amp;EQ110,ER$2:ER109,"&gt;"&amp;ER110)+COUNTIFS(EQ111:EQ$201,"&gt;"&amp;EQ110,ER111:ER$201,"&gt;"&amp;ER110),"")</f>
        <v/>
      </c>
      <c r="ET110" s="82" t="str">
        <f>IF(AND(Include_study?="Yes",Sufficient_data="Yes"),COUNTIFS(EQ$2:EQ109,"&lt;"&amp;EQ110,ER$2:ER109,"&gt;"&amp;ER110)+COUNTIFS(EQ111:EQ$201,"&lt;"&amp;EQ110,ER111:ER$201,"&gt;"&amp;ER110)+COUNTIFS(EQ$2:EQ109,"&gt;"&amp;EQ110,ER$2:ER109,"&lt;"&amp;ER110)+COUNTIFS(EQ111:EQ$201,"&gt;"&amp;EQ110,ER111:ER$201,"&lt;"&amp;ER110),"")</f>
        <v/>
      </c>
      <c r="EV110" s="136"/>
      <c r="FA110" s="136"/>
      <c r="FB110" s="41" t="e">
        <f t="shared" si="242"/>
        <v>#N/A</v>
      </c>
      <c r="FC110" s="41" t="e">
        <f t="shared" si="243"/>
        <v>#N/A</v>
      </c>
      <c r="FD110" s="41" t="str">
        <f t="shared" si="244"/>
        <v/>
      </c>
      <c r="FE110" s="51" t="str">
        <f>IF(AND(Include_study?="Yes",Sufficient_data="Yes"),Z_score-('Publication Bias Analysis'!AO$30+'Publication Bias Analysis'!AO$31*Inverse_standard_error),"")</f>
        <v/>
      </c>
      <c r="FK110" s="136"/>
      <c r="FL110" s="11" t="str">
        <f>IF(Z_score_individual_studies&lt;&gt;"",RANK('Publication Bias Analysis'!AW:AW,'Publication Bias Analysis'!AW:AW,1)+COUNTIF('Publication Bias Analysis'!AW$2:AW109,'Publication Bias Analysis'!AW110),"")</f>
        <v/>
      </c>
      <c r="FM110" s="41" t="str">
        <f t="shared" si="245"/>
        <v/>
      </c>
      <c r="FN110" s="41" t="e">
        <f>IF('Publication Bias Analysis'!AV110&lt;&gt;"",'Publication Bias Analysis'!AV110,NA())</f>
        <v>#N/A</v>
      </c>
      <c r="FO110" s="41" t="e">
        <f>IF('Publication Bias Analysis'!AW110&lt;&gt;"",'Publication Bias Analysis'!AW110,NA())</f>
        <v>#N/A</v>
      </c>
      <c r="FP110" s="41" t="str">
        <f>IF(AND(Include_study?="Yes",Sufficient_data="Yes"),'Publication Bias Analysis'!AV:AV-AVERAGE('Publication Bias Analysis'!AV:AV),"")</f>
        <v/>
      </c>
      <c r="FQ110" s="51" t="str">
        <f>IF(AND(Include_study?="Yes",Sufficient_data="Yes"),FO:FO-('Publication Bias Analysis'!AZ$30+'Publication Bias Analysis'!AZ$31*FN:FN),"")</f>
        <v/>
      </c>
      <c r="FW110" s="136"/>
      <c r="FX110" s="90" t="str">
        <f t="shared" si="246"/>
        <v/>
      </c>
      <c r="FY110" s="41" t="str">
        <f t="shared" si="184"/>
        <v/>
      </c>
      <c r="FZ110" s="51" t="str">
        <f t="shared" si="214"/>
        <v/>
      </c>
    </row>
    <row r="111" spans="1:182" x14ac:dyDescent="0.2">
      <c r="A111" s="131"/>
      <c r="B111" s="41" t="str">
        <f>IF(AND(Sufficient_data="Yes",Include_study?="Yes"),IF(AND(Sort_By=$E$1,Order="Ascending"),IF(Input!Study_name="",COUNTIFS(Input!Study_name,"&lt;&gt;"&amp;"",Include_study?,"Yes",Sufficient_data,"Yes")+1,IF(COUNT(E111)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111)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11" s="41" t="str">
        <f>IF(B111&lt;&gt;"",IF(B111=0,COUNTIF(B$2:B110,0)+1,COUNTIF(B$2:B110,B111)+COUNTIF(B:B,"&lt;"&amp;B111)+1),"")</f>
        <v/>
      </c>
      <c r="D111" s="41" t="str">
        <f t="shared" si="215"/>
        <v/>
      </c>
      <c r="E111" s="41" t="str">
        <f>IF(AND(Include_study?="Yes",Sufficient_data="Yes",Input!Study_name&lt;&gt;""),Input!Study_name,"")</f>
        <v/>
      </c>
      <c r="F111" s="41" t="str">
        <f>IF(AND(Include_study?="Yes",Sufficient_data="Yes"),IF(Input!M2_M1&lt;&gt;"",Input!M2_M1,IF(AND(M1_&lt;&gt;"",M2_&lt;&gt;""),M2_-M1_,"")),"")</f>
        <v/>
      </c>
      <c r="G111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11" s="41" t="str">
        <f>IF(AND(Include_study?="Yes",Sufficient_data="Yes"),IF(OR(t_value&lt;&gt;"",F_value&lt;&gt;"",Input!Cohens_d&lt;&gt;"",Input!Hedges_g&lt;&gt;""),"",Sdiff/SQRT(2*(1-(r_)))),"")</f>
        <v/>
      </c>
      <c r="I111" s="11" t="str">
        <f t="shared" si="216"/>
        <v/>
      </c>
      <c r="J111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11" s="41" t="str">
        <f t="shared" si="217"/>
        <v/>
      </c>
      <c r="L111" s="41" t="str">
        <f t="shared" si="218"/>
        <v/>
      </c>
      <c r="M111" s="41" t="str">
        <f t="shared" si="219"/>
        <v/>
      </c>
      <c r="N111" s="41" t="str">
        <f t="shared" si="220"/>
        <v/>
      </c>
      <c r="O111" s="41" t="str">
        <f t="shared" si="221"/>
        <v/>
      </c>
      <c r="P111" s="41" t="str">
        <f t="shared" si="222"/>
        <v/>
      </c>
      <c r="Q111" s="41" t="str">
        <f t="shared" si="192"/>
        <v/>
      </c>
      <c r="R111" s="41" t="str">
        <f t="shared" si="223"/>
        <v/>
      </c>
      <c r="S111" s="41" t="str">
        <f t="shared" si="224"/>
        <v/>
      </c>
      <c r="T111" s="105" t="str">
        <f t="shared" si="225"/>
        <v/>
      </c>
      <c r="U111" s="108" t="str">
        <f t="shared" si="226"/>
        <v/>
      </c>
      <c r="V111" s="42"/>
      <c r="W111" s="71" t="e">
        <f t="shared" si="150"/>
        <v>#N/A</v>
      </c>
      <c r="X111" s="41" t="str">
        <f t="shared" si="151"/>
        <v/>
      </c>
      <c r="Y111" s="51" t="str">
        <f t="shared" si="152"/>
        <v/>
      </c>
      <c r="AD111" s="131"/>
      <c r="AE111" s="71" t="str">
        <f t="shared" si="153"/>
        <v/>
      </c>
      <c r="AF111" s="86" t="str">
        <f t="shared" si="227"/>
        <v/>
      </c>
      <c r="AG111" s="86" t="str">
        <f t="shared" si="228"/>
        <v/>
      </c>
      <c r="AH111" s="86" t="str">
        <f t="shared" si="154"/>
        <v/>
      </c>
      <c r="AI111" s="86" t="str">
        <f t="shared" si="155"/>
        <v/>
      </c>
      <c r="AJ111" s="86" t="str">
        <f t="shared" si="156"/>
        <v/>
      </c>
      <c r="AK111" s="86" t="str">
        <f t="shared" si="229"/>
        <v/>
      </c>
      <c r="AL111" s="86" t="str">
        <f>IF(AND(Include_study?="Yes",Sufficient_data="Yes",Subgroup&lt;&gt;""),AH111-ABS(TINV((1-Subgroup_confidence_level),Number_of_subjects-1))*Calculations!AI111,"")</f>
        <v/>
      </c>
      <c r="AM111" s="86" t="str">
        <f>IF(AND(Include_study?="Yes",Sufficient_data="Yes",Subgroup&lt;&gt;""),AH111+ABS(TINV((1-Subgroup_confidence_level),Number_of_subjects-1))*Calculations!AI111,"")</f>
        <v/>
      </c>
      <c r="AN111" s="110" t="str">
        <f t="shared" si="230"/>
        <v/>
      </c>
      <c r="AO111" s="108" t="str">
        <f t="shared" si="231"/>
        <v/>
      </c>
      <c r="AP111" s="42"/>
      <c r="AQ111" s="71" t="e">
        <f t="shared" si="157"/>
        <v>#N/A</v>
      </c>
      <c r="AR111" s="41" t="str">
        <f t="shared" si="158"/>
        <v/>
      </c>
      <c r="AS111" s="51" t="str">
        <f t="shared" si="159"/>
        <v/>
      </c>
      <c r="AT111" s="42"/>
      <c r="AU111" s="71" t="str">
        <f t="shared" si="160"/>
        <v/>
      </c>
      <c r="AV111" s="86" t="str">
        <f>IF(AND(Sufficient_data="Yes",Include_study?="Yes",Subgroup&lt;&gt;""),IF(COUNTIFS(Input!P$2:P110,"="&amp;"Yes",Input!C$2:C110,"="&amp;"Yes",Input!Q$2:Q110,"="&amp;Subgroup)&gt;0,"",Subgroup),"")</f>
        <v/>
      </c>
      <c r="AW111" s="86" t="str">
        <f t="shared" si="161"/>
        <v/>
      </c>
      <c r="AX111" s="86" t="str">
        <f t="shared" si="162"/>
        <v/>
      </c>
      <c r="AY111" s="86" t="str">
        <f t="shared" si="163"/>
        <v/>
      </c>
      <c r="AZ111" s="86" t="str">
        <f t="shared" si="164"/>
        <v/>
      </c>
      <c r="BA111" s="86" t="str">
        <f t="shared" si="165"/>
        <v/>
      </c>
      <c r="BB111" s="86" t="str">
        <f t="shared" si="166"/>
        <v/>
      </c>
      <c r="BC111" s="86" t="str">
        <f t="shared" si="232"/>
        <v/>
      </c>
      <c r="BD111" s="86" t="str">
        <f t="shared" si="167"/>
        <v/>
      </c>
      <c r="BE111" s="86" t="str">
        <f t="shared" si="233"/>
        <v/>
      </c>
      <c r="BF111" s="86" t="str">
        <f t="shared" si="234"/>
        <v/>
      </c>
      <c r="BG111" s="86" t="str">
        <f t="shared" si="168"/>
        <v/>
      </c>
      <c r="BH111" s="86" t="str">
        <f t="shared" si="235"/>
        <v/>
      </c>
      <c r="BI111" s="86" t="str">
        <f t="shared" si="236"/>
        <v/>
      </c>
      <c r="BJ111" s="86" t="str">
        <f t="shared" si="169"/>
        <v/>
      </c>
      <c r="BK111" s="86" t="str">
        <f t="shared" si="237"/>
        <v/>
      </c>
      <c r="BL111" s="86" t="str">
        <f t="shared" si="238"/>
        <v/>
      </c>
      <c r="BM111" s="86" t="str">
        <f t="shared" si="170"/>
        <v/>
      </c>
      <c r="BN111" s="86" t="str">
        <f t="shared" si="171"/>
        <v/>
      </c>
      <c r="BO111" s="86" t="e">
        <f t="shared" si="172"/>
        <v>#N/A</v>
      </c>
      <c r="BP111" s="105" t="str">
        <f t="shared" si="173"/>
        <v/>
      </c>
      <c r="BQ111" s="86" t="str">
        <f t="shared" si="174"/>
        <v/>
      </c>
      <c r="BR111" s="86" t="str">
        <f t="shared" si="239"/>
        <v/>
      </c>
      <c r="BS111" s="86" t="str">
        <f t="shared" si="175"/>
        <v/>
      </c>
      <c r="BT111" s="51" t="str">
        <f t="shared" si="213"/>
        <v/>
      </c>
      <c r="BY111" s="132"/>
      <c r="BZ111" s="41" t="e">
        <f>IF(AND(Sufficient_data="Yes",Include_study?="Yes",Moderator&lt;&gt;""),'Moderator Analysis'!E111,NA())</f>
        <v>#N/A</v>
      </c>
      <c r="CA111" s="41" t="e">
        <f>IF(AND(Include_study?="Yes",Sufficient_data="Yes",Moderator&lt;&gt;""),'Moderator Analysis'!F111,NA())</f>
        <v>#N/A</v>
      </c>
      <c r="CB111" s="41" t="str">
        <f t="shared" si="240"/>
        <v/>
      </c>
      <c r="CC111" s="41" t="str">
        <f t="shared" si="176"/>
        <v/>
      </c>
      <c r="CD111" s="41" t="str">
        <f>IF(AND(Sufficient_data="Yes",Include_study?="Yes",Moderator&lt;&gt;""),'Moderator Analysis'!F:F-CO$2,"")</f>
        <v/>
      </c>
      <c r="CE111" s="41" t="str">
        <f t="shared" si="177"/>
        <v/>
      </c>
      <c r="CF111" s="51" t="str">
        <f>IF(AND(Sufficient_data="Yes",Include_study?="Yes",Moderator&lt;&gt;""),CC:CC*('Moderator Analysis'!F:F-CO$5-CO$4*'Moderator Analysis'!E:E)^2,"")</f>
        <v/>
      </c>
      <c r="CG111" s="42"/>
      <c r="CH111" s="25"/>
      <c r="CI111" s="71" t="str">
        <f t="shared" si="178"/>
        <v/>
      </c>
      <c r="CJ111" s="41" t="str">
        <f>IF(AND(Sufficient_data="Yes",Include_study?="Yes",CI111&lt;&gt;""),'Moderator Analysis'!F:F-'Moderator Analysis'!$J$37,"")</f>
        <v/>
      </c>
      <c r="CK111" s="41" t="str">
        <f>IF(AND(Sufficient_data="Yes",Include_study?="Yes",CI111&lt;&gt;""),'Moderator Analysis'!E:E-SUMPRODUCT('Moderator Analysis'!E:E,CI:CI)/SUM(CI:CI),"")</f>
        <v/>
      </c>
      <c r="CL111" s="51" t="str">
        <f>IF(AND(Sufficient_data="Yes",Include_study?="Yes",CI111&lt;&gt;""),CI:CI*('Moderator Analysis'!F:F-'Moderator Analysis'!J$29-'Moderator Analysis'!J$30*'Moderator Analysis'!E:E)^2,"")</f>
        <v/>
      </c>
      <c r="CQ111" s="132"/>
      <c r="CR111" s="134"/>
      <c r="CS111" s="41" t="str">
        <f>IF(AND(Sufficient_data="Yes",Include_study?="Yes"),1/('Publication Bias Analysis'!F111^2),"")</f>
        <v/>
      </c>
      <c r="CT111" s="86" t="str">
        <f>IF(AND(Include_study?="Yes",Sufficient_data="Yes"),1/('Publication Bias Analysis'!F111^2+IF(Additional_model="Fixed effect",0,DG$21)),"")</f>
        <v/>
      </c>
      <c r="CU111" s="86" t="str">
        <f>IF(AND(Include_study?="Yes",Sufficient_data="Yes"),1/('Publication Bias Analysis'!F:F^2+IF(Additional_model="Fixed effect",0,'Publication Bias Analysis'!L$32)),"")</f>
        <v/>
      </c>
      <c r="CV111" s="86" t="str">
        <f>IF(AND(Include_study?="Yes",Sufficient_data="Yes"),'Publication Bias Analysis'!E:E-'Publication Bias Analysis'!I$37,"")</f>
        <v/>
      </c>
      <c r="CW111" s="86" t="str">
        <f>IF(AND(Include_study?="Yes",Sufficient_data="Yes"),IF(Additional_model="Fixed effect",1/'Publication Bias Analysis'!F:F,1/SQRT('Publication Bias Analysis'!F:F^2+Calculations!DG$21)),"")</f>
        <v/>
      </c>
      <c r="CX111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11" s="88" t="str">
        <f t="shared" si="241"/>
        <v/>
      </c>
      <c r="CZ111" s="88" t="str">
        <f>IF(AND(Include_study?="Yes",Sufficient_data="Yes"),CY:CY+IF(DK:DK&lt;0,-1,1)*COUNTIF(CY$2:CY110,CY:CY),"")</f>
        <v/>
      </c>
      <c r="DA111" s="88" t="str">
        <f>IF(AND(Include_study?="Yes",Sufficient_data="Yes"),RANK(DO:DO,DO:DO,1)*IF(DN:DN&gt;0,1,-1)+IF(DN:DN&lt;0,-1,1)*COUNTIF(CY$2:CY110,CY:CY),"")</f>
        <v/>
      </c>
      <c r="DB111" s="88" t="str">
        <f>IF(AND(Include_study?="Yes",Sufficient_data="Yes"),RANK(DR:DR,DR:DR,1)*IF(DQ:DQ&gt;0,1,-1)+IF(DQ:DQ&lt;0,-1,1)*COUNTIF(CY$2:CY110,CY:CY),"")</f>
        <v/>
      </c>
      <c r="DC111" s="41" t="e">
        <f>IF(AND(Include_study?="Yes",Sufficient_data="Yes"),'Publication Bias Analysis'!$E:$E,NA())</f>
        <v>#N/A</v>
      </c>
      <c r="DD111" s="51" t="e">
        <f>IF(AND(Include_study?="Yes",Sufficient_data="Yes"),'Publication Bias Analysis'!$F:$F,NA())</f>
        <v>#N/A</v>
      </c>
      <c r="DJ111" s="136"/>
      <c r="DK111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11" s="41" t="str">
        <f t="shared" si="179"/>
        <v/>
      </c>
      <c r="DM111" s="51" t="str">
        <f>IF(AND(Include_study?="Yes",Sufficient_data="Yes"),1/('Publication Bias Analysis'!F:F^2+IF(Additional_model="Fixed effect",0,$DV$6)),"")</f>
        <v/>
      </c>
      <c r="DN111" s="41" t="str">
        <f>IF(AND(Include_study?="Yes",Sufficient_data="Yes"),IF('Publication Bias Analysis'!L$38="Left",'Publication Bias Analysis'!E:E-DV$3,Calculations!DV$3-'Publication Bias Analysis'!E:E),"")</f>
        <v/>
      </c>
      <c r="DO111" s="41" t="str">
        <f t="shared" si="180"/>
        <v/>
      </c>
      <c r="DP111" s="51" t="str">
        <f>IF(AND(DN111&lt;&gt;"",CZ111&lt;=MAX(CZ:CZ)-DV$7),1/('Publication Bias Analysis'!F:F^2+IF(Additional_model="Fixed effect",0,$DV$13)),"")</f>
        <v/>
      </c>
      <c r="DQ111" s="71" t="str">
        <f>IF(AND(Include_study?="Yes",Sufficient_data="Yes"),IF('Publication Bias Analysis'!L$38="Left",'Publication Bias Analysis'!E:E-DV$10,DV$10-'Publication Bias Analysis'!E:E),"")</f>
        <v/>
      </c>
      <c r="DR111" s="41" t="str">
        <f t="shared" si="181"/>
        <v/>
      </c>
      <c r="DS111" s="51" t="str">
        <f>IF(AND(DQ111&lt;&gt;"",DA111&lt;=MAX(DA:DA)-DV$14),1/('Publication Bias Analysis'!F:F^2+IF(Additional_model="Fixed effect",0,$DV$20)),"")</f>
        <v/>
      </c>
      <c r="EJ111" s="136"/>
      <c r="EK111" s="41" t="str">
        <f t="shared" si="210"/>
        <v/>
      </c>
      <c r="EL111" s="51" t="str">
        <f>IF(AND(Include_study?="Yes",Sufficient_data="Yes"),Z_score-('Publication Bias Analysis'!P$3+'Publication Bias Analysis'!P$4*Inverse_standard_error),"")</f>
        <v/>
      </c>
      <c r="EN111" s="136"/>
      <c r="EO111" s="41" t="str">
        <f>IF(AND(Include_study?="Yes",Sufficient_data="Yes"),('Publication Bias Analysis'!E:E-(SUMPRODUCT(Calculations!CS:CS,'Publication Bias Analysis'!E:E)/SUM(Calculations!CS:CS)))/SQRT(Calculations!EP:EP),"")</f>
        <v/>
      </c>
      <c r="EP111" s="41" t="str">
        <f>IF(AND(Include_study?="Yes",Sufficient_data="Yes"),'Publication Bias Analysis'!F:F^2-1/SUM(Calculations!CS:CS),"")</f>
        <v/>
      </c>
      <c r="EQ111" s="11" t="str">
        <f t="shared" si="182"/>
        <v/>
      </c>
      <c r="ER111" s="11" t="str">
        <f t="shared" si="183"/>
        <v/>
      </c>
      <c r="ES111" s="11" t="str">
        <f>IF(AND(Include_study?="Yes",Sufficient_data="Yes"),COUNTIFS(EQ$2:EQ110,"&lt;"&amp;EQ111,ER$2:ER110,"&lt;"&amp;ER111)+COUNTIFS(EQ112:EQ$201,"&lt;"&amp;EQ111,ER112:ER$201,"&lt;"&amp;ER111)+COUNTIFS(EQ$2:EQ110,"&gt;"&amp;EQ111,ER$2:ER110,"&gt;"&amp;ER111)+COUNTIFS(EQ112:EQ$201,"&gt;"&amp;EQ111,ER112:ER$201,"&gt;"&amp;ER111),"")</f>
        <v/>
      </c>
      <c r="ET111" s="82" t="str">
        <f>IF(AND(Include_study?="Yes",Sufficient_data="Yes"),COUNTIFS(EQ$2:EQ110,"&lt;"&amp;EQ111,ER$2:ER110,"&gt;"&amp;ER111)+COUNTIFS(EQ112:EQ$201,"&lt;"&amp;EQ111,ER112:ER$201,"&gt;"&amp;ER111)+COUNTIFS(EQ$2:EQ110,"&gt;"&amp;EQ111,ER$2:ER110,"&lt;"&amp;ER111)+COUNTIFS(EQ112:EQ$201,"&gt;"&amp;EQ111,ER112:ER$201,"&lt;"&amp;ER111),"")</f>
        <v/>
      </c>
      <c r="EV111" s="136"/>
      <c r="FA111" s="136"/>
      <c r="FB111" s="41" t="e">
        <f t="shared" si="242"/>
        <v>#N/A</v>
      </c>
      <c r="FC111" s="41" t="e">
        <f t="shared" si="243"/>
        <v>#N/A</v>
      </c>
      <c r="FD111" s="41" t="str">
        <f t="shared" si="244"/>
        <v/>
      </c>
      <c r="FE111" s="51" t="str">
        <f>IF(AND(Include_study?="Yes",Sufficient_data="Yes"),Z_score-('Publication Bias Analysis'!AO$30+'Publication Bias Analysis'!AO$31*Inverse_standard_error),"")</f>
        <v/>
      </c>
      <c r="FK111" s="136"/>
      <c r="FL111" s="11" t="str">
        <f>IF(Z_score_individual_studies&lt;&gt;"",RANK('Publication Bias Analysis'!AW:AW,'Publication Bias Analysis'!AW:AW,1)+COUNTIF('Publication Bias Analysis'!AW$2:AW110,'Publication Bias Analysis'!AW111),"")</f>
        <v/>
      </c>
      <c r="FM111" s="41" t="str">
        <f t="shared" si="245"/>
        <v/>
      </c>
      <c r="FN111" s="41" t="e">
        <f>IF('Publication Bias Analysis'!AV111&lt;&gt;"",'Publication Bias Analysis'!AV111,NA())</f>
        <v>#N/A</v>
      </c>
      <c r="FO111" s="41" t="e">
        <f>IF('Publication Bias Analysis'!AW111&lt;&gt;"",'Publication Bias Analysis'!AW111,NA())</f>
        <v>#N/A</v>
      </c>
      <c r="FP111" s="41" t="str">
        <f>IF(AND(Include_study?="Yes",Sufficient_data="Yes"),'Publication Bias Analysis'!AV:AV-AVERAGE('Publication Bias Analysis'!AV:AV),"")</f>
        <v/>
      </c>
      <c r="FQ111" s="51" t="str">
        <f>IF(AND(Include_study?="Yes",Sufficient_data="Yes"),FO:FO-('Publication Bias Analysis'!AZ$30+'Publication Bias Analysis'!AZ$31*FN:FN),"")</f>
        <v/>
      </c>
      <c r="FW111" s="136"/>
      <c r="FX111" s="90" t="str">
        <f t="shared" si="246"/>
        <v/>
      </c>
      <c r="FY111" s="41" t="str">
        <f t="shared" si="184"/>
        <v/>
      </c>
      <c r="FZ111" s="51" t="str">
        <f t="shared" si="214"/>
        <v/>
      </c>
    </row>
    <row r="112" spans="1:182" x14ac:dyDescent="0.2">
      <c r="A112" s="131"/>
      <c r="B112" s="41" t="str">
        <f>IF(AND(Sufficient_data="Yes",Include_study?="Yes"),IF(AND(Sort_By=$E$1,Order="Ascending"),IF(Input!Study_name="",COUNTIFS(Input!Study_name,"&lt;&gt;"&amp;"",Include_study?,"Yes",Sufficient_data,"Yes")+1,IF(COUNT(E112)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112)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12" s="41" t="str">
        <f>IF(B112&lt;&gt;"",IF(B112=0,COUNTIF(B$2:B111,0)+1,COUNTIF(B$2:B111,B112)+COUNTIF(B:B,"&lt;"&amp;B112)+1),"")</f>
        <v/>
      </c>
      <c r="D112" s="41" t="str">
        <f t="shared" si="215"/>
        <v/>
      </c>
      <c r="E112" s="41" t="str">
        <f>IF(AND(Include_study?="Yes",Sufficient_data="Yes",Input!Study_name&lt;&gt;""),Input!Study_name,"")</f>
        <v/>
      </c>
      <c r="F112" s="41" t="str">
        <f>IF(AND(Include_study?="Yes",Sufficient_data="Yes"),IF(Input!M2_M1&lt;&gt;"",Input!M2_M1,IF(AND(M1_&lt;&gt;"",M2_&lt;&gt;""),M2_-M1_,"")),"")</f>
        <v/>
      </c>
      <c r="G112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12" s="41" t="str">
        <f>IF(AND(Include_study?="Yes",Sufficient_data="Yes"),IF(OR(t_value&lt;&gt;"",F_value&lt;&gt;"",Input!Cohens_d&lt;&gt;"",Input!Hedges_g&lt;&gt;""),"",Sdiff/SQRT(2*(1-(r_)))),"")</f>
        <v/>
      </c>
      <c r="I112" s="11" t="str">
        <f t="shared" si="216"/>
        <v/>
      </c>
      <c r="J112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12" s="41" t="str">
        <f t="shared" si="217"/>
        <v/>
      </c>
      <c r="L112" s="41" t="str">
        <f t="shared" si="218"/>
        <v/>
      </c>
      <c r="M112" s="41" t="str">
        <f t="shared" si="219"/>
        <v/>
      </c>
      <c r="N112" s="41" t="str">
        <f t="shared" si="220"/>
        <v/>
      </c>
      <c r="O112" s="41" t="str">
        <f t="shared" si="221"/>
        <v/>
      </c>
      <c r="P112" s="41" t="str">
        <f t="shared" si="222"/>
        <v/>
      </c>
      <c r="Q112" s="41" t="str">
        <f t="shared" si="192"/>
        <v/>
      </c>
      <c r="R112" s="41" t="str">
        <f t="shared" si="223"/>
        <v/>
      </c>
      <c r="S112" s="41" t="str">
        <f t="shared" si="224"/>
        <v/>
      </c>
      <c r="T112" s="105" t="str">
        <f t="shared" si="225"/>
        <v/>
      </c>
      <c r="U112" s="108" t="str">
        <f t="shared" si="226"/>
        <v/>
      </c>
      <c r="V112" s="42"/>
      <c r="W112" s="71" t="e">
        <f t="shared" si="150"/>
        <v>#N/A</v>
      </c>
      <c r="X112" s="41" t="str">
        <f t="shared" si="151"/>
        <v/>
      </c>
      <c r="Y112" s="51" t="str">
        <f t="shared" si="152"/>
        <v/>
      </c>
      <c r="AD112" s="131"/>
      <c r="AE112" s="71" t="str">
        <f t="shared" si="153"/>
        <v/>
      </c>
      <c r="AF112" s="86" t="str">
        <f t="shared" si="227"/>
        <v/>
      </c>
      <c r="AG112" s="86" t="str">
        <f t="shared" si="228"/>
        <v/>
      </c>
      <c r="AH112" s="86" t="str">
        <f t="shared" si="154"/>
        <v/>
      </c>
      <c r="AI112" s="86" t="str">
        <f t="shared" si="155"/>
        <v/>
      </c>
      <c r="AJ112" s="86" t="str">
        <f t="shared" si="156"/>
        <v/>
      </c>
      <c r="AK112" s="86" t="str">
        <f t="shared" si="229"/>
        <v/>
      </c>
      <c r="AL112" s="86" t="str">
        <f>IF(AND(Include_study?="Yes",Sufficient_data="Yes",Subgroup&lt;&gt;""),AH112-ABS(TINV((1-Subgroup_confidence_level),Number_of_subjects-1))*Calculations!AI112,"")</f>
        <v/>
      </c>
      <c r="AM112" s="86" t="str">
        <f>IF(AND(Include_study?="Yes",Sufficient_data="Yes",Subgroup&lt;&gt;""),AH112+ABS(TINV((1-Subgroup_confidence_level),Number_of_subjects-1))*Calculations!AI112,"")</f>
        <v/>
      </c>
      <c r="AN112" s="110" t="str">
        <f t="shared" si="230"/>
        <v/>
      </c>
      <c r="AO112" s="108" t="str">
        <f t="shared" si="231"/>
        <v/>
      </c>
      <c r="AP112" s="42"/>
      <c r="AQ112" s="71" t="e">
        <f t="shared" si="157"/>
        <v>#N/A</v>
      </c>
      <c r="AR112" s="41" t="str">
        <f t="shared" si="158"/>
        <v/>
      </c>
      <c r="AS112" s="51" t="str">
        <f t="shared" si="159"/>
        <v/>
      </c>
      <c r="AT112" s="42"/>
      <c r="AU112" s="71" t="str">
        <f t="shared" si="160"/>
        <v/>
      </c>
      <c r="AV112" s="86" t="str">
        <f>IF(AND(Sufficient_data="Yes",Include_study?="Yes",Subgroup&lt;&gt;""),IF(COUNTIFS(Input!P$2:P111,"="&amp;"Yes",Input!C$2:C111,"="&amp;"Yes",Input!Q$2:Q111,"="&amp;Subgroup)&gt;0,"",Subgroup),"")</f>
        <v/>
      </c>
      <c r="AW112" s="86" t="str">
        <f t="shared" si="161"/>
        <v/>
      </c>
      <c r="AX112" s="86" t="str">
        <f t="shared" si="162"/>
        <v/>
      </c>
      <c r="AY112" s="86" t="str">
        <f t="shared" si="163"/>
        <v/>
      </c>
      <c r="AZ112" s="86" t="str">
        <f t="shared" si="164"/>
        <v/>
      </c>
      <c r="BA112" s="86" t="str">
        <f t="shared" si="165"/>
        <v/>
      </c>
      <c r="BB112" s="86" t="str">
        <f t="shared" si="166"/>
        <v/>
      </c>
      <c r="BC112" s="86" t="str">
        <f t="shared" si="232"/>
        <v/>
      </c>
      <c r="BD112" s="86" t="str">
        <f t="shared" si="167"/>
        <v/>
      </c>
      <c r="BE112" s="86" t="str">
        <f t="shared" si="233"/>
        <v/>
      </c>
      <c r="BF112" s="86" t="str">
        <f t="shared" si="234"/>
        <v/>
      </c>
      <c r="BG112" s="86" t="str">
        <f t="shared" si="168"/>
        <v/>
      </c>
      <c r="BH112" s="86" t="str">
        <f t="shared" si="235"/>
        <v/>
      </c>
      <c r="BI112" s="86" t="str">
        <f t="shared" si="236"/>
        <v/>
      </c>
      <c r="BJ112" s="86" t="str">
        <f t="shared" si="169"/>
        <v/>
      </c>
      <c r="BK112" s="86" t="str">
        <f t="shared" si="237"/>
        <v/>
      </c>
      <c r="BL112" s="86" t="str">
        <f t="shared" si="238"/>
        <v/>
      </c>
      <c r="BM112" s="86" t="str">
        <f t="shared" si="170"/>
        <v/>
      </c>
      <c r="BN112" s="86" t="str">
        <f t="shared" si="171"/>
        <v/>
      </c>
      <c r="BO112" s="86" t="e">
        <f t="shared" si="172"/>
        <v>#N/A</v>
      </c>
      <c r="BP112" s="105" t="str">
        <f t="shared" si="173"/>
        <v/>
      </c>
      <c r="BQ112" s="86" t="str">
        <f t="shared" si="174"/>
        <v/>
      </c>
      <c r="BR112" s="86" t="str">
        <f t="shared" si="239"/>
        <v/>
      </c>
      <c r="BS112" s="86" t="str">
        <f t="shared" si="175"/>
        <v/>
      </c>
      <c r="BT112" s="51" t="str">
        <f t="shared" si="213"/>
        <v/>
      </c>
      <c r="BY112" s="132"/>
      <c r="BZ112" s="41" t="e">
        <f>IF(AND(Sufficient_data="Yes",Include_study?="Yes",Moderator&lt;&gt;""),'Moderator Analysis'!E112,NA())</f>
        <v>#N/A</v>
      </c>
      <c r="CA112" s="41" t="e">
        <f>IF(AND(Include_study?="Yes",Sufficient_data="Yes",Moderator&lt;&gt;""),'Moderator Analysis'!F112,NA())</f>
        <v>#N/A</v>
      </c>
      <c r="CB112" s="41" t="str">
        <f t="shared" si="240"/>
        <v/>
      </c>
      <c r="CC112" s="41" t="str">
        <f t="shared" si="176"/>
        <v/>
      </c>
      <c r="CD112" s="41" t="str">
        <f>IF(AND(Sufficient_data="Yes",Include_study?="Yes",Moderator&lt;&gt;""),'Moderator Analysis'!F:F-CO$2,"")</f>
        <v/>
      </c>
      <c r="CE112" s="41" t="str">
        <f t="shared" si="177"/>
        <v/>
      </c>
      <c r="CF112" s="51" t="str">
        <f>IF(AND(Sufficient_data="Yes",Include_study?="Yes",Moderator&lt;&gt;""),CC:CC*('Moderator Analysis'!F:F-CO$5-CO$4*'Moderator Analysis'!E:E)^2,"")</f>
        <v/>
      </c>
      <c r="CG112" s="42"/>
      <c r="CH112" s="25"/>
      <c r="CI112" s="71" t="str">
        <f t="shared" si="178"/>
        <v/>
      </c>
      <c r="CJ112" s="41" t="str">
        <f>IF(AND(Sufficient_data="Yes",Include_study?="Yes",CI112&lt;&gt;""),'Moderator Analysis'!F:F-'Moderator Analysis'!$J$37,"")</f>
        <v/>
      </c>
      <c r="CK112" s="41" t="str">
        <f>IF(AND(Sufficient_data="Yes",Include_study?="Yes",CI112&lt;&gt;""),'Moderator Analysis'!E:E-SUMPRODUCT('Moderator Analysis'!E:E,CI:CI)/SUM(CI:CI),"")</f>
        <v/>
      </c>
      <c r="CL112" s="51" t="str">
        <f>IF(AND(Sufficient_data="Yes",Include_study?="Yes",CI112&lt;&gt;""),CI:CI*('Moderator Analysis'!F:F-'Moderator Analysis'!J$29-'Moderator Analysis'!J$30*'Moderator Analysis'!E:E)^2,"")</f>
        <v/>
      </c>
      <c r="CQ112" s="132"/>
      <c r="CR112" s="134"/>
      <c r="CS112" s="41" t="str">
        <f>IF(AND(Sufficient_data="Yes",Include_study?="Yes"),1/('Publication Bias Analysis'!F112^2),"")</f>
        <v/>
      </c>
      <c r="CT112" s="86" t="str">
        <f>IF(AND(Include_study?="Yes",Sufficient_data="Yes"),1/('Publication Bias Analysis'!F112^2+IF(Additional_model="Fixed effect",0,DG$21)),"")</f>
        <v/>
      </c>
      <c r="CU112" s="86" t="str">
        <f>IF(AND(Include_study?="Yes",Sufficient_data="Yes"),1/('Publication Bias Analysis'!F:F^2+IF(Additional_model="Fixed effect",0,'Publication Bias Analysis'!L$32)),"")</f>
        <v/>
      </c>
      <c r="CV112" s="86" t="str">
        <f>IF(AND(Include_study?="Yes",Sufficient_data="Yes"),'Publication Bias Analysis'!E:E-'Publication Bias Analysis'!I$37,"")</f>
        <v/>
      </c>
      <c r="CW112" s="86" t="str">
        <f>IF(AND(Include_study?="Yes",Sufficient_data="Yes"),IF(Additional_model="Fixed effect",1/'Publication Bias Analysis'!F:F,1/SQRT('Publication Bias Analysis'!F:F^2+Calculations!DG$21)),"")</f>
        <v/>
      </c>
      <c r="CX112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12" s="88" t="str">
        <f t="shared" si="241"/>
        <v/>
      </c>
      <c r="CZ112" s="88" t="str">
        <f>IF(AND(Include_study?="Yes",Sufficient_data="Yes"),CY:CY+IF(DK:DK&lt;0,-1,1)*COUNTIF(CY$2:CY111,CY:CY),"")</f>
        <v/>
      </c>
      <c r="DA112" s="88" t="str">
        <f>IF(AND(Include_study?="Yes",Sufficient_data="Yes"),RANK(DO:DO,DO:DO,1)*IF(DN:DN&gt;0,1,-1)+IF(DN:DN&lt;0,-1,1)*COUNTIF(CY$2:CY111,CY:CY),"")</f>
        <v/>
      </c>
      <c r="DB112" s="88" t="str">
        <f>IF(AND(Include_study?="Yes",Sufficient_data="Yes"),RANK(DR:DR,DR:DR,1)*IF(DQ:DQ&gt;0,1,-1)+IF(DQ:DQ&lt;0,-1,1)*COUNTIF(CY$2:CY111,CY:CY),"")</f>
        <v/>
      </c>
      <c r="DC112" s="41" t="e">
        <f>IF(AND(Include_study?="Yes",Sufficient_data="Yes"),'Publication Bias Analysis'!$E:$E,NA())</f>
        <v>#N/A</v>
      </c>
      <c r="DD112" s="51" t="e">
        <f>IF(AND(Include_study?="Yes",Sufficient_data="Yes"),'Publication Bias Analysis'!$F:$F,NA())</f>
        <v>#N/A</v>
      </c>
      <c r="DJ112" s="136"/>
      <c r="DK112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12" s="41" t="str">
        <f t="shared" si="179"/>
        <v/>
      </c>
      <c r="DM112" s="51" t="str">
        <f>IF(AND(Include_study?="Yes",Sufficient_data="Yes"),1/('Publication Bias Analysis'!F:F^2+IF(Additional_model="Fixed effect",0,$DV$6)),"")</f>
        <v/>
      </c>
      <c r="DN112" s="41" t="str">
        <f>IF(AND(Include_study?="Yes",Sufficient_data="Yes"),IF('Publication Bias Analysis'!L$38="Left",'Publication Bias Analysis'!E:E-DV$3,Calculations!DV$3-'Publication Bias Analysis'!E:E),"")</f>
        <v/>
      </c>
      <c r="DO112" s="41" t="str">
        <f t="shared" si="180"/>
        <v/>
      </c>
      <c r="DP112" s="51" t="str">
        <f>IF(AND(DN112&lt;&gt;"",CZ112&lt;=MAX(CZ:CZ)-DV$7),1/('Publication Bias Analysis'!F:F^2+IF(Additional_model="Fixed effect",0,$DV$13)),"")</f>
        <v/>
      </c>
      <c r="DQ112" s="71" t="str">
        <f>IF(AND(Include_study?="Yes",Sufficient_data="Yes"),IF('Publication Bias Analysis'!L$38="Left",'Publication Bias Analysis'!E:E-DV$10,DV$10-'Publication Bias Analysis'!E:E),"")</f>
        <v/>
      </c>
      <c r="DR112" s="41" t="str">
        <f t="shared" si="181"/>
        <v/>
      </c>
      <c r="DS112" s="51" t="str">
        <f>IF(AND(DQ112&lt;&gt;"",DA112&lt;=MAX(DA:DA)-DV$14),1/('Publication Bias Analysis'!F:F^2+IF(Additional_model="Fixed effect",0,$DV$20)),"")</f>
        <v/>
      </c>
      <c r="EJ112" s="136"/>
      <c r="EK112" s="41" t="str">
        <f t="shared" si="210"/>
        <v/>
      </c>
      <c r="EL112" s="51" t="str">
        <f>IF(AND(Include_study?="Yes",Sufficient_data="Yes"),Z_score-('Publication Bias Analysis'!P$3+'Publication Bias Analysis'!P$4*Inverse_standard_error),"")</f>
        <v/>
      </c>
      <c r="EN112" s="136"/>
      <c r="EO112" s="41" t="str">
        <f>IF(AND(Include_study?="Yes",Sufficient_data="Yes"),('Publication Bias Analysis'!E:E-(SUMPRODUCT(Calculations!CS:CS,'Publication Bias Analysis'!E:E)/SUM(Calculations!CS:CS)))/SQRT(Calculations!EP:EP),"")</f>
        <v/>
      </c>
      <c r="EP112" s="41" t="str">
        <f>IF(AND(Include_study?="Yes",Sufficient_data="Yes"),'Publication Bias Analysis'!F:F^2-1/SUM(Calculations!CS:CS),"")</f>
        <v/>
      </c>
      <c r="EQ112" s="11" t="str">
        <f t="shared" si="182"/>
        <v/>
      </c>
      <c r="ER112" s="11" t="str">
        <f t="shared" si="183"/>
        <v/>
      </c>
      <c r="ES112" s="11" t="str">
        <f>IF(AND(Include_study?="Yes",Sufficient_data="Yes"),COUNTIFS(EQ$2:EQ111,"&lt;"&amp;EQ112,ER$2:ER111,"&lt;"&amp;ER112)+COUNTIFS(EQ113:EQ$201,"&lt;"&amp;EQ112,ER113:ER$201,"&lt;"&amp;ER112)+COUNTIFS(EQ$2:EQ111,"&gt;"&amp;EQ112,ER$2:ER111,"&gt;"&amp;ER112)+COUNTIFS(EQ113:EQ$201,"&gt;"&amp;EQ112,ER113:ER$201,"&gt;"&amp;ER112),"")</f>
        <v/>
      </c>
      <c r="ET112" s="82" t="str">
        <f>IF(AND(Include_study?="Yes",Sufficient_data="Yes"),COUNTIFS(EQ$2:EQ111,"&lt;"&amp;EQ112,ER$2:ER111,"&gt;"&amp;ER112)+COUNTIFS(EQ113:EQ$201,"&lt;"&amp;EQ112,ER113:ER$201,"&gt;"&amp;ER112)+COUNTIFS(EQ$2:EQ111,"&gt;"&amp;EQ112,ER$2:ER111,"&lt;"&amp;ER112)+COUNTIFS(EQ113:EQ$201,"&gt;"&amp;EQ112,ER113:ER$201,"&lt;"&amp;ER112),"")</f>
        <v/>
      </c>
      <c r="EV112" s="136"/>
      <c r="FA112" s="136"/>
      <c r="FB112" s="41" t="e">
        <f t="shared" si="242"/>
        <v>#N/A</v>
      </c>
      <c r="FC112" s="41" t="e">
        <f t="shared" si="243"/>
        <v>#N/A</v>
      </c>
      <c r="FD112" s="41" t="str">
        <f t="shared" si="244"/>
        <v/>
      </c>
      <c r="FE112" s="51" t="str">
        <f>IF(AND(Include_study?="Yes",Sufficient_data="Yes"),Z_score-('Publication Bias Analysis'!AO$30+'Publication Bias Analysis'!AO$31*Inverse_standard_error),"")</f>
        <v/>
      </c>
      <c r="FK112" s="136"/>
      <c r="FL112" s="11" t="str">
        <f>IF(Z_score_individual_studies&lt;&gt;"",RANK('Publication Bias Analysis'!AW:AW,'Publication Bias Analysis'!AW:AW,1)+COUNTIF('Publication Bias Analysis'!AW$2:AW111,'Publication Bias Analysis'!AW112),"")</f>
        <v/>
      </c>
      <c r="FM112" s="41" t="str">
        <f t="shared" si="245"/>
        <v/>
      </c>
      <c r="FN112" s="41" t="e">
        <f>IF('Publication Bias Analysis'!AV112&lt;&gt;"",'Publication Bias Analysis'!AV112,NA())</f>
        <v>#N/A</v>
      </c>
      <c r="FO112" s="41" t="e">
        <f>IF('Publication Bias Analysis'!AW112&lt;&gt;"",'Publication Bias Analysis'!AW112,NA())</f>
        <v>#N/A</v>
      </c>
      <c r="FP112" s="41" t="str">
        <f>IF(AND(Include_study?="Yes",Sufficient_data="Yes"),'Publication Bias Analysis'!AV:AV-AVERAGE('Publication Bias Analysis'!AV:AV),"")</f>
        <v/>
      </c>
      <c r="FQ112" s="51" t="str">
        <f>IF(AND(Include_study?="Yes",Sufficient_data="Yes"),FO:FO-('Publication Bias Analysis'!AZ$30+'Publication Bias Analysis'!AZ$31*FN:FN),"")</f>
        <v/>
      </c>
      <c r="FW112" s="136"/>
      <c r="FX112" s="90" t="str">
        <f t="shared" si="246"/>
        <v/>
      </c>
      <c r="FY112" s="41" t="str">
        <f t="shared" si="184"/>
        <v/>
      </c>
      <c r="FZ112" s="51" t="str">
        <f t="shared" si="214"/>
        <v/>
      </c>
    </row>
    <row r="113" spans="1:182" x14ac:dyDescent="0.2">
      <c r="A113" s="131"/>
      <c r="B113" s="41" t="str">
        <f>IF(AND(Sufficient_data="Yes",Include_study?="Yes"),IF(AND(Sort_By=$E$1,Order="Ascending"),IF(Input!Study_name="",COUNTIFS(Input!Study_name,"&lt;&gt;"&amp;"",Include_study?,"Yes",Sufficient_data,"Yes")+1,IF(COUNT(E113)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113)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13" s="41" t="str">
        <f>IF(B113&lt;&gt;"",IF(B113=0,COUNTIF(B$2:B112,0)+1,COUNTIF(B$2:B112,B113)+COUNTIF(B:B,"&lt;"&amp;B113)+1),"")</f>
        <v/>
      </c>
      <c r="D113" s="41" t="str">
        <f t="shared" si="215"/>
        <v/>
      </c>
      <c r="E113" s="41" t="str">
        <f>IF(AND(Include_study?="Yes",Sufficient_data="Yes",Input!Study_name&lt;&gt;""),Input!Study_name,"")</f>
        <v/>
      </c>
      <c r="F113" s="41" t="str">
        <f>IF(AND(Include_study?="Yes",Sufficient_data="Yes"),IF(Input!M2_M1&lt;&gt;"",Input!M2_M1,IF(AND(M1_&lt;&gt;"",M2_&lt;&gt;""),M2_-M1_,"")),"")</f>
        <v/>
      </c>
      <c r="G113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13" s="41" t="str">
        <f>IF(AND(Include_study?="Yes",Sufficient_data="Yes"),IF(OR(t_value&lt;&gt;"",F_value&lt;&gt;"",Input!Cohens_d&lt;&gt;"",Input!Hedges_g&lt;&gt;""),"",Sdiff/SQRT(2*(1-(r_)))),"")</f>
        <v/>
      </c>
      <c r="I113" s="11" t="str">
        <f t="shared" si="216"/>
        <v/>
      </c>
      <c r="J113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13" s="41" t="str">
        <f t="shared" si="217"/>
        <v/>
      </c>
      <c r="L113" s="41" t="str">
        <f t="shared" si="218"/>
        <v/>
      </c>
      <c r="M113" s="41" t="str">
        <f t="shared" si="219"/>
        <v/>
      </c>
      <c r="N113" s="41" t="str">
        <f t="shared" si="220"/>
        <v/>
      </c>
      <c r="O113" s="41" t="str">
        <f t="shared" si="221"/>
        <v/>
      </c>
      <c r="P113" s="41" t="str">
        <f t="shared" si="222"/>
        <v/>
      </c>
      <c r="Q113" s="41" t="str">
        <f t="shared" si="192"/>
        <v/>
      </c>
      <c r="R113" s="41" t="str">
        <f t="shared" si="223"/>
        <v/>
      </c>
      <c r="S113" s="41" t="str">
        <f t="shared" si="224"/>
        <v/>
      </c>
      <c r="T113" s="105" t="str">
        <f t="shared" si="225"/>
        <v/>
      </c>
      <c r="U113" s="108" t="str">
        <f t="shared" si="226"/>
        <v/>
      </c>
      <c r="V113" s="42"/>
      <c r="W113" s="71" t="e">
        <f t="shared" si="150"/>
        <v>#N/A</v>
      </c>
      <c r="X113" s="41" t="str">
        <f t="shared" si="151"/>
        <v/>
      </c>
      <c r="Y113" s="51" t="str">
        <f t="shared" si="152"/>
        <v/>
      </c>
      <c r="AD113" s="131"/>
      <c r="AE113" s="71" t="str">
        <f t="shared" si="153"/>
        <v/>
      </c>
      <c r="AF113" s="86" t="str">
        <f t="shared" si="227"/>
        <v/>
      </c>
      <c r="AG113" s="86" t="str">
        <f t="shared" si="228"/>
        <v/>
      </c>
      <c r="AH113" s="86" t="str">
        <f t="shared" si="154"/>
        <v/>
      </c>
      <c r="AI113" s="86" t="str">
        <f t="shared" si="155"/>
        <v/>
      </c>
      <c r="AJ113" s="86" t="str">
        <f t="shared" si="156"/>
        <v/>
      </c>
      <c r="AK113" s="86" t="str">
        <f t="shared" si="229"/>
        <v/>
      </c>
      <c r="AL113" s="86" t="str">
        <f>IF(AND(Include_study?="Yes",Sufficient_data="Yes",Subgroup&lt;&gt;""),AH113-ABS(TINV((1-Subgroup_confidence_level),Number_of_subjects-1))*Calculations!AI113,"")</f>
        <v/>
      </c>
      <c r="AM113" s="86" t="str">
        <f>IF(AND(Include_study?="Yes",Sufficient_data="Yes",Subgroup&lt;&gt;""),AH113+ABS(TINV((1-Subgroup_confidence_level),Number_of_subjects-1))*Calculations!AI113,"")</f>
        <v/>
      </c>
      <c r="AN113" s="110" t="str">
        <f t="shared" si="230"/>
        <v/>
      </c>
      <c r="AO113" s="108" t="str">
        <f t="shared" si="231"/>
        <v/>
      </c>
      <c r="AP113" s="42"/>
      <c r="AQ113" s="71" t="e">
        <f t="shared" si="157"/>
        <v>#N/A</v>
      </c>
      <c r="AR113" s="41" t="str">
        <f t="shared" si="158"/>
        <v/>
      </c>
      <c r="AS113" s="51" t="str">
        <f t="shared" si="159"/>
        <v/>
      </c>
      <c r="AT113" s="42"/>
      <c r="AU113" s="71" t="str">
        <f t="shared" si="160"/>
        <v/>
      </c>
      <c r="AV113" s="86" t="str">
        <f>IF(AND(Sufficient_data="Yes",Include_study?="Yes",Subgroup&lt;&gt;""),IF(COUNTIFS(Input!P$2:P112,"="&amp;"Yes",Input!C$2:C112,"="&amp;"Yes",Input!Q$2:Q112,"="&amp;Subgroup)&gt;0,"",Subgroup),"")</f>
        <v/>
      </c>
      <c r="AW113" s="86" t="str">
        <f t="shared" si="161"/>
        <v/>
      </c>
      <c r="AX113" s="86" t="str">
        <f t="shared" si="162"/>
        <v/>
      </c>
      <c r="AY113" s="86" t="str">
        <f t="shared" si="163"/>
        <v/>
      </c>
      <c r="AZ113" s="86" t="str">
        <f t="shared" si="164"/>
        <v/>
      </c>
      <c r="BA113" s="86" t="str">
        <f t="shared" si="165"/>
        <v/>
      </c>
      <c r="BB113" s="86" t="str">
        <f t="shared" si="166"/>
        <v/>
      </c>
      <c r="BC113" s="86" t="str">
        <f t="shared" si="232"/>
        <v/>
      </c>
      <c r="BD113" s="86" t="str">
        <f t="shared" si="167"/>
        <v/>
      </c>
      <c r="BE113" s="86" t="str">
        <f t="shared" si="233"/>
        <v/>
      </c>
      <c r="BF113" s="86" t="str">
        <f t="shared" si="234"/>
        <v/>
      </c>
      <c r="BG113" s="86" t="str">
        <f t="shared" si="168"/>
        <v/>
      </c>
      <c r="BH113" s="86" t="str">
        <f t="shared" si="235"/>
        <v/>
      </c>
      <c r="BI113" s="86" t="str">
        <f t="shared" si="236"/>
        <v/>
      </c>
      <c r="BJ113" s="86" t="str">
        <f t="shared" si="169"/>
        <v/>
      </c>
      <c r="BK113" s="86" t="str">
        <f t="shared" si="237"/>
        <v/>
      </c>
      <c r="BL113" s="86" t="str">
        <f t="shared" si="238"/>
        <v/>
      </c>
      <c r="BM113" s="86" t="str">
        <f t="shared" si="170"/>
        <v/>
      </c>
      <c r="BN113" s="86" t="str">
        <f t="shared" si="171"/>
        <v/>
      </c>
      <c r="BO113" s="86" t="e">
        <f t="shared" si="172"/>
        <v>#N/A</v>
      </c>
      <c r="BP113" s="105" t="str">
        <f t="shared" si="173"/>
        <v/>
      </c>
      <c r="BQ113" s="86" t="str">
        <f t="shared" si="174"/>
        <v/>
      </c>
      <c r="BR113" s="86" t="str">
        <f t="shared" si="239"/>
        <v/>
      </c>
      <c r="BS113" s="86" t="str">
        <f t="shared" si="175"/>
        <v/>
      </c>
      <c r="BT113" s="51" t="str">
        <f t="shared" si="213"/>
        <v/>
      </c>
      <c r="BY113" s="132"/>
      <c r="BZ113" s="41" t="e">
        <f>IF(AND(Sufficient_data="Yes",Include_study?="Yes",Moderator&lt;&gt;""),'Moderator Analysis'!E113,NA())</f>
        <v>#N/A</v>
      </c>
      <c r="CA113" s="41" t="e">
        <f>IF(AND(Include_study?="Yes",Sufficient_data="Yes",Moderator&lt;&gt;""),'Moderator Analysis'!F113,NA())</f>
        <v>#N/A</v>
      </c>
      <c r="CB113" s="41" t="str">
        <f t="shared" si="240"/>
        <v/>
      </c>
      <c r="CC113" s="41" t="str">
        <f t="shared" si="176"/>
        <v/>
      </c>
      <c r="CD113" s="41" t="str">
        <f>IF(AND(Sufficient_data="Yes",Include_study?="Yes",Moderator&lt;&gt;""),'Moderator Analysis'!F:F-CO$2,"")</f>
        <v/>
      </c>
      <c r="CE113" s="41" t="str">
        <f t="shared" si="177"/>
        <v/>
      </c>
      <c r="CF113" s="51" t="str">
        <f>IF(AND(Sufficient_data="Yes",Include_study?="Yes",Moderator&lt;&gt;""),CC:CC*('Moderator Analysis'!F:F-CO$5-CO$4*'Moderator Analysis'!E:E)^2,"")</f>
        <v/>
      </c>
      <c r="CG113" s="42"/>
      <c r="CH113" s="25"/>
      <c r="CI113" s="71" t="str">
        <f t="shared" si="178"/>
        <v/>
      </c>
      <c r="CJ113" s="41" t="str">
        <f>IF(AND(Sufficient_data="Yes",Include_study?="Yes",CI113&lt;&gt;""),'Moderator Analysis'!F:F-'Moderator Analysis'!$J$37,"")</f>
        <v/>
      </c>
      <c r="CK113" s="41" t="str">
        <f>IF(AND(Sufficient_data="Yes",Include_study?="Yes",CI113&lt;&gt;""),'Moderator Analysis'!E:E-SUMPRODUCT('Moderator Analysis'!E:E,CI:CI)/SUM(CI:CI),"")</f>
        <v/>
      </c>
      <c r="CL113" s="51" t="str">
        <f>IF(AND(Sufficient_data="Yes",Include_study?="Yes",CI113&lt;&gt;""),CI:CI*('Moderator Analysis'!F:F-'Moderator Analysis'!J$29-'Moderator Analysis'!J$30*'Moderator Analysis'!E:E)^2,"")</f>
        <v/>
      </c>
      <c r="CQ113" s="132"/>
      <c r="CR113" s="134"/>
      <c r="CS113" s="41" t="str">
        <f>IF(AND(Sufficient_data="Yes",Include_study?="Yes"),1/('Publication Bias Analysis'!F113^2),"")</f>
        <v/>
      </c>
      <c r="CT113" s="86" t="str">
        <f>IF(AND(Include_study?="Yes",Sufficient_data="Yes"),1/('Publication Bias Analysis'!F113^2+IF(Additional_model="Fixed effect",0,DG$21)),"")</f>
        <v/>
      </c>
      <c r="CU113" s="86" t="str">
        <f>IF(AND(Include_study?="Yes",Sufficient_data="Yes"),1/('Publication Bias Analysis'!F:F^2+IF(Additional_model="Fixed effect",0,'Publication Bias Analysis'!L$32)),"")</f>
        <v/>
      </c>
      <c r="CV113" s="86" t="str">
        <f>IF(AND(Include_study?="Yes",Sufficient_data="Yes"),'Publication Bias Analysis'!E:E-'Publication Bias Analysis'!I$37,"")</f>
        <v/>
      </c>
      <c r="CW113" s="86" t="str">
        <f>IF(AND(Include_study?="Yes",Sufficient_data="Yes"),IF(Additional_model="Fixed effect",1/'Publication Bias Analysis'!F:F,1/SQRT('Publication Bias Analysis'!F:F^2+Calculations!DG$21)),"")</f>
        <v/>
      </c>
      <c r="CX113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13" s="88" t="str">
        <f t="shared" si="241"/>
        <v/>
      </c>
      <c r="CZ113" s="88" t="str">
        <f>IF(AND(Include_study?="Yes",Sufficient_data="Yes"),CY:CY+IF(DK:DK&lt;0,-1,1)*COUNTIF(CY$2:CY112,CY:CY),"")</f>
        <v/>
      </c>
      <c r="DA113" s="88" t="str">
        <f>IF(AND(Include_study?="Yes",Sufficient_data="Yes"),RANK(DO:DO,DO:DO,1)*IF(DN:DN&gt;0,1,-1)+IF(DN:DN&lt;0,-1,1)*COUNTIF(CY$2:CY112,CY:CY),"")</f>
        <v/>
      </c>
      <c r="DB113" s="88" t="str">
        <f>IF(AND(Include_study?="Yes",Sufficient_data="Yes"),RANK(DR:DR,DR:DR,1)*IF(DQ:DQ&gt;0,1,-1)+IF(DQ:DQ&lt;0,-1,1)*COUNTIF(CY$2:CY112,CY:CY),"")</f>
        <v/>
      </c>
      <c r="DC113" s="41" t="e">
        <f>IF(AND(Include_study?="Yes",Sufficient_data="Yes"),'Publication Bias Analysis'!$E:$E,NA())</f>
        <v>#N/A</v>
      </c>
      <c r="DD113" s="51" t="e">
        <f>IF(AND(Include_study?="Yes",Sufficient_data="Yes"),'Publication Bias Analysis'!$F:$F,NA())</f>
        <v>#N/A</v>
      </c>
      <c r="DJ113" s="136"/>
      <c r="DK113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13" s="41" t="str">
        <f t="shared" si="179"/>
        <v/>
      </c>
      <c r="DM113" s="51" t="str">
        <f>IF(AND(Include_study?="Yes",Sufficient_data="Yes"),1/('Publication Bias Analysis'!F:F^2+IF(Additional_model="Fixed effect",0,$DV$6)),"")</f>
        <v/>
      </c>
      <c r="DN113" s="41" t="str">
        <f>IF(AND(Include_study?="Yes",Sufficient_data="Yes"),IF('Publication Bias Analysis'!L$38="Left",'Publication Bias Analysis'!E:E-DV$3,Calculations!DV$3-'Publication Bias Analysis'!E:E),"")</f>
        <v/>
      </c>
      <c r="DO113" s="41" t="str">
        <f t="shared" si="180"/>
        <v/>
      </c>
      <c r="DP113" s="51" t="str">
        <f>IF(AND(DN113&lt;&gt;"",CZ113&lt;=MAX(CZ:CZ)-DV$7),1/('Publication Bias Analysis'!F:F^2+IF(Additional_model="Fixed effect",0,$DV$13)),"")</f>
        <v/>
      </c>
      <c r="DQ113" s="71" t="str">
        <f>IF(AND(Include_study?="Yes",Sufficient_data="Yes"),IF('Publication Bias Analysis'!L$38="Left",'Publication Bias Analysis'!E:E-DV$10,DV$10-'Publication Bias Analysis'!E:E),"")</f>
        <v/>
      </c>
      <c r="DR113" s="41" t="str">
        <f t="shared" si="181"/>
        <v/>
      </c>
      <c r="DS113" s="51" t="str">
        <f>IF(AND(DQ113&lt;&gt;"",DA113&lt;=MAX(DA:DA)-DV$14),1/('Publication Bias Analysis'!F:F^2+IF(Additional_model="Fixed effect",0,$DV$20)),"")</f>
        <v/>
      </c>
      <c r="EJ113" s="136"/>
      <c r="EK113" s="41" t="str">
        <f t="shared" si="210"/>
        <v/>
      </c>
      <c r="EL113" s="51" t="str">
        <f>IF(AND(Include_study?="Yes",Sufficient_data="Yes"),Z_score-('Publication Bias Analysis'!P$3+'Publication Bias Analysis'!P$4*Inverse_standard_error),"")</f>
        <v/>
      </c>
      <c r="EN113" s="136"/>
      <c r="EO113" s="41" t="str">
        <f>IF(AND(Include_study?="Yes",Sufficient_data="Yes"),('Publication Bias Analysis'!E:E-(SUMPRODUCT(Calculations!CS:CS,'Publication Bias Analysis'!E:E)/SUM(Calculations!CS:CS)))/SQRT(Calculations!EP:EP),"")</f>
        <v/>
      </c>
      <c r="EP113" s="41" t="str">
        <f>IF(AND(Include_study?="Yes",Sufficient_data="Yes"),'Publication Bias Analysis'!F:F^2-1/SUM(Calculations!CS:CS),"")</f>
        <v/>
      </c>
      <c r="EQ113" s="11" t="str">
        <f t="shared" si="182"/>
        <v/>
      </c>
      <c r="ER113" s="11" t="str">
        <f t="shared" si="183"/>
        <v/>
      </c>
      <c r="ES113" s="11" t="str">
        <f>IF(AND(Include_study?="Yes",Sufficient_data="Yes"),COUNTIFS(EQ$2:EQ112,"&lt;"&amp;EQ113,ER$2:ER112,"&lt;"&amp;ER113)+COUNTIFS(EQ114:EQ$201,"&lt;"&amp;EQ113,ER114:ER$201,"&lt;"&amp;ER113)+COUNTIFS(EQ$2:EQ112,"&gt;"&amp;EQ113,ER$2:ER112,"&gt;"&amp;ER113)+COUNTIFS(EQ114:EQ$201,"&gt;"&amp;EQ113,ER114:ER$201,"&gt;"&amp;ER113),"")</f>
        <v/>
      </c>
      <c r="ET113" s="82" t="str">
        <f>IF(AND(Include_study?="Yes",Sufficient_data="Yes"),COUNTIFS(EQ$2:EQ112,"&lt;"&amp;EQ113,ER$2:ER112,"&gt;"&amp;ER113)+COUNTIFS(EQ114:EQ$201,"&lt;"&amp;EQ113,ER114:ER$201,"&gt;"&amp;ER113)+COUNTIFS(EQ$2:EQ112,"&gt;"&amp;EQ113,ER$2:ER112,"&lt;"&amp;ER113)+COUNTIFS(EQ114:EQ$201,"&gt;"&amp;EQ113,ER114:ER$201,"&lt;"&amp;ER113),"")</f>
        <v/>
      </c>
      <c r="EV113" s="136"/>
      <c r="FA113" s="136"/>
      <c r="FB113" s="41" t="e">
        <f t="shared" si="242"/>
        <v>#N/A</v>
      </c>
      <c r="FC113" s="41" t="e">
        <f t="shared" si="243"/>
        <v>#N/A</v>
      </c>
      <c r="FD113" s="41" t="str">
        <f t="shared" si="244"/>
        <v/>
      </c>
      <c r="FE113" s="51" t="str">
        <f>IF(AND(Include_study?="Yes",Sufficient_data="Yes"),Z_score-('Publication Bias Analysis'!AO$30+'Publication Bias Analysis'!AO$31*Inverse_standard_error),"")</f>
        <v/>
      </c>
      <c r="FK113" s="136"/>
      <c r="FL113" s="11" t="str">
        <f>IF(Z_score_individual_studies&lt;&gt;"",RANK('Publication Bias Analysis'!AW:AW,'Publication Bias Analysis'!AW:AW,1)+COUNTIF('Publication Bias Analysis'!AW$2:AW112,'Publication Bias Analysis'!AW113),"")</f>
        <v/>
      </c>
      <c r="FM113" s="41" t="str">
        <f t="shared" si="245"/>
        <v/>
      </c>
      <c r="FN113" s="41" t="e">
        <f>IF('Publication Bias Analysis'!AV113&lt;&gt;"",'Publication Bias Analysis'!AV113,NA())</f>
        <v>#N/A</v>
      </c>
      <c r="FO113" s="41" t="e">
        <f>IF('Publication Bias Analysis'!AW113&lt;&gt;"",'Publication Bias Analysis'!AW113,NA())</f>
        <v>#N/A</v>
      </c>
      <c r="FP113" s="41" t="str">
        <f>IF(AND(Include_study?="Yes",Sufficient_data="Yes"),'Publication Bias Analysis'!AV:AV-AVERAGE('Publication Bias Analysis'!AV:AV),"")</f>
        <v/>
      </c>
      <c r="FQ113" s="51" t="str">
        <f>IF(AND(Include_study?="Yes",Sufficient_data="Yes"),FO:FO-('Publication Bias Analysis'!AZ$30+'Publication Bias Analysis'!AZ$31*FN:FN),"")</f>
        <v/>
      </c>
      <c r="FW113" s="136"/>
      <c r="FX113" s="90" t="str">
        <f t="shared" si="246"/>
        <v/>
      </c>
      <c r="FY113" s="41" t="str">
        <f t="shared" si="184"/>
        <v/>
      </c>
      <c r="FZ113" s="51" t="str">
        <f t="shared" si="214"/>
        <v/>
      </c>
    </row>
    <row r="114" spans="1:182" x14ac:dyDescent="0.2">
      <c r="A114" s="131"/>
      <c r="B114" s="41" t="str">
        <f>IF(AND(Sufficient_data="Yes",Include_study?="Yes"),IF(AND(Sort_By=$E$1,Order="Ascending"),IF(Input!Study_name="",COUNTIFS(Input!Study_name,"&lt;&gt;"&amp;"",Include_study?,"Yes",Sufficient_data,"Yes")+1,IF(COUNT(E114)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114)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14" s="41" t="str">
        <f>IF(B114&lt;&gt;"",IF(B114=0,COUNTIF(B$2:B113,0)+1,COUNTIF(B$2:B113,B114)+COUNTIF(B:B,"&lt;"&amp;B114)+1),"")</f>
        <v/>
      </c>
      <c r="D114" s="41" t="str">
        <f t="shared" si="215"/>
        <v/>
      </c>
      <c r="E114" s="41" t="str">
        <f>IF(AND(Include_study?="Yes",Sufficient_data="Yes",Input!Study_name&lt;&gt;""),Input!Study_name,"")</f>
        <v/>
      </c>
      <c r="F114" s="41" t="str">
        <f>IF(AND(Include_study?="Yes",Sufficient_data="Yes"),IF(Input!M2_M1&lt;&gt;"",Input!M2_M1,IF(AND(M1_&lt;&gt;"",M2_&lt;&gt;""),M2_-M1_,"")),"")</f>
        <v/>
      </c>
      <c r="G114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14" s="41" t="str">
        <f>IF(AND(Include_study?="Yes",Sufficient_data="Yes"),IF(OR(t_value&lt;&gt;"",F_value&lt;&gt;"",Input!Cohens_d&lt;&gt;"",Input!Hedges_g&lt;&gt;""),"",Sdiff/SQRT(2*(1-(r_)))),"")</f>
        <v/>
      </c>
      <c r="I114" s="11" t="str">
        <f t="shared" si="216"/>
        <v/>
      </c>
      <c r="J114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14" s="41" t="str">
        <f t="shared" si="217"/>
        <v/>
      </c>
      <c r="L114" s="41" t="str">
        <f t="shared" si="218"/>
        <v/>
      </c>
      <c r="M114" s="41" t="str">
        <f t="shared" si="219"/>
        <v/>
      </c>
      <c r="N114" s="41" t="str">
        <f t="shared" si="220"/>
        <v/>
      </c>
      <c r="O114" s="41" t="str">
        <f t="shared" si="221"/>
        <v/>
      </c>
      <c r="P114" s="41" t="str">
        <f t="shared" si="222"/>
        <v/>
      </c>
      <c r="Q114" s="41" t="str">
        <f t="shared" si="192"/>
        <v/>
      </c>
      <c r="R114" s="41" t="str">
        <f t="shared" si="223"/>
        <v/>
      </c>
      <c r="S114" s="41" t="str">
        <f t="shared" si="224"/>
        <v/>
      </c>
      <c r="T114" s="105" t="str">
        <f t="shared" si="225"/>
        <v/>
      </c>
      <c r="U114" s="108" t="str">
        <f t="shared" si="226"/>
        <v/>
      </c>
      <c r="V114" s="42"/>
      <c r="W114" s="71" t="e">
        <f t="shared" si="150"/>
        <v>#N/A</v>
      </c>
      <c r="X114" s="41" t="str">
        <f t="shared" si="151"/>
        <v/>
      </c>
      <c r="Y114" s="51" t="str">
        <f t="shared" si="152"/>
        <v/>
      </c>
      <c r="AD114" s="131"/>
      <c r="AE114" s="71" t="str">
        <f t="shared" si="153"/>
        <v/>
      </c>
      <c r="AF114" s="86" t="str">
        <f t="shared" si="227"/>
        <v/>
      </c>
      <c r="AG114" s="86" t="str">
        <f t="shared" si="228"/>
        <v/>
      </c>
      <c r="AH114" s="86" t="str">
        <f t="shared" si="154"/>
        <v/>
      </c>
      <c r="AI114" s="86" t="str">
        <f t="shared" si="155"/>
        <v/>
      </c>
      <c r="AJ114" s="86" t="str">
        <f t="shared" si="156"/>
        <v/>
      </c>
      <c r="AK114" s="86" t="str">
        <f t="shared" si="229"/>
        <v/>
      </c>
      <c r="AL114" s="86" t="str">
        <f>IF(AND(Include_study?="Yes",Sufficient_data="Yes",Subgroup&lt;&gt;""),AH114-ABS(TINV((1-Subgroup_confidence_level),Number_of_subjects-1))*Calculations!AI114,"")</f>
        <v/>
      </c>
      <c r="AM114" s="86" t="str">
        <f>IF(AND(Include_study?="Yes",Sufficient_data="Yes",Subgroup&lt;&gt;""),AH114+ABS(TINV((1-Subgroup_confidence_level),Number_of_subjects-1))*Calculations!AI114,"")</f>
        <v/>
      </c>
      <c r="AN114" s="110" t="str">
        <f t="shared" si="230"/>
        <v/>
      </c>
      <c r="AO114" s="108" t="str">
        <f t="shared" si="231"/>
        <v/>
      </c>
      <c r="AP114" s="42"/>
      <c r="AQ114" s="71" t="e">
        <f t="shared" si="157"/>
        <v>#N/A</v>
      </c>
      <c r="AR114" s="41" t="str">
        <f t="shared" si="158"/>
        <v/>
      </c>
      <c r="AS114" s="51" t="str">
        <f t="shared" si="159"/>
        <v/>
      </c>
      <c r="AT114" s="42"/>
      <c r="AU114" s="71" t="str">
        <f t="shared" si="160"/>
        <v/>
      </c>
      <c r="AV114" s="86" t="str">
        <f>IF(AND(Sufficient_data="Yes",Include_study?="Yes",Subgroup&lt;&gt;""),IF(COUNTIFS(Input!P$2:P113,"="&amp;"Yes",Input!C$2:C113,"="&amp;"Yes",Input!Q$2:Q113,"="&amp;Subgroup)&gt;0,"",Subgroup),"")</f>
        <v/>
      </c>
      <c r="AW114" s="86" t="str">
        <f t="shared" si="161"/>
        <v/>
      </c>
      <c r="AX114" s="86" t="str">
        <f t="shared" si="162"/>
        <v/>
      </c>
      <c r="AY114" s="86" t="str">
        <f t="shared" si="163"/>
        <v/>
      </c>
      <c r="AZ114" s="86" t="str">
        <f t="shared" si="164"/>
        <v/>
      </c>
      <c r="BA114" s="86" t="str">
        <f t="shared" si="165"/>
        <v/>
      </c>
      <c r="BB114" s="86" t="str">
        <f t="shared" si="166"/>
        <v/>
      </c>
      <c r="BC114" s="86" t="str">
        <f t="shared" si="232"/>
        <v/>
      </c>
      <c r="BD114" s="86" t="str">
        <f t="shared" si="167"/>
        <v/>
      </c>
      <c r="BE114" s="86" t="str">
        <f t="shared" si="233"/>
        <v/>
      </c>
      <c r="BF114" s="86" t="str">
        <f t="shared" si="234"/>
        <v/>
      </c>
      <c r="BG114" s="86" t="str">
        <f t="shared" si="168"/>
        <v/>
      </c>
      <c r="BH114" s="86" t="str">
        <f t="shared" si="235"/>
        <v/>
      </c>
      <c r="BI114" s="86" t="str">
        <f t="shared" si="236"/>
        <v/>
      </c>
      <c r="BJ114" s="86" t="str">
        <f t="shared" si="169"/>
        <v/>
      </c>
      <c r="BK114" s="86" t="str">
        <f t="shared" si="237"/>
        <v/>
      </c>
      <c r="BL114" s="86" t="str">
        <f t="shared" si="238"/>
        <v/>
      </c>
      <c r="BM114" s="86" t="str">
        <f t="shared" si="170"/>
        <v/>
      </c>
      <c r="BN114" s="86" t="str">
        <f t="shared" si="171"/>
        <v/>
      </c>
      <c r="BO114" s="86" t="e">
        <f t="shared" si="172"/>
        <v>#N/A</v>
      </c>
      <c r="BP114" s="105" t="str">
        <f t="shared" si="173"/>
        <v/>
      </c>
      <c r="BQ114" s="86" t="str">
        <f t="shared" si="174"/>
        <v/>
      </c>
      <c r="BR114" s="86" t="str">
        <f t="shared" si="239"/>
        <v/>
      </c>
      <c r="BS114" s="86" t="str">
        <f t="shared" si="175"/>
        <v/>
      </c>
      <c r="BT114" s="51" t="str">
        <f t="shared" si="213"/>
        <v/>
      </c>
      <c r="BY114" s="132"/>
      <c r="BZ114" s="41" t="e">
        <f>IF(AND(Sufficient_data="Yes",Include_study?="Yes",Moderator&lt;&gt;""),'Moderator Analysis'!E114,NA())</f>
        <v>#N/A</v>
      </c>
      <c r="CA114" s="41" t="e">
        <f>IF(AND(Include_study?="Yes",Sufficient_data="Yes",Moderator&lt;&gt;""),'Moderator Analysis'!F114,NA())</f>
        <v>#N/A</v>
      </c>
      <c r="CB114" s="41" t="str">
        <f t="shared" si="240"/>
        <v/>
      </c>
      <c r="CC114" s="41" t="str">
        <f t="shared" si="176"/>
        <v/>
      </c>
      <c r="CD114" s="41" t="str">
        <f>IF(AND(Sufficient_data="Yes",Include_study?="Yes",Moderator&lt;&gt;""),'Moderator Analysis'!F:F-CO$2,"")</f>
        <v/>
      </c>
      <c r="CE114" s="41" t="str">
        <f t="shared" si="177"/>
        <v/>
      </c>
      <c r="CF114" s="51" t="str">
        <f>IF(AND(Sufficient_data="Yes",Include_study?="Yes",Moderator&lt;&gt;""),CC:CC*('Moderator Analysis'!F:F-CO$5-CO$4*'Moderator Analysis'!E:E)^2,"")</f>
        <v/>
      </c>
      <c r="CG114" s="42"/>
      <c r="CH114" s="25"/>
      <c r="CI114" s="71" t="str">
        <f t="shared" si="178"/>
        <v/>
      </c>
      <c r="CJ114" s="41" t="str">
        <f>IF(AND(Sufficient_data="Yes",Include_study?="Yes",CI114&lt;&gt;""),'Moderator Analysis'!F:F-'Moderator Analysis'!$J$37,"")</f>
        <v/>
      </c>
      <c r="CK114" s="41" t="str">
        <f>IF(AND(Sufficient_data="Yes",Include_study?="Yes",CI114&lt;&gt;""),'Moderator Analysis'!E:E-SUMPRODUCT('Moderator Analysis'!E:E,CI:CI)/SUM(CI:CI),"")</f>
        <v/>
      </c>
      <c r="CL114" s="51" t="str">
        <f>IF(AND(Sufficient_data="Yes",Include_study?="Yes",CI114&lt;&gt;""),CI:CI*('Moderator Analysis'!F:F-'Moderator Analysis'!J$29-'Moderator Analysis'!J$30*'Moderator Analysis'!E:E)^2,"")</f>
        <v/>
      </c>
      <c r="CQ114" s="132"/>
      <c r="CR114" s="134"/>
      <c r="CS114" s="41" t="str">
        <f>IF(AND(Sufficient_data="Yes",Include_study?="Yes"),1/('Publication Bias Analysis'!F114^2),"")</f>
        <v/>
      </c>
      <c r="CT114" s="86" t="str">
        <f>IF(AND(Include_study?="Yes",Sufficient_data="Yes"),1/('Publication Bias Analysis'!F114^2+IF(Additional_model="Fixed effect",0,DG$21)),"")</f>
        <v/>
      </c>
      <c r="CU114" s="86" t="str">
        <f>IF(AND(Include_study?="Yes",Sufficient_data="Yes"),1/('Publication Bias Analysis'!F:F^2+IF(Additional_model="Fixed effect",0,'Publication Bias Analysis'!L$32)),"")</f>
        <v/>
      </c>
      <c r="CV114" s="86" t="str">
        <f>IF(AND(Include_study?="Yes",Sufficient_data="Yes"),'Publication Bias Analysis'!E:E-'Publication Bias Analysis'!I$37,"")</f>
        <v/>
      </c>
      <c r="CW114" s="86" t="str">
        <f>IF(AND(Include_study?="Yes",Sufficient_data="Yes"),IF(Additional_model="Fixed effect",1/'Publication Bias Analysis'!F:F,1/SQRT('Publication Bias Analysis'!F:F^2+Calculations!DG$21)),"")</f>
        <v/>
      </c>
      <c r="CX114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14" s="88" t="str">
        <f t="shared" si="241"/>
        <v/>
      </c>
      <c r="CZ114" s="88" t="str">
        <f>IF(AND(Include_study?="Yes",Sufficient_data="Yes"),CY:CY+IF(DK:DK&lt;0,-1,1)*COUNTIF(CY$2:CY113,CY:CY),"")</f>
        <v/>
      </c>
      <c r="DA114" s="88" t="str">
        <f>IF(AND(Include_study?="Yes",Sufficient_data="Yes"),RANK(DO:DO,DO:DO,1)*IF(DN:DN&gt;0,1,-1)+IF(DN:DN&lt;0,-1,1)*COUNTIF(CY$2:CY113,CY:CY),"")</f>
        <v/>
      </c>
      <c r="DB114" s="88" t="str">
        <f>IF(AND(Include_study?="Yes",Sufficient_data="Yes"),RANK(DR:DR,DR:DR,1)*IF(DQ:DQ&gt;0,1,-1)+IF(DQ:DQ&lt;0,-1,1)*COUNTIF(CY$2:CY113,CY:CY),"")</f>
        <v/>
      </c>
      <c r="DC114" s="41" t="e">
        <f>IF(AND(Include_study?="Yes",Sufficient_data="Yes"),'Publication Bias Analysis'!$E:$E,NA())</f>
        <v>#N/A</v>
      </c>
      <c r="DD114" s="51" t="e">
        <f>IF(AND(Include_study?="Yes",Sufficient_data="Yes"),'Publication Bias Analysis'!$F:$F,NA())</f>
        <v>#N/A</v>
      </c>
      <c r="DJ114" s="136"/>
      <c r="DK114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14" s="41" t="str">
        <f t="shared" si="179"/>
        <v/>
      </c>
      <c r="DM114" s="51" t="str">
        <f>IF(AND(Include_study?="Yes",Sufficient_data="Yes"),1/('Publication Bias Analysis'!F:F^2+IF(Additional_model="Fixed effect",0,$DV$6)),"")</f>
        <v/>
      </c>
      <c r="DN114" s="41" t="str">
        <f>IF(AND(Include_study?="Yes",Sufficient_data="Yes"),IF('Publication Bias Analysis'!L$38="Left",'Publication Bias Analysis'!E:E-DV$3,Calculations!DV$3-'Publication Bias Analysis'!E:E),"")</f>
        <v/>
      </c>
      <c r="DO114" s="41" t="str">
        <f t="shared" si="180"/>
        <v/>
      </c>
      <c r="DP114" s="51" t="str">
        <f>IF(AND(DN114&lt;&gt;"",CZ114&lt;=MAX(CZ:CZ)-DV$7),1/('Publication Bias Analysis'!F:F^2+IF(Additional_model="Fixed effect",0,$DV$13)),"")</f>
        <v/>
      </c>
      <c r="DQ114" s="71" t="str">
        <f>IF(AND(Include_study?="Yes",Sufficient_data="Yes"),IF('Publication Bias Analysis'!L$38="Left",'Publication Bias Analysis'!E:E-DV$10,DV$10-'Publication Bias Analysis'!E:E),"")</f>
        <v/>
      </c>
      <c r="DR114" s="41" t="str">
        <f t="shared" si="181"/>
        <v/>
      </c>
      <c r="DS114" s="51" t="str">
        <f>IF(AND(DQ114&lt;&gt;"",DA114&lt;=MAX(DA:DA)-DV$14),1/('Publication Bias Analysis'!F:F^2+IF(Additional_model="Fixed effect",0,$DV$20)),"")</f>
        <v/>
      </c>
      <c r="EJ114" s="136"/>
      <c r="EK114" s="41" t="str">
        <f t="shared" si="210"/>
        <v/>
      </c>
      <c r="EL114" s="51" t="str">
        <f>IF(AND(Include_study?="Yes",Sufficient_data="Yes"),Z_score-('Publication Bias Analysis'!P$3+'Publication Bias Analysis'!P$4*Inverse_standard_error),"")</f>
        <v/>
      </c>
      <c r="EN114" s="136"/>
      <c r="EO114" s="41" t="str">
        <f>IF(AND(Include_study?="Yes",Sufficient_data="Yes"),('Publication Bias Analysis'!E:E-(SUMPRODUCT(Calculations!CS:CS,'Publication Bias Analysis'!E:E)/SUM(Calculations!CS:CS)))/SQRT(Calculations!EP:EP),"")</f>
        <v/>
      </c>
      <c r="EP114" s="41" t="str">
        <f>IF(AND(Include_study?="Yes",Sufficient_data="Yes"),'Publication Bias Analysis'!F:F^2-1/SUM(Calculations!CS:CS),"")</f>
        <v/>
      </c>
      <c r="EQ114" s="11" t="str">
        <f t="shared" si="182"/>
        <v/>
      </c>
      <c r="ER114" s="11" t="str">
        <f t="shared" si="183"/>
        <v/>
      </c>
      <c r="ES114" s="11" t="str">
        <f>IF(AND(Include_study?="Yes",Sufficient_data="Yes"),COUNTIFS(EQ$2:EQ113,"&lt;"&amp;EQ114,ER$2:ER113,"&lt;"&amp;ER114)+COUNTIFS(EQ115:EQ$201,"&lt;"&amp;EQ114,ER115:ER$201,"&lt;"&amp;ER114)+COUNTIFS(EQ$2:EQ113,"&gt;"&amp;EQ114,ER$2:ER113,"&gt;"&amp;ER114)+COUNTIFS(EQ115:EQ$201,"&gt;"&amp;EQ114,ER115:ER$201,"&gt;"&amp;ER114),"")</f>
        <v/>
      </c>
      <c r="ET114" s="82" t="str">
        <f>IF(AND(Include_study?="Yes",Sufficient_data="Yes"),COUNTIFS(EQ$2:EQ113,"&lt;"&amp;EQ114,ER$2:ER113,"&gt;"&amp;ER114)+COUNTIFS(EQ115:EQ$201,"&lt;"&amp;EQ114,ER115:ER$201,"&gt;"&amp;ER114)+COUNTIFS(EQ$2:EQ113,"&gt;"&amp;EQ114,ER$2:ER113,"&lt;"&amp;ER114)+COUNTIFS(EQ115:EQ$201,"&gt;"&amp;EQ114,ER115:ER$201,"&lt;"&amp;ER114),"")</f>
        <v/>
      </c>
      <c r="EV114" s="136"/>
      <c r="FA114" s="136"/>
      <c r="FB114" s="41" t="e">
        <f t="shared" si="242"/>
        <v>#N/A</v>
      </c>
      <c r="FC114" s="41" t="e">
        <f t="shared" si="243"/>
        <v>#N/A</v>
      </c>
      <c r="FD114" s="41" t="str">
        <f t="shared" si="244"/>
        <v/>
      </c>
      <c r="FE114" s="51" t="str">
        <f>IF(AND(Include_study?="Yes",Sufficient_data="Yes"),Z_score-('Publication Bias Analysis'!AO$30+'Publication Bias Analysis'!AO$31*Inverse_standard_error),"")</f>
        <v/>
      </c>
      <c r="FK114" s="136"/>
      <c r="FL114" s="11" t="str">
        <f>IF(Z_score_individual_studies&lt;&gt;"",RANK('Publication Bias Analysis'!AW:AW,'Publication Bias Analysis'!AW:AW,1)+COUNTIF('Publication Bias Analysis'!AW$2:AW113,'Publication Bias Analysis'!AW114),"")</f>
        <v/>
      </c>
      <c r="FM114" s="41" t="str">
        <f t="shared" si="245"/>
        <v/>
      </c>
      <c r="FN114" s="41" t="e">
        <f>IF('Publication Bias Analysis'!AV114&lt;&gt;"",'Publication Bias Analysis'!AV114,NA())</f>
        <v>#N/A</v>
      </c>
      <c r="FO114" s="41" t="e">
        <f>IF('Publication Bias Analysis'!AW114&lt;&gt;"",'Publication Bias Analysis'!AW114,NA())</f>
        <v>#N/A</v>
      </c>
      <c r="FP114" s="41" t="str">
        <f>IF(AND(Include_study?="Yes",Sufficient_data="Yes"),'Publication Bias Analysis'!AV:AV-AVERAGE('Publication Bias Analysis'!AV:AV),"")</f>
        <v/>
      </c>
      <c r="FQ114" s="51" t="str">
        <f>IF(AND(Include_study?="Yes",Sufficient_data="Yes"),FO:FO-('Publication Bias Analysis'!AZ$30+'Publication Bias Analysis'!AZ$31*FN:FN),"")</f>
        <v/>
      </c>
      <c r="FW114" s="136"/>
      <c r="FX114" s="90" t="str">
        <f t="shared" si="246"/>
        <v/>
      </c>
      <c r="FY114" s="41" t="str">
        <f t="shared" si="184"/>
        <v/>
      </c>
      <c r="FZ114" s="51" t="str">
        <f t="shared" si="214"/>
        <v/>
      </c>
    </row>
    <row r="115" spans="1:182" x14ac:dyDescent="0.2">
      <c r="A115" s="131"/>
      <c r="B115" s="41" t="str">
        <f>IF(AND(Sufficient_data="Yes",Include_study?="Yes"),IF(AND(Sort_By=$E$1,Order="Ascending"),IF(Input!Study_name="",COUNTIFS(Input!Study_name,"&lt;&gt;"&amp;"",Include_study?,"Yes",Sufficient_data,"Yes")+1,IF(COUNT(E115)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115)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15" s="41" t="str">
        <f>IF(B115&lt;&gt;"",IF(B115=0,COUNTIF(B$2:B114,0)+1,COUNTIF(B$2:B114,B115)+COUNTIF(B:B,"&lt;"&amp;B115)+1),"")</f>
        <v/>
      </c>
      <c r="D115" s="41" t="str">
        <f t="shared" si="215"/>
        <v/>
      </c>
      <c r="E115" s="41" t="str">
        <f>IF(AND(Include_study?="Yes",Sufficient_data="Yes",Input!Study_name&lt;&gt;""),Input!Study_name,"")</f>
        <v/>
      </c>
      <c r="F115" s="41" t="str">
        <f>IF(AND(Include_study?="Yes",Sufficient_data="Yes"),IF(Input!M2_M1&lt;&gt;"",Input!M2_M1,IF(AND(M1_&lt;&gt;"",M2_&lt;&gt;""),M2_-M1_,"")),"")</f>
        <v/>
      </c>
      <c r="G115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15" s="41" t="str">
        <f>IF(AND(Include_study?="Yes",Sufficient_data="Yes"),IF(OR(t_value&lt;&gt;"",F_value&lt;&gt;"",Input!Cohens_d&lt;&gt;"",Input!Hedges_g&lt;&gt;""),"",Sdiff/SQRT(2*(1-(r_)))),"")</f>
        <v/>
      </c>
      <c r="I115" s="11" t="str">
        <f t="shared" si="216"/>
        <v/>
      </c>
      <c r="J115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15" s="41" t="str">
        <f t="shared" si="217"/>
        <v/>
      </c>
      <c r="L115" s="41" t="str">
        <f t="shared" si="218"/>
        <v/>
      </c>
      <c r="M115" s="41" t="str">
        <f t="shared" si="219"/>
        <v/>
      </c>
      <c r="N115" s="41" t="str">
        <f t="shared" si="220"/>
        <v/>
      </c>
      <c r="O115" s="41" t="str">
        <f t="shared" si="221"/>
        <v/>
      </c>
      <c r="P115" s="41" t="str">
        <f t="shared" si="222"/>
        <v/>
      </c>
      <c r="Q115" s="41" t="str">
        <f t="shared" si="192"/>
        <v/>
      </c>
      <c r="R115" s="41" t="str">
        <f t="shared" si="223"/>
        <v/>
      </c>
      <c r="S115" s="41" t="str">
        <f t="shared" si="224"/>
        <v/>
      </c>
      <c r="T115" s="105" t="str">
        <f t="shared" si="225"/>
        <v/>
      </c>
      <c r="U115" s="108" t="str">
        <f t="shared" si="226"/>
        <v/>
      </c>
      <c r="V115" s="42"/>
      <c r="W115" s="71" t="e">
        <f t="shared" si="150"/>
        <v>#N/A</v>
      </c>
      <c r="X115" s="41" t="str">
        <f t="shared" si="151"/>
        <v/>
      </c>
      <c r="Y115" s="51" t="str">
        <f t="shared" si="152"/>
        <v/>
      </c>
      <c r="AD115" s="131"/>
      <c r="AE115" s="71" t="str">
        <f t="shared" si="153"/>
        <v/>
      </c>
      <c r="AF115" s="86" t="str">
        <f t="shared" si="227"/>
        <v/>
      </c>
      <c r="AG115" s="86" t="str">
        <f t="shared" si="228"/>
        <v/>
      </c>
      <c r="AH115" s="86" t="str">
        <f t="shared" si="154"/>
        <v/>
      </c>
      <c r="AI115" s="86" t="str">
        <f t="shared" si="155"/>
        <v/>
      </c>
      <c r="AJ115" s="86" t="str">
        <f t="shared" si="156"/>
        <v/>
      </c>
      <c r="AK115" s="86" t="str">
        <f t="shared" si="229"/>
        <v/>
      </c>
      <c r="AL115" s="86" t="str">
        <f>IF(AND(Include_study?="Yes",Sufficient_data="Yes",Subgroup&lt;&gt;""),AH115-ABS(TINV((1-Subgroup_confidence_level),Number_of_subjects-1))*Calculations!AI115,"")</f>
        <v/>
      </c>
      <c r="AM115" s="86" t="str">
        <f>IF(AND(Include_study?="Yes",Sufficient_data="Yes",Subgroup&lt;&gt;""),AH115+ABS(TINV((1-Subgroup_confidence_level),Number_of_subjects-1))*Calculations!AI115,"")</f>
        <v/>
      </c>
      <c r="AN115" s="110" t="str">
        <f t="shared" si="230"/>
        <v/>
      </c>
      <c r="AO115" s="108" t="str">
        <f t="shared" si="231"/>
        <v/>
      </c>
      <c r="AP115" s="42"/>
      <c r="AQ115" s="71" t="e">
        <f t="shared" si="157"/>
        <v>#N/A</v>
      </c>
      <c r="AR115" s="41" t="str">
        <f t="shared" si="158"/>
        <v/>
      </c>
      <c r="AS115" s="51" t="str">
        <f t="shared" si="159"/>
        <v/>
      </c>
      <c r="AT115" s="42"/>
      <c r="AU115" s="71" t="str">
        <f t="shared" si="160"/>
        <v/>
      </c>
      <c r="AV115" s="86" t="str">
        <f>IF(AND(Sufficient_data="Yes",Include_study?="Yes",Subgroup&lt;&gt;""),IF(COUNTIFS(Input!P$2:P114,"="&amp;"Yes",Input!C$2:C114,"="&amp;"Yes",Input!Q$2:Q114,"="&amp;Subgroup)&gt;0,"",Subgroup),"")</f>
        <v/>
      </c>
      <c r="AW115" s="86" t="str">
        <f t="shared" si="161"/>
        <v/>
      </c>
      <c r="AX115" s="86" t="str">
        <f t="shared" si="162"/>
        <v/>
      </c>
      <c r="AY115" s="86" t="str">
        <f t="shared" si="163"/>
        <v/>
      </c>
      <c r="AZ115" s="86" t="str">
        <f t="shared" si="164"/>
        <v/>
      </c>
      <c r="BA115" s="86" t="str">
        <f t="shared" si="165"/>
        <v/>
      </c>
      <c r="BB115" s="86" t="str">
        <f t="shared" si="166"/>
        <v/>
      </c>
      <c r="BC115" s="86" t="str">
        <f t="shared" si="232"/>
        <v/>
      </c>
      <c r="BD115" s="86" t="str">
        <f t="shared" si="167"/>
        <v/>
      </c>
      <c r="BE115" s="86" t="str">
        <f t="shared" si="233"/>
        <v/>
      </c>
      <c r="BF115" s="86" t="str">
        <f t="shared" si="234"/>
        <v/>
      </c>
      <c r="BG115" s="86" t="str">
        <f t="shared" si="168"/>
        <v/>
      </c>
      <c r="BH115" s="86" t="str">
        <f t="shared" si="235"/>
        <v/>
      </c>
      <c r="BI115" s="86" t="str">
        <f t="shared" si="236"/>
        <v/>
      </c>
      <c r="BJ115" s="86" t="str">
        <f t="shared" si="169"/>
        <v/>
      </c>
      <c r="BK115" s="86" t="str">
        <f t="shared" si="237"/>
        <v/>
      </c>
      <c r="BL115" s="86" t="str">
        <f t="shared" si="238"/>
        <v/>
      </c>
      <c r="BM115" s="86" t="str">
        <f t="shared" si="170"/>
        <v/>
      </c>
      <c r="BN115" s="86" t="str">
        <f t="shared" si="171"/>
        <v/>
      </c>
      <c r="BO115" s="86" t="e">
        <f t="shared" si="172"/>
        <v>#N/A</v>
      </c>
      <c r="BP115" s="105" t="str">
        <f t="shared" si="173"/>
        <v/>
      </c>
      <c r="BQ115" s="86" t="str">
        <f t="shared" si="174"/>
        <v/>
      </c>
      <c r="BR115" s="86" t="str">
        <f t="shared" si="239"/>
        <v/>
      </c>
      <c r="BS115" s="86" t="str">
        <f t="shared" si="175"/>
        <v/>
      </c>
      <c r="BT115" s="51" t="str">
        <f t="shared" si="213"/>
        <v/>
      </c>
      <c r="BY115" s="132"/>
      <c r="BZ115" s="41" t="e">
        <f>IF(AND(Sufficient_data="Yes",Include_study?="Yes",Moderator&lt;&gt;""),'Moderator Analysis'!E115,NA())</f>
        <v>#N/A</v>
      </c>
      <c r="CA115" s="41" t="e">
        <f>IF(AND(Include_study?="Yes",Sufficient_data="Yes",Moderator&lt;&gt;""),'Moderator Analysis'!F115,NA())</f>
        <v>#N/A</v>
      </c>
      <c r="CB115" s="41" t="str">
        <f t="shared" si="240"/>
        <v/>
      </c>
      <c r="CC115" s="41" t="str">
        <f t="shared" si="176"/>
        <v/>
      </c>
      <c r="CD115" s="41" t="str">
        <f>IF(AND(Sufficient_data="Yes",Include_study?="Yes",Moderator&lt;&gt;""),'Moderator Analysis'!F:F-CO$2,"")</f>
        <v/>
      </c>
      <c r="CE115" s="41" t="str">
        <f t="shared" si="177"/>
        <v/>
      </c>
      <c r="CF115" s="51" t="str">
        <f>IF(AND(Sufficient_data="Yes",Include_study?="Yes",Moderator&lt;&gt;""),CC:CC*('Moderator Analysis'!F:F-CO$5-CO$4*'Moderator Analysis'!E:E)^2,"")</f>
        <v/>
      </c>
      <c r="CG115" s="42"/>
      <c r="CH115" s="25"/>
      <c r="CI115" s="71" t="str">
        <f t="shared" si="178"/>
        <v/>
      </c>
      <c r="CJ115" s="41" t="str">
        <f>IF(AND(Sufficient_data="Yes",Include_study?="Yes",CI115&lt;&gt;""),'Moderator Analysis'!F:F-'Moderator Analysis'!$J$37,"")</f>
        <v/>
      </c>
      <c r="CK115" s="41" t="str">
        <f>IF(AND(Sufficient_data="Yes",Include_study?="Yes",CI115&lt;&gt;""),'Moderator Analysis'!E:E-SUMPRODUCT('Moderator Analysis'!E:E,CI:CI)/SUM(CI:CI),"")</f>
        <v/>
      </c>
      <c r="CL115" s="51" t="str">
        <f>IF(AND(Sufficient_data="Yes",Include_study?="Yes",CI115&lt;&gt;""),CI:CI*('Moderator Analysis'!F:F-'Moderator Analysis'!J$29-'Moderator Analysis'!J$30*'Moderator Analysis'!E:E)^2,"")</f>
        <v/>
      </c>
      <c r="CQ115" s="132"/>
      <c r="CR115" s="134"/>
      <c r="CS115" s="41" t="str">
        <f>IF(AND(Sufficient_data="Yes",Include_study?="Yes"),1/('Publication Bias Analysis'!F115^2),"")</f>
        <v/>
      </c>
      <c r="CT115" s="86" t="str">
        <f>IF(AND(Include_study?="Yes",Sufficient_data="Yes"),1/('Publication Bias Analysis'!F115^2+IF(Additional_model="Fixed effect",0,DG$21)),"")</f>
        <v/>
      </c>
      <c r="CU115" s="86" t="str">
        <f>IF(AND(Include_study?="Yes",Sufficient_data="Yes"),1/('Publication Bias Analysis'!F:F^2+IF(Additional_model="Fixed effect",0,'Publication Bias Analysis'!L$32)),"")</f>
        <v/>
      </c>
      <c r="CV115" s="86" t="str">
        <f>IF(AND(Include_study?="Yes",Sufficient_data="Yes"),'Publication Bias Analysis'!E:E-'Publication Bias Analysis'!I$37,"")</f>
        <v/>
      </c>
      <c r="CW115" s="86" t="str">
        <f>IF(AND(Include_study?="Yes",Sufficient_data="Yes"),IF(Additional_model="Fixed effect",1/'Publication Bias Analysis'!F:F,1/SQRT('Publication Bias Analysis'!F:F^2+Calculations!DG$21)),"")</f>
        <v/>
      </c>
      <c r="CX115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15" s="88" t="str">
        <f t="shared" si="241"/>
        <v/>
      </c>
      <c r="CZ115" s="88" t="str">
        <f>IF(AND(Include_study?="Yes",Sufficient_data="Yes"),CY:CY+IF(DK:DK&lt;0,-1,1)*COUNTIF(CY$2:CY114,CY:CY),"")</f>
        <v/>
      </c>
      <c r="DA115" s="88" t="str">
        <f>IF(AND(Include_study?="Yes",Sufficient_data="Yes"),RANK(DO:DO,DO:DO,1)*IF(DN:DN&gt;0,1,-1)+IF(DN:DN&lt;0,-1,1)*COUNTIF(CY$2:CY114,CY:CY),"")</f>
        <v/>
      </c>
      <c r="DB115" s="88" t="str">
        <f>IF(AND(Include_study?="Yes",Sufficient_data="Yes"),RANK(DR:DR,DR:DR,1)*IF(DQ:DQ&gt;0,1,-1)+IF(DQ:DQ&lt;0,-1,1)*COUNTIF(CY$2:CY114,CY:CY),"")</f>
        <v/>
      </c>
      <c r="DC115" s="41" t="e">
        <f>IF(AND(Include_study?="Yes",Sufficient_data="Yes"),'Publication Bias Analysis'!$E:$E,NA())</f>
        <v>#N/A</v>
      </c>
      <c r="DD115" s="51" t="e">
        <f>IF(AND(Include_study?="Yes",Sufficient_data="Yes"),'Publication Bias Analysis'!$F:$F,NA())</f>
        <v>#N/A</v>
      </c>
      <c r="DJ115" s="136"/>
      <c r="DK115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15" s="41" t="str">
        <f t="shared" si="179"/>
        <v/>
      </c>
      <c r="DM115" s="51" t="str">
        <f>IF(AND(Include_study?="Yes",Sufficient_data="Yes"),1/('Publication Bias Analysis'!F:F^2+IF(Additional_model="Fixed effect",0,$DV$6)),"")</f>
        <v/>
      </c>
      <c r="DN115" s="41" t="str">
        <f>IF(AND(Include_study?="Yes",Sufficient_data="Yes"),IF('Publication Bias Analysis'!L$38="Left",'Publication Bias Analysis'!E:E-DV$3,Calculations!DV$3-'Publication Bias Analysis'!E:E),"")</f>
        <v/>
      </c>
      <c r="DO115" s="41" t="str">
        <f t="shared" si="180"/>
        <v/>
      </c>
      <c r="DP115" s="51" t="str">
        <f>IF(AND(DN115&lt;&gt;"",CZ115&lt;=MAX(CZ:CZ)-DV$7),1/('Publication Bias Analysis'!F:F^2+IF(Additional_model="Fixed effect",0,$DV$13)),"")</f>
        <v/>
      </c>
      <c r="DQ115" s="71" t="str">
        <f>IF(AND(Include_study?="Yes",Sufficient_data="Yes"),IF('Publication Bias Analysis'!L$38="Left",'Publication Bias Analysis'!E:E-DV$10,DV$10-'Publication Bias Analysis'!E:E),"")</f>
        <v/>
      </c>
      <c r="DR115" s="41" t="str">
        <f t="shared" si="181"/>
        <v/>
      </c>
      <c r="DS115" s="51" t="str">
        <f>IF(AND(DQ115&lt;&gt;"",DA115&lt;=MAX(DA:DA)-DV$14),1/('Publication Bias Analysis'!F:F^2+IF(Additional_model="Fixed effect",0,$DV$20)),"")</f>
        <v/>
      </c>
      <c r="EJ115" s="136"/>
      <c r="EK115" s="41" t="str">
        <f t="shared" si="210"/>
        <v/>
      </c>
      <c r="EL115" s="51" t="str">
        <f>IF(AND(Include_study?="Yes",Sufficient_data="Yes"),Z_score-('Publication Bias Analysis'!P$3+'Publication Bias Analysis'!P$4*Inverse_standard_error),"")</f>
        <v/>
      </c>
      <c r="EN115" s="136"/>
      <c r="EO115" s="41" t="str">
        <f>IF(AND(Include_study?="Yes",Sufficient_data="Yes"),('Publication Bias Analysis'!E:E-(SUMPRODUCT(Calculations!CS:CS,'Publication Bias Analysis'!E:E)/SUM(Calculations!CS:CS)))/SQRT(Calculations!EP:EP),"")</f>
        <v/>
      </c>
      <c r="EP115" s="41" t="str">
        <f>IF(AND(Include_study?="Yes",Sufficient_data="Yes"),'Publication Bias Analysis'!F:F^2-1/SUM(Calculations!CS:CS),"")</f>
        <v/>
      </c>
      <c r="EQ115" s="11" t="str">
        <f t="shared" si="182"/>
        <v/>
      </c>
      <c r="ER115" s="11" t="str">
        <f t="shared" si="183"/>
        <v/>
      </c>
      <c r="ES115" s="11" t="str">
        <f>IF(AND(Include_study?="Yes",Sufficient_data="Yes"),COUNTIFS(EQ$2:EQ114,"&lt;"&amp;EQ115,ER$2:ER114,"&lt;"&amp;ER115)+COUNTIFS(EQ116:EQ$201,"&lt;"&amp;EQ115,ER116:ER$201,"&lt;"&amp;ER115)+COUNTIFS(EQ$2:EQ114,"&gt;"&amp;EQ115,ER$2:ER114,"&gt;"&amp;ER115)+COUNTIFS(EQ116:EQ$201,"&gt;"&amp;EQ115,ER116:ER$201,"&gt;"&amp;ER115),"")</f>
        <v/>
      </c>
      <c r="ET115" s="82" t="str">
        <f>IF(AND(Include_study?="Yes",Sufficient_data="Yes"),COUNTIFS(EQ$2:EQ114,"&lt;"&amp;EQ115,ER$2:ER114,"&gt;"&amp;ER115)+COUNTIFS(EQ116:EQ$201,"&lt;"&amp;EQ115,ER116:ER$201,"&gt;"&amp;ER115)+COUNTIFS(EQ$2:EQ114,"&gt;"&amp;EQ115,ER$2:ER114,"&lt;"&amp;ER115)+COUNTIFS(EQ116:EQ$201,"&gt;"&amp;EQ115,ER116:ER$201,"&lt;"&amp;ER115),"")</f>
        <v/>
      </c>
      <c r="EV115" s="136"/>
      <c r="FA115" s="136"/>
      <c r="FB115" s="41" t="e">
        <f t="shared" si="242"/>
        <v>#N/A</v>
      </c>
      <c r="FC115" s="41" t="e">
        <f t="shared" si="243"/>
        <v>#N/A</v>
      </c>
      <c r="FD115" s="41" t="str">
        <f t="shared" si="244"/>
        <v/>
      </c>
      <c r="FE115" s="51" t="str">
        <f>IF(AND(Include_study?="Yes",Sufficient_data="Yes"),Z_score-('Publication Bias Analysis'!AO$30+'Publication Bias Analysis'!AO$31*Inverse_standard_error),"")</f>
        <v/>
      </c>
      <c r="FK115" s="136"/>
      <c r="FL115" s="11" t="str">
        <f>IF(Z_score_individual_studies&lt;&gt;"",RANK('Publication Bias Analysis'!AW:AW,'Publication Bias Analysis'!AW:AW,1)+COUNTIF('Publication Bias Analysis'!AW$2:AW114,'Publication Bias Analysis'!AW115),"")</f>
        <v/>
      </c>
      <c r="FM115" s="41" t="str">
        <f t="shared" si="245"/>
        <v/>
      </c>
      <c r="FN115" s="41" t="e">
        <f>IF('Publication Bias Analysis'!AV115&lt;&gt;"",'Publication Bias Analysis'!AV115,NA())</f>
        <v>#N/A</v>
      </c>
      <c r="FO115" s="41" t="e">
        <f>IF('Publication Bias Analysis'!AW115&lt;&gt;"",'Publication Bias Analysis'!AW115,NA())</f>
        <v>#N/A</v>
      </c>
      <c r="FP115" s="41" t="str">
        <f>IF(AND(Include_study?="Yes",Sufficient_data="Yes"),'Publication Bias Analysis'!AV:AV-AVERAGE('Publication Bias Analysis'!AV:AV),"")</f>
        <v/>
      </c>
      <c r="FQ115" s="51" t="str">
        <f>IF(AND(Include_study?="Yes",Sufficient_data="Yes"),FO:FO-('Publication Bias Analysis'!AZ$30+'Publication Bias Analysis'!AZ$31*FN:FN),"")</f>
        <v/>
      </c>
      <c r="FW115" s="136"/>
      <c r="FX115" s="90" t="str">
        <f t="shared" si="246"/>
        <v/>
      </c>
      <c r="FY115" s="41" t="str">
        <f t="shared" si="184"/>
        <v/>
      </c>
      <c r="FZ115" s="51" t="str">
        <f t="shared" si="214"/>
        <v/>
      </c>
    </row>
    <row r="116" spans="1:182" x14ac:dyDescent="0.2">
      <c r="A116" s="131"/>
      <c r="B116" s="41" t="str">
        <f>IF(AND(Sufficient_data="Yes",Include_study?="Yes"),IF(AND(Sort_By=$E$1,Order="Ascending"),IF(Input!Study_name="",COUNTIFS(Input!Study_name,"&lt;&gt;"&amp;"",Include_study?,"Yes",Sufficient_data,"Yes")+1,IF(COUNT(E116)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116)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16" s="41" t="str">
        <f>IF(B116&lt;&gt;"",IF(B116=0,COUNTIF(B$2:B115,0)+1,COUNTIF(B$2:B115,B116)+COUNTIF(B:B,"&lt;"&amp;B116)+1),"")</f>
        <v/>
      </c>
      <c r="D116" s="41" t="str">
        <f t="shared" si="215"/>
        <v/>
      </c>
      <c r="E116" s="41" t="str">
        <f>IF(AND(Include_study?="Yes",Sufficient_data="Yes",Input!Study_name&lt;&gt;""),Input!Study_name,"")</f>
        <v/>
      </c>
      <c r="F116" s="41" t="str">
        <f>IF(AND(Include_study?="Yes",Sufficient_data="Yes"),IF(Input!M2_M1&lt;&gt;"",Input!M2_M1,IF(AND(M1_&lt;&gt;"",M2_&lt;&gt;""),M2_-M1_,"")),"")</f>
        <v/>
      </c>
      <c r="G116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16" s="41" t="str">
        <f>IF(AND(Include_study?="Yes",Sufficient_data="Yes"),IF(OR(t_value&lt;&gt;"",F_value&lt;&gt;"",Input!Cohens_d&lt;&gt;"",Input!Hedges_g&lt;&gt;""),"",Sdiff/SQRT(2*(1-(r_)))),"")</f>
        <v/>
      </c>
      <c r="I116" s="11" t="str">
        <f t="shared" si="216"/>
        <v/>
      </c>
      <c r="J116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16" s="41" t="str">
        <f t="shared" si="217"/>
        <v/>
      </c>
      <c r="L116" s="41" t="str">
        <f t="shared" si="218"/>
        <v/>
      </c>
      <c r="M116" s="41" t="str">
        <f t="shared" si="219"/>
        <v/>
      </c>
      <c r="N116" s="41" t="str">
        <f t="shared" si="220"/>
        <v/>
      </c>
      <c r="O116" s="41" t="str">
        <f t="shared" si="221"/>
        <v/>
      </c>
      <c r="P116" s="41" t="str">
        <f t="shared" si="222"/>
        <v/>
      </c>
      <c r="Q116" s="41" t="str">
        <f t="shared" si="192"/>
        <v/>
      </c>
      <c r="R116" s="41" t="str">
        <f t="shared" si="223"/>
        <v/>
      </c>
      <c r="S116" s="41" t="str">
        <f t="shared" si="224"/>
        <v/>
      </c>
      <c r="T116" s="105" t="str">
        <f t="shared" si="225"/>
        <v/>
      </c>
      <c r="U116" s="108" t="str">
        <f t="shared" si="226"/>
        <v/>
      </c>
      <c r="V116" s="42"/>
      <c r="W116" s="71" t="e">
        <f t="shared" ref="W116:W179" si="247">IF(AND(Include_study?="Yes",Sufficient_data="Yes"),IF(Effect_size_measure=L$1,Hedges_g,Cohens_d),NA())</f>
        <v>#N/A</v>
      </c>
      <c r="X116" s="41" t="str">
        <f t="shared" ref="X116:X179" si="248">IF(AND(Include_study?="Yes",Sufficient_data="Yes"),W116-R116,"")</f>
        <v/>
      </c>
      <c r="Y116" s="51" t="str">
        <f t="shared" ref="Y116:Y179" si="249">IF(AND(Include_study?="Yes",Sufficient_data="Yes"),S116-W116,"")</f>
        <v/>
      </c>
      <c r="AD116" s="131"/>
      <c r="AE116" s="71" t="str">
        <f t="shared" ref="AE116:AE179" si="250">IF(AND(Sufficient_data="Yes",Include_study?="Yes",Subgroup&lt;&gt;""),COUNTIFS(Include_study?,"Yes",Sufficient_data,"Yes",Subgroup,"&lt;&gt;"&amp;"",AF:AF,"&lt;"&amp;Subgroup)+COUNTIFS(Include_study?,"Yes",Entry_number,"&lt;"&amp;Entry_number,AF:AF,Subgroup)+COUNTIFS(AY:AY,"&gt;="&amp;0,AV:AV,"&lt;"&amp;Subgroup)+1,"")</f>
        <v/>
      </c>
      <c r="AF116" s="86" t="str">
        <f t="shared" si="227"/>
        <v/>
      </c>
      <c r="AG116" s="86" t="str">
        <f t="shared" si="228"/>
        <v/>
      </c>
      <c r="AH116" s="86" t="str">
        <f t="shared" ref="AH116:AH179" si="251">IF(AND(Include_study?="Yes",Sufficient_data="Yes",Subgroup&lt;&gt;""),IF(Subgroup_effect_size_measure=L$1,Hedges_g,Cohens_d),"")</f>
        <v/>
      </c>
      <c r="AI116" s="86" t="str">
        <f t="shared" ref="AI116:AI179" si="252">IF(AND(Include_study?="Yes",Sufficient_data="Yes",Subgroup&lt;&gt;""),IF(Subgroup_effect_size_measure=L$1,SQRT(Variance_g),SQRT(Variance_d)),"")</f>
        <v/>
      </c>
      <c r="AJ116" s="86" t="str">
        <f t="shared" ref="AJ116:AJ179" si="253">IF(AND(Sufficient_data="Yes",Include_study?="Yes",Subgroup&lt;&gt;""),1/AI:AI^2,"")</f>
        <v/>
      </c>
      <c r="AK116" s="86" t="str">
        <f t="shared" si="229"/>
        <v/>
      </c>
      <c r="AL116" s="86" t="str">
        <f>IF(AND(Include_study?="Yes",Sufficient_data="Yes",Subgroup&lt;&gt;""),AH116-ABS(TINV((1-Subgroup_confidence_level),Number_of_subjects-1))*Calculations!AI116,"")</f>
        <v/>
      </c>
      <c r="AM116" s="86" t="str">
        <f>IF(AND(Include_study?="Yes",Sufficient_data="Yes",Subgroup&lt;&gt;""),AH116+ABS(TINV((1-Subgroup_confidence_level),Number_of_subjects-1))*Calculations!AI116,"")</f>
        <v/>
      </c>
      <c r="AN116" s="110" t="str">
        <f t="shared" si="230"/>
        <v/>
      </c>
      <c r="AO116" s="108" t="str">
        <f t="shared" si="231"/>
        <v/>
      </c>
      <c r="AP116" s="42"/>
      <c r="AQ116" s="71" t="e">
        <f t="shared" ref="AQ116:AQ179" si="254">IF(AND(Include_study?="Yes",Sufficient_data="Yes",Subgroup&lt;&gt;""),AH116,NA())</f>
        <v>#N/A</v>
      </c>
      <c r="AR116" s="41" t="str">
        <f t="shared" ref="AR116:AR179" si="255">IF(AND(Include_study?="Yes",Sufficient_data="Yes",Subgroup&lt;&gt;""),AQ116-AL116,"")</f>
        <v/>
      </c>
      <c r="AS116" s="51" t="str">
        <f t="shared" ref="AS116:AS179" si="256">IF(AND(Include_study?="Yes",Sufficient_data="Yes",Subgroup&lt;&gt;""),AM116-AQ116,"")</f>
        <v/>
      </c>
      <c r="AT116" s="42"/>
      <c r="AU116" s="71" t="str">
        <f t="shared" ref="AU116:AU179" si="257">IF(AV116&lt;&gt;"",SUMIFS(AX:AX,AY:AY,"&gt;="&amp;0,AV:AV,"&lt;"&amp;AV116)+AX116+AW116,"")</f>
        <v/>
      </c>
      <c r="AV116" s="86" t="str">
        <f>IF(AND(Sufficient_data="Yes",Include_study?="Yes",Subgroup&lt;&gt;""),IF(COUNTIFS(Input!P$2:P115,"="&amp;"Yes",Input!C$2:C115,"="&amp;"Yes",Input!Q$2:Q115,"="&amp;Subgroup)&gt;0,"",Subgroup),"")</f>
        <v/>
      </c>
      <c r="AW116" s="86" t="str">
        <f t="shared" ref="AW116:AW179" si="258">IF(AV116&lt;&gt;"",(COUNTIFS(AY:AY,"&gt;"&amp;0,AV:AV,"&lt;"&amp;AV116)+1),"")</f>
        <v/>
      </c>
      <c r="AX116" s="86" t="str">
        <f t="shared" ref="AX116:AX179" si="259">IF(AV116&lt;&gt;"",COUNTIFS(Include_study?,"Yes",Sufficient_data,"Yes",Subgroup,AV116),"")</f>
        <v/>
      </c>
      <c r="AY116" s="86" t="str">
        <f t="shared" ref="AY116:AY179" si="260">IF(AND(AV116&lt;&gt;"",SUMIF(Subgroup,AV116,Subgroup_Weightf)&gt;0),MAX(0,SUMPRODUCT(--(Subgroup=AV116),Subgroup_Weightf,AH:AH,AH:AH)-(SUMPRODUCT(--(Subgroup=AV116),Subgroup_Weightf,AH:AH)^2/SUMIF(Subgroup,AV116,Subgroup_Weightf))),"")</f>
        <v/>
      </c>
      <c r="AZ116" s="86" t="str">
        <f t="shared" ref="AZ116:AZ179" si="261">IF(AY116&lt;&gt;"",CHIDIST(AY116,AX116-1),"")</f>
        <v/>
      </c>
      <c r="BA116" s="86" t="str">
        <f t="shared" ref="BA116:BA179" si="262">IF(AY116&lt;&gt;"",MAX(0,(AY116-(AX116-1))/AY116),"")</f>
        <v/>
      </c>
      <c r="BB116" s="86" t="str">
        <f t="shared" ref="BB116:BB179" si="263">IF(AY116&lt;&gt;"",SUMIF(Subgroup,AV116,Subgroup_Weightf)-SUMPRODUCT(--(Subgroup=AV116),Subgroup_Weightf,Subgroup_Weightf)/SUMIF(Subgroup,AV116,Subgroup_Weightf),"")</f>
        <v/>
      </c>
      <c r="BC116" s="86" t="str">
        <f t="shared" si="232"/>
        <v/>
      </c>
      <c r="BD116" s="86" t="str">
        <f t="shared" ref="BD116:BD179" si="264">IF(BC116&lt;&gt;"",SQRT(BC116),"")</f>
        <v/>
      </c>
      <c r="BE116" s="86" t="str">
        <f t="shared" si="233"/>
        <v/>
      </c>
      <c r="BF116" s="86" t="str">
        <f t="shared" si="234"/>
        <v/>
      </c>
      <c r="BG116" s="86" t="str">
        <f t="shared" ref="BG116:BG179" si="265">IF(AV116&lt;&gt;"",SUMIFS(N_,Subgroup,"="&amp;AV116,Include_study?,"="&amp;"Yes",Sufficient_data,"="&amp;"Yes"),"")</f>
        <v/>
      </c>
      <c r="BH116" s="86" t="str">
        <f t="shared" si="235"/>
        <v/>
      </c>
      <c r="BI116" s="86" t="str">
        <f t="shared" si="236"/>
        <v/>
      </c>
      <c r="BJ116" s="86" t="str">
        <f t="shared" ref="BJ116:BJ179" si="266">IF(AY116&lt;&gt;"",BE116-BH116,"")</f>
        <v/>
      </c>
      <c r="BK116" s="86" t="str">
        <f t="shared" si="237"/>
        <v/>
      </c>
      <c r="BL116" s="86" t="str">
        <f t="shared" si="238"/>
        <v/>
      </c>
      <c r="BM116" s="86" t="str">
        <f t="shared" ref="BM116:BM179" si="267">IF(AY116&lt;&gt;"",BE116-BK116,"")</f>
        <v/>
      </c>
      <c r="BN116" s="86" t="str">
        <f t="shared" ref="BN116:BN179" si="268">IF(AY116&lt;&gt;"",SUMPRODUCT(--(Subgroup=AV116),Subgroup_weightr,AH:AH,AH:AH)-(SUMPRODUCT(--(Subgroup=AV116),Subgroup_weightr,AH:AH)^2/SUMIF(Subgroup,AV116,Subgroup_weightr)),"")</f>
        <v/>
      </c>
      <c r="BO116" s="86" t="e">
        <f t="shared" ref="BO116:BO179" si="269">IF(BE116&lt;&gt;"",BE116,NA())</f>
        <v>#N/A</v>
      </c>
      <c r="BP116" s="105" t="str">
        <f t="shared" ref="BP116:BP179" si="270">IF(AY116&lt;&gt;"",BR116/SUM(BR:BR),"")</f>
        <v/>
      </c>
      <c r="BQ116" s="86" t="str">
        <f t="shared" ref="BQ116:BQ179" si="271">IF(AV116&lt;&gt;"",1/(BF116^2),"")</f>
        <v/>
      </c>
      <c r="BR116" s="86" t="str">
        <f t="shared" si="239"/>
        <v/>
      </c>
      <c r="BS116" s="86" t="str">
        <f t="shared" ref="BS116:BS179" si="272">IF(BQ116&lt;&gt;"",(BW$2-BE116)^2*BR116,"")</f>
        <v/>
      </c>
      <c r="BT116" s="51" t="str">
        <f t="shared" si="213"/>
        <v/>
      </c>
      <c r="BY116" s="132"/>
      <c r="BZ116" s="41" t="e">
        <f>IF(AND(Sufficient_data="Yes",Include_study?="Yes",Moderator&lt;&gt;""),'Moderator Analysis'!E116,NA())</f>
        <v>#N/A</v>
      </c>
      <c r="CA116" s="41" t="e">
        <f>IF(AND(Include_study?="Yes",Sufficient_data="Yes",Moderator&lt;&gt;""),'Moderator Analysis'!F116,NA())</f>
        <v>#N/A</v>
      </c>
      <c r="CB116" s="41" t="str">
        <f t="shared" si="240"/>
        <v/>
      </c>
      <c r="CC116" s="41" t="str">
        <f t="shared" ref="CC116:CC179" si="273">IF(AND(Include_study?="Yes",Sufficient_data="Yes",Moderator&lt;&gt;""),1/CB116^2,"")</f>
        <v/>
      </c>
      <c r="CD116" s="41" t="str">
        <f>IF(AND(Sufficient_data="Yes",Include_study?="Yes",Moderator&lt;&gt;""),'Moderator Analysis'!F:F-CO$2,"")</f>
        <v/>
      </c>
      <c r="CE116" s="41" t="str">
        <f t="shared" ref="CE116:CE179" si="274">IF(AND(Sufficient_data="Yes",Include_study?="Yes",Moderator&lt;&gt;""),Moderator-CO$3,"")</f>
        <v/>
      </c>
      <c r="CF116" s="51" t="str">
        <f>IF(AND(Sufficient_data="Yes",Include_study?="Yes",Moderator&lt;&gt;""),CC:CC*('Moderator Analysis'!F:F-CO$5-CO$4*'Moderator Analysis'!E:E)^2,"")</f>
        <v/>
      </c>
      <c r="CG116" s="42"/>
      <c r="CH116" s="25"/>
      <c r="CI116" s="71" t="str">
        <f t="shared" ref="CI116:CI179" si="275">IF(AND(Sufficient_data="Yes",Include_study?="Yes",Moderator&lt;&gt;""),1/(CB116^2+CO$7),"")</f>
        <v/>
      </c>
      <c r="CJ116" s="41" t="str">
        <f>IF(AND(Sufficient_data="Yes",Include_study?="Yes",CI116&lt;&gt;""),'Moderator Analysis'!F:F-'Moderator Analysis'!$J$37,"")</f>
        <v/>
      </c>
      <c r="CK116" s="41" t="str">
        <f>IF(AND(Sufficient_data="Yes",Include_study?="Yes",CI116&lt;&gt;""),'Moderator Analysis'!E:E-SUMPRODUCT('Moderator Analysis'!E:E,CI:CI)/SUM(CI:CI),"")</f>
        <v/>
      </c>
      <c r="CL116" s="51" t="str">
        <f>IF(AND(Sufficient_data="Yes",Include_study?="Yes",CI116&lt;&gt;""),CI:CI*('Moderator Analysis'!F:F-'Moderator Analysis'!J$29-'Moderator Analysis'!J$30*'Moderator Analysis'!E:E)^2,"")</f>
        <v/>
      </c>
      <c r="CQ116" s="132"/>
      <c r="CR116" s="134"/>
      <c r="CS116" s="41" t="str">
        <f>IF(AND(Sufficient_data="Yes",Include_study?="Yes"),1/('Publication Bias Analysis'!F116^2),"")</f>
        <v/>
      </c>
      <c r="CT116" s="86" t="str">
        <f>IF(AND(Include_study?="Yes",Sufficient_data="Yes"),1/('Publication Bias Analysis'!F116^2+IF(Additional_model="Fixed effect",0,DG$21)),"")</f>
        <v/>
      </c>
      <c r="CU116" s="86" t="str">
        <f>IF(AND(Include_study?="Yes",Sufficient_data="Yes"),1/('Publication Bias Analysis'!F:F^2+IF(Additional_model="Fixed effect",0,'Publication Bias Analysis'!L$32)),"")</f>
        <v/>
      </c>
      <c r="CV116" s="86" t="str">
        <f>IF(AND(Include_study?="Yes",Sufficient_data="Yes"),'Publication Bias Analysis'!E:E-'Publication Bias Analysis'!I$37,"")</f>
        <v/>
      </c>
      <c r="CW116" s="86" t="str">
        <f>IF(AND(Include_study?="Yes",Sufficient_data="Yes"),IF(Additional_model="Fixed effect",1/'Publication Bias Analysis'!F:F,1/SQRT('Publication Bias Analysis'!F:F^2+Calculations!DG$21)),"")</f>
        <v/>
      </c>
      <c r="CX116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16" s="88" t="str">
        <f t="shared" si="241"/>
        <v/>
      </c>
      <c r="CZ116" s="88" t="str">
        <f>IF(AND(Include_study?="Yes",Sufficient_data="Yes"),CY:CY+IF(DK:DK&lt;0,-1,1)*COUNTIF(CY$2:CY115,CY:CY),"")</f>
        <v/>
      </c>
      <c r="DA116" s="88" t="str">
        <f>IF(AND(Include_study?="Yes",Sufficient_data="Yes"),RANK(DO:DO,DO:DO,1)*IF(DN:DN&gt;0,1,-1)+IF(DN:DN&lt;0,-1,1)*COUNTIF(CY$2:CY115,CY:CY),"")</f>
        <v/>
      </c>
      <c r="DB116" s="88" t="str">
        <f>IF(AND(Include_study?="Yes",Sufficient_data="Yes"),RANK(DR:DR,DR:DR,1)*IF(DQ:DQ&gt;0,1,-1)+IF(DQ:DQ&lt;0,-1,1)*COUNTIF(CY$2:CY115,CY:CY),"")</f>
        <v/>
      </c>
      <c r="DC116" s="41" t="e">
        <f>IF(AND(Include_study?="Yes",Sufficient_data="Yes"),'Publication Bias Analysis'!$E:$E,NA())</f>
        <v>#N/A</v>
      </c>
      <c r="DD116" s="51" t="e">
        <f>IF(AND(Include_study?="Yes",Sufficient_data="Yes"),'Publication Bias Analysis'!$F:$F,NA())</f>
        <v>#N/A</v>
      </c>
      <c r="DJ116" s="136"/>
      <c r="DK116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16" s="41" t="str">
        <f t="shared" ref="DL116:DL179" si="276">IF(AND(Include_study?="Yes",Sufficient_data="Yes"),ABS(DK116),"")</f>
        <v/>
      </c>
      <c r="DM116" s="51" t="str">
        <f>IF(AND(Include_study?="Yes",Sufficient_data="Yes"),1/('Publication Bias Analysis'!F:F^2+IF(Additional_model="Fixed effect",0,$DV$6)),"")</f>
        <v/>
      </c>
      <c r="DN116" s="41" t="str">
        <f>IF(AND(Include_study?="Yes",Sufficient_data="Yes"),IF('Publication Bias Analysis'!L$38="Left",'Publication Bias Analysis'!E:E-DV$3,Calculations!DV$3-'Publication Bias Analysis'!E:E),"")</f>
        <v/>
      </c>
      <c r="DO116" s="41" t="str">
        <f t="shared" ref="DO116:DO179" si="277">IF(DN116&lt;&gt;"",ABS(DN116),"")</f>
        <v/>
      </c>
      <c r="DP116" s="51" t="str">
        <f>IF(AND(DN116&lt;&gt;"",CZ116&lt;=MAX(CZ:CZ)-DV$7),1/('Publication Bias Analysis'!F:F^2+IF(Additional_model="Fixed effect",0,$DV$13)),"")</f>
        <v/>
      </c>
      <c r="DQ116" s="71" t="str">
        <f>IF(AND(Include_study?="Yes",Sufficient_data="Yes"),IF('Publication Bias Analysis'!L$38="Left",'Publication Bias Analysis'!E:E-DV$10,DV$10-'Publication Bias Analysis'!E:E),"")</f>
        <v/>
      </c>
      <c r="DR116" s="41" t="str">
        <f t="shared" ref="DR116:DR179" si="278">IF(DQ116&lt;&gt;"",ABS(DQ116),"")</f>
        <v/>
      </c>
      <c r="DS116" s="51" t="str">
        <f>IF(AND(DQ116&lt;&gt;"",DA116&lt;=MAX(DA:DA)-DV$14),1/('Publication Bias Analysis'!F:F^2+IF(Additional_model="Fixed effect",0,$DV$20)),"")</f>
        <v/>
      </c>
      <c r="EJ116" s="136"/>
      <c r="EK116" s="41" t="str">
        <f t="shared" si="210"/>
        <v/>
      </c>
      <c r="EL116" s="51" t="str">
        <f>IF(AND(Include_study?="Yes",Sufficient_data="Yes"),Z_score-('Publication Bias Analysis'!P$3+'Publication Bias Analysis'!P$4*Inverse_standard_error),"")</f>
        <v/>
      </c>
      <c r="EN116" s="136"/>
      <c r="EO116" s="41" t="str">
        <f>IF(AND(Include_study?="Yes",Sufficient_data="Yes"),('Publication Bias Analysis'!E:E-(SUMPRODUCT(Calculations!CS:CS,'Publication Bias Analysis'!E:E)/SUM(Calculations!CS:CS)))/SQRT(Calculations!EP:EP),"")</f>
        <v/>
      </c>
      <c r="EP116" s="41" t="str">
        <f>IF(AND(Include_study?="Yes",Sufficient_data="Yes"),'Publication Bias Analysis'!F:F^2-1/SUM(Calculations!CS:CS),"")</f>
        <v/>
      </c>
      <c r="EQ116" s="11" t="str">
        <f t="shared" ref="EQ116:EQ179" si="279">IF(AND(Include_study?="Yes",Sufficient_data="Yes"),RANK(EO:EO,EO:EO,0),"")</f>
        <v/>
      </c>
      <c r="ER116" s="11" t="str">
        <f t="shared" ref="ER116:ER179" si="280">IF(AND(Include_study?="Yes",Sufficient_data="Yes"),RANK(EP:EP,EP:EP,0),"")</f>
        <v/>
      </c>
      <c r="ES116" s="11" t="str">
        <f>IF(AND(Include_study?="Yes",Sufficient_data="Yes"),COUNTIFS(EQ$2:EQ115,"&lt;"&amp;EQ116,ER$2:ER115,"&lt;"&amp;ER116)+COUNTIFS(EQ117:EQ$201,"&lt;"&amp;EQ116,ER117:ER$201,"&lt;"&amp;ER116)+COUNTIFS(EQ$2:EQ115,"&gt;"&amp;EQ116,ER$2:ER115,"&gt;"&amp;ER116)+COUNTIFS(EQ117:EQ$201,"&gt;"&amp;EQ116,ER117:ER$201,"&gt;"&amp;ER116),"")</f>
        <v/>
      </c>
      <c r="ET116" s="82" t="str">
        <f>IF(AND(Include_study?="Yes",Sufficient_data="Yes"),COUNTIFS(EQ$2:EQ115,"&lt;"&amp;EQ116,ER$2:ER115,"&gt;"&amp;ER116)+COUNTIFS(EQ117:EQ$201,"&lt;"&amp;EQ116,ER117:ER$201,"&gt;"&amp;ER116)+COUNTIFS(EQ$2:EQ115,"&gt;"&amp;EQ116,ER$2:ER115,"&lt;"&amp;ER116)+COUNTIFS(EQ117:EQ$201,"&gt;"&amp;EQ116,ER117:ER$201,"&lt;"&amp;ER116),"")</f>
        <v/>
      </c>
      <c r="EV116" s="136"/>
      <c r="FA116" s="136"/>
      <c r="FB116" s="41" t="e">
        <f t="shared" si="242"/>
        <v>#N/A</v>
      </c>
      <c r="FC116" s="41" t="e">
        <f t="shared" si="243"/>
        <v>#N/A</v>
      </c>
      <c r="FD116" s="41" t="str">
        <f t="shared" si="244"/>
        <v/>
      </c>
      <c r="FE116" s="51" t="str">
        <f>IF(AND(Include_study?="Yes",Sufficient_data="Yes"),Z_score-('Publication Bias Analysis'!AO$30+'Publication Bias Analysis'!AO$31*Inverse_standard_error),"")</f>
        <v/>
      </c>
      <c r="FK116" s="136"/>
      <c r="FL116" s="11" t="str">
        <f>IF(Z_score_individual_studies&lt;&gt;"",RANK('Publication Bias Analysis'!AW:AW,'Publication Bias Analysis'!AW:AW,1)+COUNTIF('Publication Bias Analysis'!AW$2:AW115,'Publication Bias Analysis'!AW116),"")</f>
        <v/>
      </c>
      <c r="FM116" s="41" t="str">
        <f t="shared" si="245"/>
        <v/>
      </c>
      <c r="FN116" s="41" t="e">
        <f>IF('Publication Bias Analysis'!AV116&lt;&gt;"",'Publication Bias Analysis'!AV116,NA())</f>
        <v>#N/A</v>
      </c>
      <c r="FO116" s="41" t="e">
        <f>IF('Publication Bias Analysis'!AW116&lt;&gt;"",'Publication Bias Analysis'!AW116,NA())</f>
        <v>#N/A</v>
      </c>
      <c r="FP116" s="41" t="str">
        <f>IF(AND(Include_study?="Yes",Sufficient_data="Yes"),'Publication Bias Analysis'!AV:AV-AVERAGE('Publication Bias Analysis'!AV:AV),"")</f>
        <v/>
      </c>
      <c r="FQ116" s="51" t="str">
        <f>IF(AND(Include_study?="Yes",Sufficient_data="Yes"),FO:FO-('Publication Bias Analysis'!AZ$30+'Publication Bias Analysis'!AZ$31*FN:FN),"")</f>
        <v/>
      </c>
      <c r="FW116" s="136"/>
      <c r="FX116" s="90" t="str">
        <f t="shared" si="246"/>
        <v/>
      </c>
      <c r="FY116" s="41" t="str">
        <f t="shared" ref="FY116:FY179" si="281">IF(FX116&lt;&gt;"",1-NORMSDIST(ABS(FX116)),"")</f>
        <v/>
      </c>
      <c r="FZ116" s="51" t="str">
        <f t="shared" si="214"/>
        <v/>
      </c>
    </row>
    <row r="117" spans="1:182" x14ac:dyDescent="0.2">
      <c r="A117" s="131"/>
      <c r="B117" s="41" t="str">
        <f>IF(AND(Sufficient_data="Yes",Include_study?="Yes"),IF(AND(Sort_By=$E$1,Order="Ascending"),IF(Input!Study_name="",COUNTIFS(Input!Study_name,"&lt;&gt;"&amp;"",Include_study?,"Yes",Sufficient_data,"Yes")+1,IF(COUNT(E117)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117)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17" s="41" t="str">
        <f>IF(B117&lt;&gt;"",IF(B117=0,COUNTIF(B$2:B116,0)+1,COUNTIF(B$2:B116,B117)+COUNTIF(B:B,"&lt;"&amp;B117)+1),"")</f>
        <v/>
      </c>
      <c r="D117" s="41" t="str">
        <f t="shared" si="215"/>
        <v/>
      </c>
      <c r="E117" s="41" t="str">
        <f>IF(AND(Include_study?="Yes",Sufficient_data="Yes",Input!Study_name&lt;&gt;""),Input!Study_name,"")</f>
        <v/>
      </c>
      <c r="F117" s="41" t="str">
        <f>IF(AND(Include_study?="Yes",Sufficient_data="Yes"),IF(Input!M2_M1&lt;&gt;"",Input!M2_M1,IF(AND(M1_&lt;&gt;"",M2_&lt;&gt;""),M2_-M1_,"")),"")</f>
        <v/>
      </c>
      <c r="G117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17" s="41" t="str">
        <f>IF(AND(Include_study?="Yes",Sufficient_data="Yes"),IF(OR(t_value&lt;&gt;"",F_value&lt;&gt;"",Input!Cohens_d&lt;&gt;"",Input!Hedges_g&lt;&gt;""),"",Sdiff/SQRT(2*(1-(r_)))),"")</f>
        <v/>
      </c>
      <c r="I117" s="11" t="str">
        <f t="shared" si="216"/>
        <v/>
      </c>
      <c r="J117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17" s="41" t="str">
        <f t="shared" si="217"/>
        <v/>
      </c>
      <c r="L117" s="41" t="str">
        <f t="shared" si="218"/>
        <v/>
      </c>
      <c r="M117" s="41" t="str">
        <f t="shared" si="219"/>
        <v/>
      </c>
      <c r="N117" s="41" t="str">
        <f t="shared" si="220"/>
        <v/>
      </c>
      <c r="O117" s="41" t="str">
        <f t="shared" si="221"/>
        <v/>
      </c>
      <c r="P117" s="41" t="str">
        <f t="shared" si="222"/>
        <v/>
      </c>
      <c r="Q117" s="41" t="str">
        <f t="shared" si="192"/>
        <v/>
      </c>
      <c r="R117" s="41" t="str">
        <f t="shared" si="223"/>
        <v/>
      </c>
      <c r="S117" s="41" t="str">
        <f t="shared" si="224"/>
        <v/>
      </c>
      <c r="T117" s="105" t="str">
        <f t="shared" si="225"/>
        <v/>
      </c>
      <c r="U117" s="108" t="str">
        <f t="shared" si="226"/>
        <v/>
      </c>
      <c r="V117" s="42"/>
      <c r="W117" s="71" t="e">
        <f t="shared" si="247"/>
        <v>#N/A</v>
      </c>
      <c r="X117" s="41" t="str">
        <f t="shared" si="248"/>
        <v/>
      </c>
      <c r="Y117" s="51" t="str">
        <f t="shared" si="249"/>
        <v/>
      </c>
      <c r="AD117" s="131"/>
      <c r="AE117" s="71" t="str">
        <f t="shared" si="250"/>
        <v/>
      </c>
      <c r="AF117" s="86" t="str">
        <f t="shared" si="227"/>
        <v/>
      </c>
      <c r="AG117" s="86" t="str">
        <f t="shared" si="228"/>
        <v/>
      </c>
      <c r="AH117" s="86" t="str">
        <f t="shared" si="251"/>
        <v/>
      </c>
      <c r="AI117" s="86" t="str">
        <f t="shared" si="252"/>
        <v/>
      </c>
      <c r="AJ117" s="86" t="str">
        <f t="shared" si="253"/>
        <v/>
      </c>
      <c r="AK117" s="86" t="str">
        <f t="shared" si="229"/>
        <v/>
      </c>
      <c r="AL117" s="86" t="str">
        <f>IF(AND(Include_study?="Yes",Sufficient_data="Yes",Subgroup&lt;&gt;""),AH117-ABS(TINV((1-Subgroup_confidence_level),Number_of_subjects-1))*Calculations!AI117,"")</f>
        <v/>
      </c>
      <c r="AM117" s="86" t="str">
        <f>IF(AND(Include_study?="Yes",Sufficient_data="Yes",Subgroup&lt;&gt;""),AH117+ABS(TINV((1-Subgroup_confidence_level),Number_of_subjects-1))*Calculations!AI117,"")</f>
        <v/>
      </c>
      <c r="AN117" s="110" t="str">
        <f t="shared" si="230"/>
        <v/>
      </c>
      <c r="AO117" s="108" t="str">
        <f t="shared" si="231"/>
        <v/>
      </c>
      <c r="AP117" s="42"/>
      <c r="AQ117" s="71" t="e">
        <f t="shared" si="254"/>
        <v>#N/A</v>
      </c>
      <c r="AR117" s="41" t="str">
        <f t="shared" si="255"/>
        <v/>
      </c>
      <c r="AS117" s="51" t="str">
        <f t="shared" si="256"/>
        <v/>
      </c>
      <c r="AT117" s="42"/>
      <c r="AU117" s="71" t="str">
        <f t="shared" si="257"/>
        <v/>
      </c>
      <c r="AV117" s="86" t="str">
        <f>IF(AND(Sufficient_data="Yes",Include_study?="Yes",Subgroup&lt;&gt;""),IF(COUNTIFS(Input!P$2:P116,"="&amp;"Yes",Input!C$2:C116,"="&amp;"Yes",Input!Q$2:Q116,"="&amp;Subgroup)&gt;0,"",Subgroup),"")</f>
        <v/>
      </c>
      <c r="AW117" s="86" t="str">
        <f t="shared" si="258"/>
        <v/>
      </c>
      <c r="AX117" s="86" t="str">
        <f t="shared" si="259"/>
        <v/>
      </c>
      <c r="AY117" s="86" t="str">
        <f t="shared" si="260"/>
        <v/>
      </c>
      <c r="AZ117" s="86" t="str">
        <f t="shared" si="261"/>
        <v/>
      </c>
      <c r="BA117" s="86" t="str">
        <f t="shared" si="262"/>
        <v/>
      </c>
      <c r="BB117" s="86" t="str">
        <f t="shared" si="263"/>
        <v/>
      </c>
      <c r="BC117" s="86" t="str">
        <f t="shared" si="232"/>
        <v/>
      </c>
      <c r="BD117" s="86" t="str">
        <f t="shared" si="264"/>
        <v/>
      </c>
      <c r="BE117" s="86" t="str">
        <f t="shared" si="233"/>
        <v/>
      </c>
      <c r="BF117" s="86" t="str">
        <f t="shared" si="234"/>
        <v/>
      </c>
      <c r="BG117" s="86" t="str">
        <f t="shared" si="265"/>
        <v/>
      </c>
      <c r="BH117" s="86" t="str">
        <f t="shared" si="235"/>
        <v/>
      </c>
      <c r="BI117" s="86" t="str">
        <f t="shared" si="236"/>
        <v/>
      </c>
      <c r="BJ117" s="86" t="str">
        <f t="shared" si="266"/>
        <v/>
      </c>
      <c r="BK117" s="86" t="str">
        <f t="shared" si="237"/>
        <v/>
      </c>
      <c r="BL117" s="86" t="str">
        <f t="shared" si="238"/>
        <v/>
      </c>
      <c r="BM117" s="86" t="str">
        <f t="shared" si="267"/>
        <v/>
      </c>
      <c r="BN117" s="86" t="str">
        <f t="shared" si="268"/>
        <v/>
      </c>
      <c r="BO117" s="86" t="e">
        <f t="shared" si="269"/>
        <v>#N/A</v>
      </c>
      <c r="BP117" s="105" t="str">
        <f t="shared" si="270"/>
        <v/>
      </c>
      <c r="BQ117" s="86" t="str">
        <f t="shared" si="271"/>
        <v/>
      </c>
      <c r="BR117" s="86" t="str">
        <f t="shared" si="239"/>
        <v/>
      </c>
      <c r="BS117" s="86" t="str">
        <f t="shared" si="272"/>
        <v/>
      </c>
      <c r="BT117" s="51" t="str">
        <f t="shared" si="213"/>
        <v/>
      </c>
      <c r="BY117" s="132"/>
      <c r="BZ117" s="41" t="e">
        <f>IF(AND(Sufficient_data="Yes",Include_study?="Yes",Moderator&lt;&gt;""),'Moderator Analysis'!E117,NA())</f>
        <v>#N/A</v>
      </c>
      <c r="CA117" s="41" t="e">
        <f>IF(AND(Include_study?="Yes",Sufficient_data="Yes",Moderator&lt;&gt;""),'Moderator Analysis'!F117,NA())</f>
        <v>#N/A</v>
      </c>
      <c r="CB117" s="41" t="str">
        <f t="shared" si="240"/>
        <v/>
      </c>
      <c r="CC117" s="41" t="str">
        <f t="shared" si="273"/>
        <v/>
      </c>
      <c r="CD117" s="41" t="str">
        <f>IF(AND(Sufficient_data="Yes",Include_study?="Yes",Moderator&lt;&gt;""),'Moderator Analysis'!F:F-CO$2,"")</f>
        <v/>
      </c>
      <c r="CE117" s="41" t="str">
        <f t="shared" si="274"/>
        <v/>
      </c>
      <c r="CF117" s="51" t="str">
        <f>IF(AND(Sufficient_data="Yes",Include_study?="Yes",Moderator&lt;&gt;""),CC:CC*('Moderator Analysis'!F:F-CO$5-CO$4*'Moderator Analysis'!E:E)^2,"")</f>
        <v/>
      </c>
      <c r="CG117" s="42"/>
      <c r="CH117" s="25"/>
      <c r="CI117" s="71" t="str">
        <f t="shared" si="275"/>
        <v/>
      </c>
      <c r="CJ117" s="41" t="str">
        <f>IF(AND(Sufficient_data="Yes",Include_study?="Yes",CI117&lt;&gt;""),'Moderator Analysis'!F:F-'Moderator Analysis'!$J$37,"")</f>
        <v/>
      </c>
      <c r="CK117" s="41" t="str">
        <f>IF(AND(Sufficient_data="Yes",Include_study?="Yes",CI117&lt;&gt;""),'Moderator Analysis'!E:E-SUMPRODUCT('Moderator Analysis'!E:E,CI:CI)/SUM(CI:CI),"")</f>
        <v/>
      </c>
      <c r="CL117" s="51" t="str">
        <f>IF(AND(Sufficient_data="Yes",Include_study?="Yes",CI117&lt;&gt;""),CI:CI*('Moderator Analysis'!F:F-'Moderator Analysis'!J$29-'Moderator Analysis'!J$30*'Moderator Analysis'!E:E)^2,"")</f>
        <v/>
      </c>
      <c r="CQ117" s="132"/>
      <c r="CR117" s="134"/>
      <c r="CS117" s="41" t="str">
        <f>IF(AND(Sufficient_data="Yes",Include_study?="Yes"),1/('Publication Bias Analysis'!F117^2),"")</f>
        <v/>
      </c>
      <c r="CT117" s="86" t="str">
        <f>IF(AND(Include_study?="Yes",Sufficient_data="Yes"),1/('Publication Bias Analysis'!F117^2+IF(Additional_model="Fixed effect",0,DG$21)),"")</f>
        <v/>
      </c>
      <c r="CU117" s="86" t="str">
        <f>IF(AND(Include_study?="Yes",Sufficient_data="Yes"),1/('Publication Bias Analysis'!F:F^2+IF(Additional_model="Fixed effect",0,'Publication Bias Analysis'!L$32)),"")</f>
        <v/>
      </c>
      <c r="CV117" s="86" t="str">
        <f>IF(AND(Include_study?="Yes",Sufficient_data="Yes"),'Publication Bias Analysis'!E:E-'Publication Bias Analysis'!I$37,"")</f>
        <v/>
      </c>
      <c r="CW117" s="86" t="str">
        <f>IF(AND(Include_study?="Yes",Sufficient_data="Yes"),IF(Additional_model="Fixed effect",1/'Publication Bias Analysis'!F:F,1/SQRT('Publication Bias Analysis'!F:F^2+Calculations!DG$21)),"")</f>
        <v/>
      </c>
      <c r="CX117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17" s="88" t="str">
        <f t="shared" si="241"/>
        <v/>
      </c>
      <c r="CZ117" s="88" t="str">
        <f>IF(AND(Include_study?="Yes",Sufficient_data="Yes"),CY:CY+IF(DK:DK&lt;0,-1,1)*COUNTIF(CY$2:CY116,CY:CY),"")</f>
        <v/>
      </c>
      <c r="DA117" s="88" t="str">
        <f>IF(AND(Include_study?="Yes",Sufficient_data="Yes"),RANK(DO:DO,DO:DO,1)*IF(DN:DN&gt;0,1,-1)+IF(DN:DN&lt;0,-1,1)*COUNTIF(CY$2:CY116,CY:CY),"")</f>
        <v/>
      </c>
      <c r="DB117" s="88" t="str">
        <f>IF(AND(Include_study?="Yes",Sufficient_data="Yes"),RANK(DR:DR,DR:DR,1)*IF(DQ:DQ&gt;0,1,-1)+IF(DQ:DQ&lt;0,-1,1)*COUNTIF(CY$2:CY116,CY:CY),"")</f>
        <v/>
      </c>
      <c r="DC117" s="41" t="e">
        <f>IF(AND(Include_study?="Yes",Sufficient_data="Yes"),'Publication Bias Analysis'!$E:$E,NA())</f>
        <v>#N/A</v>
      </c>
      <c r="DD117" s="51" t="e">
        <f>IF(AND(Include_study?="Yes",Sufficient_data="Yes"),'Publication Bias Analysis'!$F:$F,NA())</f>
        <v>#N/A</v>
      </c>
      <c r="DJ117" s="136"/>
      <c r="DK117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17" s="41" t="str">
        <f t="shared" si="276"/>
        <v/>
      </c>
      <c r="DM117" s="51" t="str">
        <f>IF(AND(Include_study?="Yes",Sufficient_data="Yes"),1/('Publication Bias Analysis'!F:F^2+IF(Additional_model="Fixed effect",0,$DV$6)),"")</f>
        <v/>
      </c>
      <c r="DN117" s="41" t="str">
        <f>IF(AND(Include_study?="Yes",Sufficient_data="Yes"),IF('Publication Bias Analysis'!L$38="Left",'Publication Bias Analysis'!E:E-DV$3,Calculations!DV$3-'Publication Bias Analysis'!E:E),"")</f>
        <v/>
      </c>
      <c r="DO117" s="41" t="str">
        <f t="shared" si="277"/>
        <v/>
      </c>
      <c r="DP117" s="51" t="str">
        <f>IF(AND(DN117&lt;&gt;"",CZ117&lt;=MAX(CZ:CZ)-DV$7),1/('Publication Bias Analysis'!F:F^2+IF(Additional_model="Fixed effect",0,$DV$13)),"")</f>
        <v/>
      </c>
      <c r="DQ117" s="71" t="str">
        <f>IF(AND(Include_study?="Yes",Sufficient_data="Yes"),IF('Publication Bias Analysis'!L$38="Left",'Publication Bias Analysis'!E:E-DV$10,DV$10-'Publication Bias Analysis'!E:E),"")</f>
        <v/>
      </c>
      <c r="DR117" s="41" t="str">
        <f t="shared" si="278"/>
        <v/>
      </c>
      <c r="DS117" s="51" t="str">
        <f>IF(AND(DQ117&lt;&gt;"",DA117&lt;=MAX(DA:DA)-DV$14),1/('Publication Bias Analysis'!F:F^2+IF(Additional_model="Fixed effect",0,$DV$20)),"")</f>
        <v/>
      </c>
      <c r="EJ117" s="136"/>
      <c r="EK117" s="41" t="str">
        <f t="shared" si="210"/>
        <v/>
      </c>
      <c r="EL117" s="51" t="str">
        <f>IF(AND(Include_study?="Yes",Sufficient_data="Yes"),Z_score-('Publication Bias Analysis'!P$3+'Publication Bias Analysis'!P$4*Inverse_standard_error),"")</f>
        <v/>
      </c>
      <c r="EN117" s="136"/>
      <c r="EO117" s="41" t="str">
        <f>IF(AND(Include_study?="Yes",Sufficient_data="Yes"),('Publication Bias Analysis'!E:E-(SUMPRODUCT(Calculations!CS:CS,'Publication Bias Analysis'!E:E)/SUM(Calculations!CS:CS)))/SQRT(Calculations!EP:EP),"")</f>
        <v/>
      </c>
      <c r="EP117" s="41" t="str">
        <f>IF(AND(Include_study?="Yes",Sufficient_data="Yes"),'Publication Bias Analysis'!F:F^2-1/SUM(Calculations!CS:CS),"")</f>
        <v/>
      </c>
      <c r="EQ117" s="11" t="str">
        <f t="shared" si="279"/>
        <v/>
      </c>
      <c r="ER117" s="11" t="str">
        <f t="shared" si="280"/>
        <v/>
      </c>
      <c r="ES117" s="11" t="str">
        <f>IF(AND(Include_study?="Yes",Sufficient_data="Yes"),COUNTIFS(EQ$2:EQ116,"&lt;"&amp;EQ117,ER$2:ER116,"&lt;"&amp;ER117)+COUNTIFS(EQ118:EQ$201,"&lt;"&amp;EQ117,ER118:ER$201,"&lt;"&amp;ER117)+COUNTIFS(EQ$2:EQ116,"&gt;"&amp;EQ117,ER$2:ER116,"&gt;"&amp;ER117)+COUNTIFS(EQ118:EQ$201,"&gt;"&amp;EQ117,ER118:ER$201,"&gt;"&amp;ER117),"")</f>
        <v/>
      </c>
      <c r="ET117" s="82" t="str">
        <f>IF(AND(Include_study?="Yes",Sufficient_data="Yes"),COUNTIFS(EQ$2:EQ116,"&lt;"&amp;EQ117,ER$2:ER116,"&gt;"&amp;ER117)+COUNTIFS(EQ118:EQ$201,"&lt;"&amp;EQ117,ER118:ER$201,"&gt;"&amp;ER117)+COUNTIFS(EQ$2:EQ116,"&gt;"&amp;EQ117,ER$2:ER116,"&lt;"&amp;ER117)+COUNTIFS(EQ118:EQ$201,"&gt;"&amp;EQ117,ER118:ER$201,"&lt;"&amp;ER117),"")</f>
        <v/>
      </c>
      <c r="EV117" s="136"/>
      <c r="FA117" s="136"/>
      <c r="FB117" s="41" t="e">
        <f t="shared" si="242"/>
        <v>#N/A</v>
      </c>
      <c r="FC117" s="41" t="e">
        <f t="shared" si="243"/>
        <v>#N/A</v>
      </c>
      <c r="FD117" s="41" t="str">
        <f t="shared" si="244"/>
        <v/>
      </c>
      <c r="FE117" s="51" t="str">
        <f>IF(AND(Include_study?="Yes",Sufficient_data="Yes"),Z_score-('Publication Bias Analysis'!AO$30+'Publication Bias Analysis'!AO$31*Inverse_standard_error),"")</f>
        <v/>
      </c>
      <c r="FK117" s="136"/>
      <c r="FL117" s="11" t="str">
        <f>IF(Z_score_individual_studies&lt;&gt;"",RANK('Publication Bias Analysis'!AW:AW,'Publication Bias Analysis'!AW:AW,1)+COUNTIF('Publication Bias Analysis'!AW$2:AW116,'Publication Bias Analysis'!AW117),"")</f>
        <v/>
      </c>
      <c r="FM117" s="41" t="str">
        <f t="shared" si="245"/>
        <v/>
      </c>
      <c r="FN117" s="41" t="e">
        <f>IF('Publication Bias Analysis'!AV117&lt;&gt;"",'Publication Bias Analysis'!AV117,NA())</f>
        <v>#N/A</v>
      </c>
      <c r="FO117" s="41" t="e">
        <f>IF('Publication Bias Analysis'!AW117&lt;&gt;"",'Publication Bias Analysis'!AW117,NA())</f>
        <v>#N/A</v>
      </c>
      <c r="FP117" s="41" t="str">
        <f>IF(AND(Include_study?="Yes",Sufficient_data="Yes"),'Publication Bias Analysis'!AV:AV-AVERAGE('Publication Bias Analysis'!AV:AV),"")</f>
        <v/>
      </c>
      <c r="FQ117" s="51" t="str">
        <f>IF(AND(Include_study?="Yes",Sufficient_data="Yes"),FO:FO-('Publication Bias Analysis'!AZ$30+'Publication Bias Analysis'!AZ$31*FN:FN),"")</f>
        <v/>
      </c>
      <c r="FW117" s="136"/>
      <c r="FX117" s="90" t="str">
        <f t="shared" si="246"/>
        <v/>
      </c>
      <c r="FY117" s="41" t="str">
        <f t="shared" si="281"/>
        <v/>
      </c>
      <c r="FZ117" s="51" t="str">
        <f t="shared" si="214"/>
        <v/>
      </c>
    </row>
    <row r="118" spans="1:182" x14ac:dyDescent="0.2">
      <c r="A118" s="131"/>
      <c r="B118" s="41" t="str">
        <f>IF(AND(Sufficient_data="Yes",Include_study?="Yes"),IF(AND(Sort_By=$E$1,Order="Ascending"),IF(Input!Study_name="",COUNTIFS(Input!Study_name,"&lt;&gt;"&amp;"",Include_study?,"Yes",Sufficient_data,"Yes")+1,IF(COUNT(E118)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118)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18" s="41" t="str">
        <f>IF(B118&lt;&gt;"",IF(B118=0,COUNTIF(B$2:B117,0)+1,COUNTIF(B$2:B117,B118)+COUNTIF(B:B,"&lt;"&amp;B118)+1),"")</f>
        <v/>
      </c>
      <c r="D118" s="41" t="str">
        <f t="shared" si="215"/>
        <v/>
      </c>
      <c r="E118" s="41" t="str">
        <f>IF(AND(Include_study?="Yes",Sufficient_data="Yes",Input!Study_name&lt;&gt;""),Input!Study_name,"")</f>
        <v/>
      </c>
      <c r="F118" s="41" t="str">
        <f>IF(AND(Include_study?="Yes",Sufficient_data="Yes"),IF(Input!M2_M1&lt;&gt;"",Input!M2_M1,IF(AND(M1_&lt;&gt;"",M2_&lt;&gt;""),M2_-M1_,"")),"")</f>
        <v/>
      </c>
      <c r="G118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18" s="41" t="str">
        <f>IF(AND(Include_study?="Yes",Sufficient_data="Yes"),IF(OR(t_value&lt;&gt;"",F_value&lt;&gt;"",Input!Cohens_d&lt;&gt;"",Input!Hedges_g&lt;&gt;""),"",Sdiff/SQRT(2*(1-(r_)))),"")</f>
        <v/>
      </c>
      <c r="I118" s="11" t="str">
        <f t="shared" si="216"/>
        <v/>
      </c>
      <c r="J118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18" s="41" t="str">
        <f t="shared" si="217"/>
        <v/>
      </c>
      <c r="L118" s="41" t="str">
        <f t="shared" si="218"/>
        <v/>
      </c>
      <c r="M118" s="41" t="str">
        <f t="shared" si="219"/>
        <v/>
      </c>
      <c r="N118" s="41" t="str">
        <f t="shared" si="220"/>
        <v/>
      </c>
      <c r="O118" s="41" t="str">
        <f t="shared" si="221"/>
        <v/>
      </c>
      <c r="P118" s="41" t="str">
        <f t="shared" si="222"/>
        <v/>
      </c>
      <c r="Q118" s="41" t="str">
        <f t="shared" si="192"/>
        <v/>
      </c>
      <c r="R118" s="41" t="str">
        <f t="shared" si="223"/>
        <v/>
      </c>
      <c r="S118" s="41" t="str">
        <f t="shared" si="224"/>
        <v/>
      </c>
      <c r="T118" s="105" t="str">
        <f t="shared" si="225"/>
        <v/>
      </c>
      <c r="U118" s="108" t="str">
        <f t="shared" si="226"/>
        <v/>
      </c>
      <c r="V118" s="42"/>
      <c r="W118" s="71" t="e">
        <f t="shared" si="247"/>
        <v>#N/A</v>
      </c>
      <c r="X118" s="41" t="str">
        <f t="shared" si="248"/>
        <v/>
      </c>
      <c r="Y118" s="51" t="str">
        <f t="shared" si="249"/>
        <v/>
      </c>
      <c r="AD118" s="131"/>
      <c r="AE118" s="71" t="str">
        <f t="shared" si="250"/>
        <v/>
      </c>
      <c r="AF118" s="86" t="str">
        <f t="shared" si="227"/>
        <v/>
      </c>
      <c r="AG118" s="86" t="str">
        <f t="shared" si="228"/>
        <v/>
      </c>
      <c r="AH118" s="86" t="str">
        <f t="shared" si="251"/>
        <v/>
      </c>
      <c r="AI118" s="86" t="str">
        <f t="shared" si="252"/>
        <v/>
      </c>
      <c r="AJ118" s="86" t="str">
        <f t="shared" si="253"/>
        <v/>
      </c>
      <c r="AK118" s="86" t="str">
        <f t="shared" si="229"/>
        <v/>
      </c>
      <c r="AL118" s="86" t="str">
        <f>IF(AND(Include_study?="Yes",Sufficient_data="Yes",Subgroup&lt;&gt;""),AH118-ABS(TINV((1-Subgroup_confidence_level),Number_of_subjects-1))*Calculations!AI118,"")</f>
        <v/>
      </c>
      <c r="AM118" s="86" t="str">
        <f>IF(AND(Include_study?="Yes",Sufficient_data="Yes",Subgroup&lt;&gt;""),AH118+ABS(TINV((1-Subgroup_confidence_level),Number_of_subjects-1))*Calculations!AI118,"")</f>
        <v/>
      </c>
      <c r="AN118" s="110" t="str">
        <f t="shared" si="230"/>
        <v/>
      </c>
      <c r="AO118" s="108" t="str">
        <f t="shared" si="231"/>
        <v/>
      </c>
      <c r="AP118" s="42"/>
      <c r="AQ118" s="71" t="e">
        <f t="shared" si="254"/>
        <v>#N/A</v>
      </c>
      <c r="AR118" s="41" t="str">
        <f t="shared" si="255"/>
        <v/>
      </c>
      <c r="AS118" s="51" t="str">
        <f t="shared" si="256"/>
        <v/>
      </c>
      <c r="AT118" s="42"/>
      <c r="AU118" s="71" t="str">
        <f t="shared" si="257"/>
        <v/>
      </c>
      <c r="AV118" s="86" t="str">
        <f>IF(AND(Sufficient_data="Yes",Include_study?="Yes",Subgroup&lt;&gt;""),IF(COUNTIFS(Input!P$2:P117,"="&amp;"Yes",Input!C$2:C117,"="&amp;"Yes",Input!Q$2:Q117,"="&amp;Subgroup)&gt;0,"",Subgroup),"")</f>
        <v/>
      </c>
      <c r="AW118" s="86" t="str">
        <f t="shared" si="258"/>
        <v/>
      </c>
      <c r="AX118" s="86" t="str">
        <f t="shared" si="259"/>
        <v/>
      </c>
      <c r="AY118" s="86" t="str">
        <f t="shared" si="260"/>
        <v/>
      </c>
      <c r="AZ118" s="86" t="str">
        <f t="shared" si="261"/>
        <v/>
      </c>
      <c r="BA118" s="86" t="str">
        <f t="shared" si="262"/>
        <v/>
      </c>
      <c r="BB118" s="86" t="str">
        <f t="shared" si="263"/>
        <v/>
      </c>
      <c r="BC118" s="86" t="str">
        <f t="shared" si="232"/>
        <v/>
      </c>
      <c r="BD118" s="86" t="str">
        <f t="shared" si="264"/>
        <v/>
      </c>
      <c r="BE118" s="86" t="str">
        <f t="shared" si="233"/>
        <v/>
      </c>
      <c r="BF118" s="86" t="str">
        <f t="shared" si="234"/>
        <v/>
      </c>
      <c r="BG118" s="86" t="str">
        <f t="shared" si="265"/>
        <v/>
      </c>
      <c r="BH118" s="86" t="str">
        <f t="shared" si="235"/>
        <v/>
      </c>
      <c r="BI118" s="86" t="str">
        <f t="shared" si="236"/>
        <v/>
      </c>
      <c r="BJ118" s="86" t="str">
        <f t="shared" si="266"/>
        <v/>
      </c>
      <c r="BK118" s="86" t="str">
        <f t="shared" si="237"/>
        <v/>
      </c>
      <c r="BL118" s="86" t="str">
        <f t="shared" si="238"/>
        <v/>
      </c>
      <c r="BM118" s="86" t="str">
        <f t="shared" si="267"/>
        <v/>
      </c>
      <c r="BN118" s="86" t="str">
        <f t="shared" si="268"/>
        <v/>
      </c>
      <c r="BO118" s="86" t="e">
        <f t="shared" si="269"/>
        <v>#N/A</v>
      </c>
      <c r="BP118" s="105" t="str">
        <f t="shared" si="270"/>
        <v/>
      </c>
      <c r="BQ118" s="86" t="str">
        <f t="shared" si="271"/>
        <v/>
      </c>
      <c r="BR118" s="86" t="str">
        <f t="shared" si="239"/>
        <v/>
      </c>
      <c r="BS118" s="86" t="str">
        <f t="shared" si="272"/>
        <v/>
      </c>
      <c r="BT118" s="51" t="str">
        <f t="shared" si="213"/>
        <v/>
      </c>
      <c r="BY118" s="132"/>
      <c r="BZ118" s="41" t="e">
        <f>IF(AND(Sufficient_data="Yes",Include_study?="Yes",Moderator&lt;&gt;""),'Moderator Analysis'!E118,NA())</f>
        <v>#N/A</v>
      </c>
      <c r="CA118" s="41" t="e">
        <f>IF(AND(Include_study?="Yes",Sufficient_data="Yes",Moderator&lt;&gt;""),'Moderator Analysis'!F118,NA())</f>
        <v>#N/A</v>
      </c>
      <c r="CB118" s="41" t="str">
        <f t="shared" si="240"/>
        <v/>
      </c>
      <c r="CC118" s="41" t="str">
        <f t="shared" si="273"/>
        <v/>
      </c>
      <c r="CD118" s="41" t="str">
        <f>IF(AND(Sufficient_data="Yes",Include_study?="Yes",Moderator&lt;&gt;""),'Moderator Analysis'!F:F-CO$2,"")</f>
        <v/>
      </c>
      <c r="CE118" s="41" t="str">
        <f t="shared" si="274"/>
        <v/>
      </c>
      <c r="CF118" s="51" t="str">
        <f>IF(AND(Sufficient_data="Yes",Include_study?="Yes",Moderator&lt;&gt;""),CC:CC*('Moderator Analysis'!F:F-CO$5-CO$4*'Moderator Analysis'!E:E)^2,"")</f>
        <v/>
      </c>
      <c r="CG118" s="42"/>
      <c r="CH118" s="25"/>
      <c r="CI118" s="71" t="str">
        <f t="shared" si="275"/>
        <v/>
      </c>
      <c r="CJ118" s="41" t="str">
        <f>IF(AND(Sufficient_data="Yes",Include_study?="Yes",CI118&lt;&gt;""),'Moderator Analysis'!F:F-'Moderator Analysis'!$J$37,"")</f>
        <v/>
      </c>
      <c r="CK118" s="41" t="str">
        <f>IF(AND(Sufficient_data="Yes",Include_study?="Yes",CI118&lt;&gt;""),'Moderator Analysis'!E:E-SUMPRODUCT('Moderator Analysis'!E:E,CI:CI)/SUM(CI:CI),"")</f>
        <v/>
      </c>
      <c r="CL118" s="51" t="str">
        <f>IF(AND(Sufficient_data="Yes",Include_study?="Yes",CI118&lt;&gt;""),CI:CI*('Moderator Analysis'!F:F-'Moderator Analysis'!J$29-'Moderator Analysis'!J$30*'Moderator Analysis'!E:E)^2,"")</f>
        <v/>
      </c>
      <c r="CQ118" s="132"/>
      <c r="CR118" s="134"/>
      <c r="CS118" s="41" t="str">
        <f>IF(AND(Sufficient_data="Yes",Include_study?="Yes"),1/('Publication Bias Analysis'!F118^2),"")</f>
        <v/>
      </c>
      <c r="CT118" s="86" t="str">
        <f>IF(AND(Include_study?="Yes",Sufficient_data="Yes"),1/('Publication Bias Analysis'!F118^2+IF(Additional_model="Fixed effect",0,DG$21)),"")</f>
        <v/>
      </c>
      <c r="CU118" s="86" t="str">
        <f>IF(AND(Include_study?="Yes",Sufficient_data="Yes"),1/('Publication Bias Analysis'!F:F^2+IF(Additional_model="Fixed effect",0,'Publication Bias Analysis'!L$32)),"")</f>
        <v/>
      </c>
      <c r="CV118" s="86" t="str">
        <f>IF(AND(Include_study?="Yes",Sufficient_data="Yes"),'Publication Bias Analysis'!E:E-'Publication Bias Analysis'!I$37,"")</f>
        <v/>
      </c>
      <c r="CW118" s="86" t="str">
        <f>IF(AND(Include_study?="Yes",Sufficient_data="Yes"),IF(Additional_model="Fixed effect",1/'Publication Bias Analysis'!F:F,1/SQRT('Publication Bias Analysis'!F:F^2+Calculations!DG$21)),"")</f>
        <v/>
      </c>
      <c r="CX118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18" s="88" t="str">
        <f t="shared" si="241"/>
        <v/>
      </c>
      <c r="CZ118" s="88" t="str">
        <f>IF(AND(Include_study?="Yes",Sufficient_data="Yes"),CY:CY+IF(DK:DK&lt;0,-1,1)*COUNTIF(CY$2:CY117,CY:CY),"")</f>
        <v/>
      </c>
      <c r="DA118" s="88" t="str">
        <f>IF(AND(Include_study?="Yes",Sufficient_data="Yes"),RANK(DO:DO,DO:DO,1)*IF(DN:DN&gt;0,1,-1)+IF(DN:DN&lt;0,-1,1)*COUNTIF(CY$2:CY117,CY:CY),"")</f>
        <v/>
      </c>
      <c r="DB118" s="88" t="str">
        <f>IF(AND(Include_study?="Yes",Sufficient_data="Yes"),RANK(DR:DR,DR:DR,1)*IF(DQ:DQ&gt;0,1,-1)+IF(DQ:DQ&lt;0,-1,1)*COUNTIF(CY$2:CY117,CY:CY),"")</f>
        <v/>
      </c>
      <c r="DC118" s="41" t="e">
        <f>IF(AND(Include_study?="Yes",Sufficient_data="Yes"),'Publication Bias Analysis'!$E:$E,NA())</f>
        <v>#N/A</v>
      </c>
      <c r="DD118" s="51" t="e">
        <f>IF(AND(Include_study?="Yes",Sufficient_data="Yes"),'Publication Bias Analysis'!$F:$F,NA())</f>
        <v>#N/A</v>
      </c>
      <c r="DJ118" s="136"/>
      <c r="DK118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18" s="41" t="str">
        <f t="shared" si="276"/>
        <v/>
      </c>
      <c r="DM118" s="51" t="str">
        <f>IF(AND(Include_study?="Yes",Sufficient_data="Yes"),1/('Publication Bias Analysis'!F:F^2+IF(Additional_model="Fixed effect",0,$DV$6)),"")</f>
        <v/>
      </c>
      <c r="DN118" s="41" t="str">
        <f>IF(AND(Include_study?="Yes",Sufficient_data="Yes"),IF('Publication Bias Analysis'!L$38="Left",'Publication Bias Analysis'!E:E-DV$3,Calculations!DV$3-'Publication Bias Analysis'!E:E),"")</f>
        <v/>
      </c>
      <c r="DO118" s="41" t="str">
        <f t="shared" si="277"/>
        <v/>
      </c>
      <c r="DP118" s="51" t="str">
        <f>IF(AND(DN118&lt;&gt;"",CZ118&lt;=MAX(CZ:CZ)-DV$7),1/('Publication Bias Analysis'!F:F^2+IF(Additional_model="Fixed effect",0,$DV$13)),"")</f>
        <v/>
      </c>
      <c r="DQ118" s="71" t="str">
        <f>IF(AND(Include_study?="Yes",Sufficient_data="Yes"),IF('Publication Bias Analysis'!L$38="Left",'Publication Bias Analysis'!E:E-DV$10,DV$10-'Publication Bias Analysis'!E:E),"")</f>
        <v/>
      </c>
      <c r="DR118" s="41" t="str">
        <f t="shared" si="278"/>
        <v/>
      </c>
      <c r="DS118" s="51" t="str">
        <f>IF(AND(DQ118&lt;&gt;"",DA118&lt;=MAX(DA:DA)-DV$14),1/('Publication Bias Analysis'!F:F^2+IF(Additional_model="Fixed effect",0,$DV$20)),"")</f>
        <v/>
      </c>
      <c r="EJ118" s="136"/>
      <c r="EK118" s="41" t="str">
        <f t="shared" si="210"/>
        <v/>
      </c>
      <c r="EL118" s="51" t="str">
        <f>IF(AND(Include_study?="Yes",Sufficient_data="Yes"),Z_score-('Publication Bias Analysis'!P$3+'Publication Bias Analysis'!P$4*Inverse_standard_error),"")</f>
        <v/>
      </c>
      <c r="EN118" s="136"/>
      <c r="EO118" s="41" t="str">
        <f>IF(AND(Include_study?="Yes",Sufficient_data="Yes"),('Publication Bias Analysis'!E:E-(SUMPRODUCT(Calculations!CS:CS,'Publication Bias Analysis'!E:E)/SUM(Calculations!CS:CS)))/SQRT(Calculations!EP:EP),"")</f>
        <v/>
      </c>
      <c r="EP118" s="41" t="str">
        <f>IF(AND(Include_study?="Yes",Sufficient_data="Yes"),'Publication Bias Analysis'!F:F^2-1/SUM(Calculations!CS:CS),"")</f>
        <v/>
      </c>
      <c r="EQ118" s="11" t="str">
        <f t="shared" si="279"/>
        <v/>
      </c>
      <c r="ER118" s="11" t="str">
        <f t="shared" si="280"/>
        <v/>
      </c>
      <c r="ES118" s="11" t="str">
        <f>IF(AND(Include_study?="Yes",Sufficient_data="Yes"),COUNTIFS(EQ$2:EQ117,"&lt;"&amp;EQ118,ER$2:ER117,"&lt;"&amp;ER118)+COUNTIFS(EQ119:EQ$201,"&lt;"&amp;EQ118,ER119:ER$201,"&lt;"&amp;ER118)+COUNTIFS(EQ$2:EQ117,"&gt;"&amp;EQ118,ER$2:ER117,"&gt;"&amp;ER118)+COUNTIFS(EQ119:EQ$201,"&gt;"&amp;EQ118,ER119:ER$201,"&gt;"&amp;ER118),"")</f>
        <v/>
      </c>
      <c r="ET118" s="82" t="str">
        <f>IF(AND(Include_study?="Yes",Sufficient_data="Yes"),COUNTIFS(EQ$2:EQ117,"&lt;"&amp;EQ118,ER$2:ER117,"&gt;"&amp;ER118)+COUNTIFS(EQ119:EQ$201,"&lt;"&amp;EQ118,ER119:ER$201,"&gt;"&amp;ER118)+COUNTIFS(EQ$2:EQ117,"&gt;"&amp;EQ118,ER$2:ER117,"&lt;"&amp;ER118)+COUNTIFS(EQ119:EQ$201,"&gt;"&amp;EQ118,ER119:ER$201,"&lt;"&amp;ER118),"")</f>
        <v/>
      </c>
      <c r="EV118" s="136"/>
      <c r="FA118" s="136"/>
      <c r="FB118" s="41" t="e">
        <f t="shared" si="242"/>
        <v>#N/A</v>
      </c>
      <c r="FC118" s="41" t="e">
        <f t="shared" si="243"/>
        <v>#N/A</v>
      </c>
      <c r="FD118" s="41" t="str">
        <f t="shared" si="244"/>
        <v/>
      </c>
      <c r="FE118" s="51" t="str">
        <f>IF(AND(Include_study?="Yes",Sufficient_data="Yes"),Z_score-('Publication Bias Analysis'!AO$30+'Publication Bias Analysis'!AO$31*Inverse_standard_error),"")</f>
        <v/>
      </c>
      <c r="FK118" s="136"/>
      <c r="FL118" s="11" t="str">
        <f>IF(Z_score_individual_studies&lt;&gt;"",RANK('Publication Bias Analysis'!AW:AW,'Publication Bias Analysis'!AW:AW,1)+COUNTIF('Publication Bias Analysis'!AW$2:AW117,'Publication Bias Analysis'!AW118),"")</f>
        <v/>
      </c>
      <c r="FM118" s="41" t="str">
        <f t="shared" si="245"/>
        <v/>
      </c>
      <c r="FN118" s="41" t="e">
        <f>IF('Publication Bias Analysis'!AV118&lt;&gt;"",'Publication Bias Analysis'!AV118,NA())</f>
        <v>#N/A</v>
      </c>
      <c r="FO118" s="41" t="e">
        <f>IF('Publication Bias Analysis'!AW118&lt;&gt;"",'Publication Bias Analysis'!AW118,NA())</f>
        <v>#N/A</v>
      </c>
      <c r="FP118" s="41" t="str">
        <f>IF(AND(Include_study?="Yes",Sufficient_data="Yes"),'Publication Bias Analysis'!AV:AV-AVERAGE('Publication Bias Analysis'!AV:AV),"")</f>
        <v/>
      </c>
      <c r="FQ118" s="51" t="str">
        <f>IF(AND(Include_study?="Yes",Sufficient_data="Yes"),FO:FO-('Publication Bias Analysis'!AZ$30+'Publication Bias Analysis'!AZ$31*FN:FN),"")</f>
        <v/>
      </c>
      <c r="FW118" s="136"/>
      <c r="FX118" s="90" t="str">
        <f t="shared" si="246"/>
        <v/>
      </c>
      <c r="FY118" s="41" t="str">
        <f t="shared" si="281"/>
        <v/>
      </c>
      <c r="FZ118" s="51" t="str">
        <f t="shared" si="214"/>
        <v/>
      </c>
    </row>
    <row r="119" spans="1:182" x14ac:dyDescent="0.2">
      <c r="A119" s="131"/>
      <c r="B119" s="41" t="str">
        <f>IF(AND(Sufficient_data="Yes",Include_study?="Yes"),IF(AND(Sort_By=$E$1,Order="Ascending"),IF(Input!Study_name="",COUNTIFS(Input!Study_name,"&lt;&gt;"&amp;"",Include_study?,"Yes",Sufficient_data,"Yes")+1,IF(COUNT(E119)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119)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19" s="41" t="str">
        <f>IF(B119&lt;&gt;"",IF(B119=0,COUNTIF(B$2:B118,0)+1,COUNTIF(B$2:B118,B119)+COUNTIF(B:B,"&lt;"&amp;B119)+1),"")</f>
        <v/>
      </c>
      <c r="D119" s="41" t="str">
        <f t="shared" si="215"/>
        <v/>
      </c>
      <c r="E119" s="41" t="str">
        <f>IF(AND(Include_study?="Yes",Sufficient_data="Yes",Input!Study_name&lt;&gt;""),Input!Study_name,"")</f>
        <v/>
      </c>
      <c r="F119" s="41" t="str">
        <f>IF(AND(Include_study?="Yes",Sufficient_data="Yes"),IF(Input!M2_M1&lt;&gt;"",Input!M2_M1,IF(AND(M1_&lt;&gt;"",M2_&lt;&gt;""),M2_-M1_,"")),"")</f>
        <v/>
      </c>
      <c r="G119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19" s="41" t="str">
        <f>IF(AND(Include_study?="Yes",Sufficient_data="Yes"),IF(OR(t_value&lt;&gt;"",F_value&lt;&gt;"",Input!Cohens_d&lt;&gt;"",Input!Hedges_g&lt;&gt;""),"",Sdiff/SQRT(2*(1-(r_)))),"")</f>
        <v/>
      </c>
      <c r="I119" s="11" t="str">
        <f t="shared" si="216"/>
        <v/>
      </c>
      <c r="J119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19" s="41" t="str">
        <f t="shared" si="217"/>
        <v/>
      </c>
      <c r="L119" s="41" t="str">
        <f t="shared" si="218"/>
        <v/>
      </c>
      <c r="M119" s="41" t="str">
        <f t="shared" si="219"/>
        <v/>
      </c>
      <c r="N119" s="41" t="str">
        <f t="shared" si="220"/>
        <v/>
      </c>
      <c r="O119" s="41" t="str">
        <f t="shared" si="221"/>
        <v/>
      </c>
      <c r="P119" s="41" t="str">
        <f t="shared" si="222"/>
        <v/>
      </c>
      <c r="Q119" s="41" t="str">
        <f t="shared" si="192"/>
        <v/>
      </c>
      <c r="R119" s="41" t="str">
        <f t="shared" si="223"/>
        <v/>
      </c>
      <c r="S119" s="41" t="str">
        <f t="shared" si="224"/>
        <v/>
      </c>
      <c r="T119" s="105" t="str">
        <f t="shared" si="225"/>
        <v/>
      </c>
      <c r="U119" s="108" t="str">
        <f t="shared" si="226"/>
        <v/>
      </c>
      <c r="V119" s="42"/>
      <c r="W119" s="71" t="e">
        <f t="shared" si="247"/>
        <v>#N/A</v>
      </c>
      <c r="X119" s="41" t="str">
        <f t="shared" si="248"/>
        <v/>
      </c>
      <c r="Y119" s="51" t="str">
        <f t="shared" si="249"/>
        <v/>
      </c>
      <c r="AD119" s="131"/>
      <c r="AE119" s="71" t="str">
        <f t="shared" si="250"/>
        <v/>
      </c>
      <c r="AF119" s="86" t="str">
        <f t="shared" si="227"/>
        <v/>
      </c>
      <c r="AG119" s="86" t="str">
        <f t="shared" si="228"/>
        <v/>
      </c>
      <c r="AH119" s="86" t="str">
        <f t="shared" si="251"/>
        <v/>
      </c>
      <c r="AI119" s="86" t="str">
        <f t="shared" si="252"/>
        <v/>
      </c>
      <c r="AJ119" s="86" t="str">
        <f t="shared" si="253"/>
        <v/>
      </c>
      <c r="AK119" s="86" t="str">
        <f t="shared" si="229"/>
        <v/>
      </c>
      <c r="AL119" s="86" t="str">
        <f>IF(AND(Include_study?="Yes",Sufficient_data="Yes",Subgroup&lt;&gt;""),AH119-ABS(TINV((1-Subgroup_confidence_level),Number_of_subjects-1))*Calculations!AI119,"")</f>
        <v/>
      </c>
      <c r="AM119" s="86" t="str">
        <f>IF(AND(Include_study?="Yes",Sufficient_data="Yes",Subgroup&lt;&gt;""),AH119+ABS(TINV((1-Subgroup_confidence_level),Number_of_subjects-1))*Calculations!AI119,"")</f>
        <v/>
      </c>
      <c r="AN119" s="110" t="str">
        <f t="shared" si="230"/>
        <v/>
      </c>
      <c r="AO119" s="108" t="str">
        <f t="shared" si="231"/>
        <v/>
      </c>
      <c r="AP119" s="42"/>
      <c r="AQ119" s="71" t="e">
        <f t="shared" si="254"/>
        <v>#N/A</v>
      </c>
      <c r="AR119" s="41" t="str">
        <f t="shared" si="255"/>
        <v/>
      </c>
      <c r="AS119" s="51" t="str">
        <f t="shared" si="256"/>
        <v/>
      </c>
      <c r="AT119" s="42"/>
      <c r="AU119" s="71" t="str">
        <f t="shared" si="257"/>
        <v/>
      </c>
      <c r="AV119" s="86" t="str">
        <f>IF(AND(Sufficient_data="Yes",Include_study?="Yes",Subgroup&lt;&gt;""),IF(COUNTIFS(Input!P$2:P118,"="&amp;"Yes",Input!C$2:C118,"="&amp;"Yes",Input!Q$2:Q118,"="&amp;Subgroup)&gt;0,"",Subgroup),"")</f>
        <v/>
      </c>
      <c r="AW119" s="86" t="str">
        <f t="shared" si="258"/>
        <v/>
      </c>
      <c r="AX119" s="86" t="str">
        <f t="shared" si="259"/>
        <v/>
      </c>
      <c r="AY119" s="86" t="str">
        <f t="shared" si="260"/>
        <v/>
      </c>
      <c r="AZ119" s="86" t="str">
        <f t="shared" si="261"/>
        <v/>
      </c>
      <c r="BA119" s="86" t="str">
        <f t="shared" si="262"/>
        <v/>
      </c>
      <c r="BB119" s="86" t="str">
        <f t="shared" si="263"/>
        <v/>
      </c>
      <c r="BC119" s="86" t="str">
        <f t="shared" si="232"/>
        <v/>
      </c>
      <c r="BD119" s="86" t="str">
        <f t="shared" si="264"/>
        <v/>
      </c>
      <c r="BE119" s="86" t="str">
        <f t="shared" si="233"/>
        <v/>
      </c>
      <c r="BF119" s="86" t="str">
        <f t="shared" si="234"/>
        <v/>
      </c>
      <c r="BG119" s="86" t="str">
        <f t="shared" si="265"/>
        <v/>
      </c>
      <c r="BH119" s="86" t="str">
        <f t="shared" si="235"/>
        <v/>
      </c>
      <c r="BI119" s="86" t="str">
        <f t="shared" si="236"/>
        <v/>
      </c>
      <c r="BJ119" s="86" t="str">
        <f t="shared" si="266"/>
        <v/>
      </c>
      <c r="BK119" s="86" t="str">
        <f t="shared" si="237"/>
        <v/>
      </c>
      <c r="BL119" s="86" t="str">
        <f t="shared" si="238"/>
        <v/>
      </c>
      <c r="BM119" s="86" t="str">
        <f t="shared" si="267"/>
        <v/>
      </c>
      <c r="BN119" s="86" t="str">
        <f t="shared" si="268"/>
        <v/>
      </c>
      <c r="BO119" s="86" t="e">
        <f t="shared" si="269"/>
        <v>#N/A</v>
      </c>
      <c r="BP119" s="105" t="str">
        <f t="shared" si="270"/>
        <v/>
      </c>
      <c r="BQ119" s="86" t="str">
        <f t="shared" si="271"/>
        <v/>
      </c>
      <c r="BR119" s="86" t="str">
        <f t="shared" si="239"/>
        <v/>
      </c>
      <c r="BS119" s="86" t="str">
        <f t="shared" si="272"/>
        <v/>
      </c>
      <c r="BT119" s="51" t="str">
        <f t="shared" si="213"/>
        <v/>
      </c>
      <c r="BY119" s="132"/>
      <c r="BZ119" s="41" t="e">
        <f>IF(AND(Sufficient_data="Yes",Include_study?="Yes",Moderator&lt;&gt;""),'Moderator Analysis'!E119,NA())</f>
        <v>#N/A</v>
      </c>
      <c r="CA119" s="41" t="e">
        <f>IF(AND(Include_study?="Yes",Sufficient_data="Yes",Moderator&lt;&gt;""),'Moderator Analysis'!F119,NA())</f>
        <v>#N/A</v>
      </c>
      <c r="CB119" s="41" t="str">
        <f t="shared" si="240"/>
        <v/>
      </c>
      <c r="CC119" s="41" t="str">
        <f t="shared" si="273"/>
        <v/>
      </c>
      <c r="CD119" s="41" t="str">
        <f>IF(AND(Sufficient_data="Yes",Include_study?="Yes",Moderator&lt;&gt;""),'Moderator Analysis'!F:F-CO$2,"")</f>
        <v/>
      </c>
      <c r="CE119" s="41" t="str">
        <f t="shared" si="274"/>
        <v/>
      </c>
      <c r="CF119" s="51" t="str">
        <f>IF(AND(Sufficient_data="Yes",Include_study?="Yes",Moderator&lt;&gt;""),CC:CC*('Moderator Analysis'!F:F-CO$5-CO$4*'Moderator Analysis'!E:E)^2,"")</f>
        <v/>
      </c>
      <c r="CG119" s="42"/>
      <c r="CH119" s="25"/>
      <c r="CI119" s="71" t="str">
        <f t="shared" si="275"/>
        <v/>
      </c>
      <c r="CJ119" s="41" t="str">
        <f>IF(AND(Sufficient_data="Yes",Include_study?="Yes",CI119&lt;&gt;""),'Moderator Analysis'!F:F-'Moderator Analysis'!$J$37,"")</f>
        <v/>
      </c>
      <c r="CK119" s="41" t="str">
        <f>IF(AND(Sufficient_data="Yes",Include_study?="Yes",CI119&lt;&gt;""),'Moderator Analysis'!E:E-SUMPRODUCT('Moderator Analysis'!E:E,CI:CI)/SUM(CI:CI),"")</f>
        <v/>
      </c>
      <c r="CL119" s="51" t="str">
        <f>IF(AND(Sufficient_data="Yes",Include_study?="Yes",CI119&lt;&gt;""),CI:CI*('Moderator Analysis'!F:F-'Moderator Analysis'!J$29-'Moderator Analysis'!J$30*'Moderator Analysis'!E:E)^2,"")</f>
        <v/>
      </c>
      <c r="CQ119" s="132"/>
      <c r="CR119" s="134"/>
      <c r="CS119" s="41" t="str">
        <f>IF(AND(Sufficient_data="Yes",Include_study?="Yes"),1/('Publication Bias Analysis'!F119^2),"")</f>
        <v/>
      </c>
      <c r="CT119" s="86" t="str">
        <f>IF(AND(Include_study?="Yes",Sufficient_data="Yes"),1/('Publication Bias Analysis'!F119^2+IF(Additional_model="Fixed effect",0,DG$21)),"")</f>
        <v/>
      </c>
      <c r="CU119" s="86" t="str">
        <f>IF(AND(Include_study?="Yes",Sufficient_data="Yes"),1/('Publication Bias Analysis'!F:F^2+IF(Additional_model="Fixed effect",0,'Publication Bias Analysis'!L$32)),"")</f>
        <v/>
      </c>
      <c r="CV119" s="86" t="str">
        <f>IF(AND(Include_study?="Yes",Sufficient_data="Yes"),'Publication Bias Analysis'!E:E-'Publication Bias Analysis'!I$37,"")</f>
        <v/>
      </c>
      <c r="CW119" s="86" t="str">
        <f>IF(AND(Include_study?="Yes",Sufficient_data="Yes"),IF(Additional_model="Fixed effect",1/'Publication Bias Analysis'!F:F,1/SQRT('Publication Bias Analysis'!F:F^2+Calculations!DG$21)),"")</f>
        <v/>
      </c>
      <c r="CX119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19" s="88" t="str">
        <f t="shared" si="241"/>
        <v/>
      </c>
      <c r="CZ119" s="88" t="str">
        <f>IF(AND(Include_study?="Yes",Sufficient_data="Yes"),CY:CY+IF(DK:DK&lt;0,-1,1)*COUNTIF(CY$2:CY118,CY:CY),"")</f>
        <v/>
      </c>
      <c r="DA119" s="88" t="str">
        <f>IF(AND(Include_study?="Yes",Sufficient_data="Yes"),RANK(DO:DO,DO:DO,1)*IF(DN:DN&gt;0,1,-1)+IF(DN:DN&lt;0,-1,1)*COUNTIF(CY$2:CY118,CY:CY),"")</f>
        <v/>
      </c>
      <c r="DB119" s="88" t="str">
        <f>IF(AND(Include_study?="Yes",Sufficient_data="Yes"),RANK(DR:DR,DR:DR,1)*IF(DQ:DQ&gt;0,1,-1)+IF(DQ:DQ&lt;0,-1,1)*COUNTIF(CY$2:CY118,CY:CY),"")</f>
        <v/>
      </c>
      <c r="DC119" s="41" t="e">
        <f>IF(AND(Include_study?="Yes",Sufficient_data="Yes"),'Publication Bias Analysis'!$E:$E,NA())</f>
        <v>#N/A</v>
      </c>
      <c r="DD119" s="51" t="e">
        <f>IF(AND(Include_study?="Yes",Sufficient_data="Yes"),'Publication Bias Analysis'!$F:$F,NA())</f>
        <v>#N/A</v>
      </c>
      <c r="DJ119" s="136"/>
      <c r="DK119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19" s="41" t="str">
        <f t="shared" si="276"/>
        <v/>
      </c>
      <c r="DM119" s="51" t="str">
        <f>IF(AND(Include_study?="Yes",Sufficient_data="Yes"),1/('Publication Bias Analysis'!F:F^2+IF(Additional_model="Fixed effect",0,$DV$6)),"")</f>
        <v/>
      </c>
      <c r="DN119" s="41" t="str">
        <f>IF(AND(Include_study?="Yes",Sufficient_data="Yes"),IF('Publication Bias Analysis'!L$38="Left",'Publication Bias Analysis'!E:E-DV$3,Calculations!DV$3-'Publication Bias Analysis'!E:E),"")</f>
        <v/>
      </c>
      <c r="DO119" s="41" t="str">
        <f t="shared" si="277"/>
        <v/>
      </c>
      <c r="DP119" s="51" t="str">
        <f>IF(AND(DN119&lt;&gt;"",CZ119&lt;=MAX(CZ:CZ)-DV$7),1/('Publication Bias Analysis'!F:F^2+IF(Additional_model="Fixed effect",0,$DV$13)),"")</f>
        <v/>
      </c>
      <c r="DQ119" s="71" t="str">
        <f>IF(AND(Include_study?="Yes",Sufficient_data="Yes"),IF('Publication Bias Analysis'!L$38="Left",'Publication Bias Analysis'!E:E-DV$10,DV$10-'Publication Bias Analysis'!E:E),"")</f>
        <v/>
      </c>
      <c r="DR119" s="41" t="str">
        <f t="shared" si="278"/>
        <v/>
      </c>
      <c r="DS119" s="51" t="str">
        <f>IF(AND(DQ119&lt;&gt;"",DA119&lt;=MAX(DA:DA)-DV$14),1/('Publication Bias Analysis'!F:F^2+IF(Additional_model="Fixed effect",0,$DV$20)),"")</f>
        <v/>
      </c>
      <c r="EJ119" s="136"/>
      <c r="EK119" s="41" t="str">
        <f t="shared" si="210"/>
        <v/>
      </c>
      <c r="EL119" s="51" t="str">
        <f>IF(AND(Include_study?="Yes",Sufficient_data="Yes"),Z_score-('Publication Bias Analysis'!P$3+'Publication Bias Analysis'!P$4*Inverse_standard_error),"")</f>
        <v/>
      </c>
      <c r="EN119" s="136"/>
      <c r="EO119" s="41" t="str">
        <f>IF(AND(Include_study?="Yes",Sufficient_data="Yes"),('Publication Bias Analysis'!E:E-(SUMPRODUCT(Calculations!CS:CS,'Publication Bias Analysis'!E:E)/SUM(Calculations!CS:CS)))/SQRT(Calculations!EP:EP),"")</f>
        <v/>
      </c>
      <c r="EP119" s="41" t="str">
        <f>IF(AND(Include_study?="Yes",Sufficient_data="Yes"),'Publication Bias Analysis'!F:F^2-1/SUM(Calculations!CS:CS),"")</f>
        <v/>
      </c>
      <c r="EQ119" s="11" t="str">
        <f t="shared" si="279"/>
        <v/>
      </c>
      <c r="ER119" s="11" t="str">
        <f t="shared" si="280"/>
        <v/>
      </c>
      <c r="ES119" s="11" t="str">
        <f>IF(AND(Include_study?="Yes",Sufficient_data="Yes"),COUNTIFS(EQ$2:EQ118,"&lt;"&amp;EQ119,ER$2:ER118,"&lt;"&amp;ER119)+COUNTIFS(EQ120:EQ$201,"&lt;"&amp;EQ119,ER120:ER$201,"&lt;"&amp;ER119)+COUNTIFS(EQ$2:EQ118,"&gt;"&amp;EQ119,ER$2:ER118,"&gt;"&amp;ER119)+COUNTIFS(EQ120:EQ$201,"&gt;"&amp;EQ119,ER120:ER$201,"&gt;"&amp;ER119),"")</f>
        <v/>
      </c>
      <c r="ET119" s="82" t="str">
        <f>IF(AND(Include_study?="Yes",Sufficient_data="Yes"),COUNTIFS(EQ$2:EQ118,"&lt;"&amp;EQ119,ER$2:ER118,"&gt;"&amp;ER119)+COUNTIFS(EQ120:EQ$201,"&lt;"&amp;EQ119,ER120:ER$201,"&gt;"&amp;ER119)+COUNTIFS(EQ$2:EQ118,"&gt;"&amp;EQ119,ER$2:ER118,"&lt;"&amp;ER119)+COUNTIFS(EQ120:EQ$201,"&gt;"&amp;EQ119,ER120:ER$201,"&lt;"&amp;ER119),"")</f>
        <v/>
      </c>
      <c r="EV119" s="136"/>
      <c r="FA119" s="136"/>
      <c r="FB119" s="41" t="e">
        <f t="shared" si="242"/>
        <v>#N/A</v>
      </c>
      <c r="FC119" s="41" t="e">
        <f t="shared" si="243"/>
        <v>#N/A</v>
      </c>
      <c r="FD119" s="41" t="str">
        <f t="shared" si="244"/>
        <v/>
      </c>
      <c r="FE119" s="51" t="str">
        <f>IF(AND(Include_study?="Yes",Sufficient_data="Yes"),Z_score-('Publication Bias Analysis'!AO$30+'Publication Bias Analysis'!AO$31*Inverse_standard_error),"")</f>
        <v/>
      </c>
      <c r="FK119" s="136"/>
      <c r="FL119" s="11" t="str">
        <f>IF(Z_score_individual_studies&lt;&gt;"",RANK('Publication Bias Analysis'!AW:AW,'Publication Bias Analysis'!AW:AW,1)+COUNTIF('Publication Bias Analysis'!AW$2:AW118,'Publication Bias Analysis'!AW119),"")</f>
        <v/>
      </c>
      <c r="FM119" s="41" t="str">
        <f t="shared" si="245"/>
        <v/>
      </c>
      <c r="FN119" s="41" t="e">
        <f>IF('Publication Bias Analysis'!AV119&lt;&gt;"",'Publication Bias Analysis'!AV119,NA())</f>
        <v>#N/A</v>
      </c>
      <c r="FO119" s="41" t="e">
        <f>IF('Publication Bias Analysis'!AW119&lt;&gt;"",'Publication Bias Analysis'!AW119,NA())</f>
        <v>#N/A</v>
      </c>
      <c r="FP119" s="41" t="str">
        <f>IF(AND(Include_study?="Yes",Sufficient_data="Yes"),'Publication Bias Analysis'!AV:AV-AVERAGE('Publication Bias Analysis'!AV:AV),"")</f>
        <v/>
      </c>
      <c r="FQ119" s="51" t="str">
        <f>IF(AND(Include_study?="Yes",Sufficient_data="Yes"),FO:FO-('Publication Bias Analysis'!AZ$30+'Publication Bias Analysis'!AZ$31*FN:FN),"")</f>
        <v/>
      </c>
      <c r="FW119" s="136"/>
      <c r="FX119" s="90" t="str">
        <f t="shared" si="246"/>
        <v/>
      </c>
      <c r="FY119" s="41" t="str">
        <f t="shared" si="281"/>
        <v/>
      </c>
      <c r="FZ119" s="51" t="str">
        <f t="shared" si="214"/>
        <v/>
      </c>
    </row>
    <row r="120" spans="1:182" x14ac:dyDescent="0.2">
      <c r="A120" s="131"/>
      <c r="B120" s="41" t="str">
        <f>IF(AND(Sufficient_data="Yes",Include_study?="Yes"),IF(AND(Sort_By=$E$1,Order="Ascending"),IF(Input!Study_name="",COUNTIFS(Input!Study_name,"&lt;&gt;"&amp;"",Include_study?,"Yes",Sufficient_data,"Yes")+1,IF(COUNT(E120)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120)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20" s="41" t="str">
        <f>IF(B120&lt;&gt;"",IF(B120=0,COUNTIF(B$2:B119,0)+1,COUNTIF(B$2:B119,B120)+COUNTIF(B:B,"&lt;"&amp;B120)+1),"")</f>
        <v/>
      </c>
      <c r="D120" s="41" t="str">
        <f t="shared" si="215"/>
        <v/>
      </c>
      <c r="E120" s="41" t="str">
        <f>IF(AND(Include_study?="Yes",Sufficient_data="Yes",Input!Study_name&lt;&gt;""),Input!Study_name,"")</f>
        <v/>
      </c>
      <c r="F120" s="41" t="str">
        <f>IF(AND(Include_study?="Yes",Sufficient_data="Yes"),IF(Input!M2_M1&lt;&gt;"",Input!M2_M1,IF(AND(M1_&lt;&gt;"",M2_&lt;&gt;""),M2_-M1_,"")),"")</f>
        <v/>
      </c>
      <c r="G120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20" s="41" t="str">
        <f>IF(AND(Include_study?="Yes",Sufficient_data="Yes"),IF(OR(t_value&lt;&gt;"",F_value&lt;&gt;"",Input!Cohens_d&lt;&gt;"",Input!Hedges_g&lt;&gt;""),"",Sdiff/SQRT(2*(1-(r_)))),"")</f>
        <v/>
      </c>
      <c r="I120" s="11" t="str">
        <f t="shared" si="216"/>
        <v/>
      </c>
      <c r="J120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20" s="41" t="str">
        <f t="shared" si="217"/>
        <v/>
      </c>
      <c r="L120" s="41" t="str">
        <f t="shared" si="218"/>
        <v/>
      </c>
      <c r="M120" s="41" t="str">
        <f t="shared" si="219"/>
        <v/>
      </c>
      <c r="N120" s="41" t="str">
        <f t="shared" si="220"/>
        <v/>
      </c>
      <c r="O120" s="41" t="str">
        <f t="shared" si="221"/>
        <v/>
      </c>
      <c r="P120" s="41" t="str">
        <f t="shared" si="222"/>
        <v/>
      </c>
      <c r="Q120" s="41" t="str">
        <f t="shared" si="192"/>
        <v/>
      </c>
      <c r="R120" s="41" t="str">
        <f t="shared" si="223"/>
        <v/>
      </c>
      <c r="S120" s="41" t="str">
        <f t="shared" si="224"/>
        <v/>
      </c>
      <c r="T120" s="105" t="str">
        <f t="shared" si="225"/>
        <v/>
      </c>
      <c r="U120" s="108" t="str">
        <f t="shared" si="226"/>
        <v/>
      </c>
      <c r="V120" s="42"/>
      <c r="W120" s="71" t="e">
        <f t="shared" si="247"/>
        <v>#N/A</v>
      </c>
      <c r="X120" s="41" t="str">
        <f t="shared" si="248"/>
        <v/>
      </c>
      <c r="Y120" s="51" t="str">
        <f t="shared" si="249"/>
        <v/>
      </c>
      <c r="AD120" s="131"/>
      <c r="AE120" s="71" t="str">
        <f t="shared" si="250"/>
        <v/>
      </c>
      <c r="AF120" s="86" t="str">
        <f t="shared" si="227"/>
        <v/>
      </c>
      <c r="AG120" s="86" t="str">
        <f t="shared" si="228"/>
        <v/>
      </c>
      <c r="AH120" s="86" t="str">
        <f t="shared" si="251"/>
        <v/>
      </c>
      <c r="AI120" s="86" t="str">
        <f t="shared" si="252"/>
        <v/>
      </c>
      <c r="AJ120" s="86" t="str">
        <f t="shared" si="253"/>
        <v/>
      </c>
      <c r="AK120" s="86" t="str">
        <f t="shared" si="229"/>
        <v/>
      </c>
      <c r="AL120" s="86" t="str">
        <f>IF(AND(Include_study?="Yes",Sufficient_data="Yes",Subgroup&lt;&gt;""),AH120-ABS(TINV((1-Subgroup_confidence_level),Number_of_subjects-1))*Calculations!AI120,"")</f>
        <v/>
      </c>
      <c r="AM120" s="86" t="str">
        <f>IF(AND(Include_study?="Yes",Sufficient_data="Yes",Subgroup&lt;&gt;""),AH120+ABS(TINV((1-Subgroup_confidence_level),Number_of_subjects-1))*Calculations!AI120,"")</f>
        <v/>
      </c>
      <c r="AN120" s="110" t="str">
        <f t="shared" si="230"/>
        <v/>
      </c>
      <c r="AO120" s="108" t="str">
        <f t="shared" si="231"/>
        <v/>
      </c>
      <c r="AP120" s="42"/>
      <c r="AQ120" s="71" t="e">
        <f t="shared" si="254"/>
        <v>#N/A</v>
      </c>
      <c r="AR120" s="41" t="str">
        <f t="shared" si="255"/>
        <v/>
      </c>
      <c r="AS120" s="51" t="str">
        <f t="shared" si="256"/>
        <v/>
      </c>
      <c r="AT120" s="42"/>
      <c r="AU120" s="71" t="str">
        <f t="shared" si="257"/>
        <v/>
      </c>
      <c r="AV120" s="86" t="str">
        <f>IF(AND(Sufficient_data="Yes",Include_study?="Yes",Subgroup&lt;&gt;""),IF(COUNTIFS(Input!P$2:P119,"="&amp;"Yes",Input!C$2:C119,"="&amp;"Yes",Input!Q$2:Q119,"="&amp;Subgroup)&gt;0,"",Subgroup),"")</f>
        <v/>
      </c>
      <c r="AW120" s="86" t="str">
        <f t="shared" si="258"/>
        <v/>
      </c>
      <c r="AX120" s="86" t="str">
        <f t="shared" si="259"/>
        <v/>
      </c>
      <c r="AY120" s="86" t="str">
        <f t="shared" si="260"/>
        <v/>
      </c>
      <c r="AZ120" s="86" t="str">
        <f t="shared" si="261"/>
        <v/>
      </c>
      <c r="BA120" s="86" t="str">
        <f t="shared" si="262"/>
        <v/>
      </c>
      <c r="BB120" s="86" t="str">
        <f t="shared" si="263"/>
        <v/>
      </c>
      <c r="BC120" s="86" t="str">
        <f t="shared" si="232"/>
        <v/>
      </c>
      <c r="BD120" s="86" t="str">
        <f t="shared" si="264"/>
        <v/>
      </c>
      <c r="BE120" s="86" t="str">
        <f t="shared" si="233"/>
        <v/>
      </c>
      <c r="BF120" s="86" t="str">
        <f t="shared" si="234"/>
        <v/>
      </c>
      <c r="BG120" s="86" t="str">
        <f t="shared" si="265"/>
        <v/>
      </c>
      <c r="BH120" s="86" t="str">
        <f t="shared" si="235"/>
        <v/>
      </c>
      <c r="BI120" s="86" t="str">
        <f t="shared" si="236"/>
        <v/>
      </c>
      <c r="BJ120" s="86" t="str">
        <f t="shared" si="266"/>
        <v/>
      </c>
      <c r="BK120" s="86" t="str">
        <f t="shared" si="237"/>
        <v/>
      </c>
      <c r="BL120" s="86" t="str">
        <f t="shared" si="238"/>
        <v/>
      </c>
      <c r="BM120" s="86" t="str">
        <f t="shared" si="267"/>
        <v/>
      </c>
      <c r="BN120" s="86" t="str">
        <f t="shared" si="268"/>
        <v/>
      </c>
      <c r="BO120" s="86" t="e">
        <f t="shared" si="269"/>
        <v>#N/A</v>
      </c>
      <c r="BP120" s="105" t="str">
        <f t="shared" si="270"/>
        <v/>
      </c>
      <c r="BQ120" s="86" t="str">
        <f t="shared" si="271"/>
        <v/>
      </c>
      <c r="BR120" s="86" t="str">
        <f t="shared" si="239"/>
        <v/>
      </c>
      <c r="BS120" s="86" t="str">
        <f t="shared" si="272"/>
        <v/>
      </c>
      <c r="BT120" s="51" t="str">
        <f t="shared" si="213"/>
        <v/>
      </c>
      <c r="BY120" s="132"/>
      <c r="BZ120" s="41" t="e">
        <f>IF(AND(Sufficient_data="Yes",Include_study?="Yes",Moderator&lt;&gt;""),'Moderator Analysis'!E120,NA())</f>
        <v>#N/A</v>
      </c>
      <c r="CA120" s="41" t="e">
        <f>IF(AND(Include_study?="Yes",Sufficient_data="Yes",Moderator&lt;&gt;""),'Moderator Analysis'!F120,NA())</f>
        <v>#N/A</v>
      </c>
      <c r="CB120" s="41" t="str">
        <f t="shared" si="240"/>
        <v/>
      </c>
      <c r="CC120" s="41" t="str">
        <f t="shared" si="273"/>
        <v/>
      </c>
      <c r="CD120" s="41" t="str">
        <f>IF(AND(Sufficient_data="Yes",Include_study?="Yes",Moderator&lt;&gt;""),'Moderator Analysis'!F:F-CO$2,"")</f>
        <v/>
      </c>
      <c r="CE120" s="41" t="str">
        <f t="shared" si="274"/>
        <v/>
      </c>
      <c r="CF120" s="51" t="str">
        <f>IF(AND(Sufficient_data="Yes",Include_study?="Yes",Moderator&lt;&gt;""),CC:CC*('Moderator Analysis'!F:F-CO$5-CO$4*'Moderator Analysis'!E:E)^2,"")</f>
        <v/>
      </c>
      <c r="CG120" s="42"/>
      <c r="CH120" s="25"/>
      <c r="CI120" s="71" t="str">
        <f t="shared" si="275"/>
        <v/>
      </c>
      <c r="CJ120" s="41" t="str">
        <f>IF(AND(Sufficient_data="Yes",Include_study?="Yes",CI120&lt;&gt;""),'Moderator Analysis'!F:F-'Moderator Analysis'!$J$37,"")</f>
        <v/>
      </c>
      <c r="CK120" s="41" t="str">
        <f>IF(AND(Sufficient_data="Yes",Include_study?="Yes",CI120&lt;&gt;""),'Moderator Analysis'!E:E-SUMPRODUCT('Moderator Analysis'!E:E,CI:CI)/SUM(CI:CI),"")</f>
        <v/>
      </c>
      <c r="CL120" s="51" t="str">
        <f>IF(AND(Sufficient_data="Yes",Include_study?="Yes",CI120&lt;&gt;""),CI:CI*('Moderator Analysis'!F:F-'Moderator Analysis'!J$29-'Moderator Analysis'!J$30*'Moderator Analysis'!E:E)^2,"")</f>
        <v/>
      </c>
      <c r="CQ120" s="132"/>
      <c r="CR120" s="134"/>
      <c r="CS120" s="41" t="str">
        <f>IF(AND(Sufficient_data="Yes",Include_study?="Yes"),1/('Publication Bias Analysis'!F120^2),"")</f>
        <v/>
      </c>
      <c r="CT120" s="86" t="str">
        <f>IF(AND(Include_study?="Yes",Sufficient_data="Yes"),1/('Publication Bias Analysis'!F120^2+IF(Additional_model="Fixed effect",0,DG$21)),"")</f>
        <v/>
      </c>
      <c r="CU120" s="86" t="str">
        <f>IF(AND(Include_study?="Yes",Sufficient_data="Yes"),1/('Publication Bias Analysis'!F:F^2+IF(Additional_model="Fixed effect",0,'Publication Bias Analysis'!L$32)),"")</f>
        <v/>
      </c>
      <c r="CV120" s="86" t="str">
        <f>IF(AND(Include_study?="Yes",Sufficient_data="Yes"),'Publication Bias Analysis'!E:E-'Publication Bias Analysis'!I$37,"")</f>
        <v/>
      </c>
      <c r="CW120" s="86" t="str">
        <f>IF(AND(Include_study?="Yes",Sufficient_data="Yes"),IF(Additional_model="Fixed effect",1/'Publication Bias Analysis'!F:F,1/SQRT('Publication Bias Analysis'!F:F^2+Calculations!DG$21)),"")</f>
        <v/>
      </c>
      <c r="CX120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20" s="88" t="str">
        <f t="shared" si="241"/>
        <v/>
      </c>
      <c r="CZ120" s="88" t="str">
        <f>IF(AND(Include_study?="Yes",Sufficient_data="Yes"),CY:CY+IF(DK:DK&lt;0,-1,1)*COUNTIF(CY$2:CY119,CY:CY),"")</f>
        <v/>
      </c>
      <c r="DA120" s="88" t="str">
        <f>IF(AND(Include_study?="Yes",Sufficient_data="Yes"),RANK(DO:DO,DO:DO,1)*IF(DN:DN&gt;0,1,-1)+IF(DN:DN&lt;0,-1,1)*COUNTIF(CY$2:CY119,CY:CY),"")</f>
        <v/>
      </c>
      <c r="DB120" s="88" t="str">
        <f>IF(AND(Include_study?="Yes",Sufficient_data="Yes"),RANK(DR:DR,DR:DR,1)*IF(DQ:DQ&gt;0,1,-1)+IF(DQ:DQ&lt;0,-1,1)*COUNTIF(CY$2:CY119,CY:CY),"")</f>
        <v/>
      </c>
      <c r="DC120" s="41" t="e">
        <f>IF(AND(Include_study?="Yes",Sufficient_data="Yes"),'Publication Bias Analysis'!$E:$E,NA())</f>
        <v>#N/A</v>
      </c>
      <c r="DD120" s="51" t="e">
        <f>IF(AND(Include_study?="Yes",Sufficient_data="Yes"),'Publication Bias Analysis'!$F:$F,NA())</f>
        <v>#N/A</v>
      </c>
      <c r="DJ120" s="136"/>
      <c r="DK120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20" s="41" t="str">
        <f t="shared" si="276"/>
        <v/>
      </c>
      <c r="DM120" s="51" t="str">
        <f>IF(AND(Include_study?="Yes",Sufficient_data="Yes"),1/('Publication Bias Analysis'!F:F^2+IF(Additional_model="Fixed effect",0,$DV$6)),"")</f>
        <v/>
      </c>
      <c r="DN120" s="41" t="str">
        <f>IF(AND(Include_study?="Yes",Sufficient_data="Yes"),IF('Publication Bias Analysis'!L$38="Left",'Publication Bias Analysis'!E:E-DV$3,Calculations!DV$3-'Publication Bias Analysis'!E:E),"")</f>
        <v/>
      </c>
      <c r="DO120" s="41" t="str">
        <f t="shared" si="277"/>
        <v/>
      </c>
      <c r="DP120" s="51" t="str">
        <f>IF(AND(DN120&lt;&gt;"",CZ120&lt;=MAX(CZ:CZ)-DV$7),1/('Publication Bias Analysis'!F:F^2+IF(Additional_model="Fixed effect",0,$DV$13)),"")</f>
        <v/>
      </c>
      <c r="DQ120" s="71" t="str">
        <f>IF(AND(Include_study?="Yes",Sufficient_data="Yes"),IF('Publication Bias Analysis'!L$38="Left",'Publication Bias Analysis'!E:E-DV$10,DV$10-'Publication Bias Analysis'!E:E),"")</f>
        <v/>
      </c>
      <c r="DR120" s="41" t="str">
        <f t="shared" si="278"/>
        <v/>
      </c>
      <c r="DS120" s="51" t="str">
        <f>IF(AND(DQ120&lt;&gt;"",DA120&lt;=MAX(DA:DA)-DV$14),1/('Publication Bias Analysis'!F:F^2+IF(Additional_model="Fixed effect",0,$DV$20)),"")</f>
        <v/>
      </c>
      <c r="EJ120" s="136"/>
      <c r="EK120" s="41" t="str">
        <f t="shared" si="210"/>
        <v/>
      </c>
      <c r="EL120" s="51" t="str">
        <f>IF(AND(Include_study?="Yes",Sufficient_data="Yes"),Z_score-('Publication Bias Analysis'!P$3+'Publication Bias Analysis'!P$4*Inverse_standard_error),"")</f>
        <v/>
      </c>
      <c r="EN120" s="136"/>
      <c r="EO120" s="41" t="str">
        <f>IF(AND(Include_study?="Yes",Sufficient_data="Yes"),('Publication Bias Analysis'!E:E-(SUMPRODUCT(Calculations!CS:CS,'Publication Bias Analysis'!E:E)/SUM(Calculations!CS:CS)))/SQRT(Calculations!EP:EP),"")</f>
        <v/>
      </c>
      <c r="EP120" s="41" t="str">
        <f>IF(AND(Include_study?="Yes",Sufficient_data="Yes"),'Publication Bias Analysis'!F:F^2-1/SUM(Calculations!CS:CS),"")</f>
        <v/>
      </c>
      <c r="EQ120" s="11" t="str">
        <f t="shared" si="279"/>
        <v/>
      </c>
      <c r="ER120" s="11" t="str">
        <f t="shared" si="280"/>
        <v/>
      </c>
      <c r="ES120" s="11" t="str">
        <f>IF(AND(Include_study?="Yes",Sufficient_data="Yes"),COUNTIFS(EQ$2:EQ119,"&lt;"&amp;EQ120,ER$2:ER119,"&lt;"&amp;ER120)+COUNTIFS(EQ121:EQ$201,"&lt;"&amp;EQ120,ER121:ER$201,"&lt;"&amp;ER120)+COUNTIFS(EQ$2:EQ119,"&gt;"&amp;EQ120,ER$2:ER119,"&gt;"&amp;ER120)+COUNTIFS(EQ121:EQ$201,"&gt;"&amp;EQ120,ER121:ER$201,"&gt;"&amp;ER120),"")</f>
        <v/>
      </c>
      <c r="ET120" s="82" t="str">
        <f>IF(AND(Include_study?="Yes",Sufficient_data="Yes"),COUNTIFS(EQ$2:EQ119,"&lt;"&amp;EQ120,ER$2:ER119,"&gt;"&amp;ER120)+COUNTIFS(EQ121:EQ$201,"&lt;"&amp;EQ120,ER121:ER$201,"&gt;"&amp;ER120)+COUNTIFS(EQ$2:EQ119,"&gt;"&amp;EQ120,ER$2:ER119,"&lt;"&amp;ER120)+COUNTIFS(EQ121:EQ$201,"&gt;"&amp;EQ120,ER121:ER$201,"&lt;"&amp;ER120),"")</f>
        <v/>
      </c>
      <c r="EV120" s="136"/>
      <c r="FA120" s="136"/>
      <c r="FB120" s="41" t="e">
        <f t="shared" si="242"/>
        <v>#N/A</v>
      </c>
      <c r="FC120" s="41" t="e">
        <f t="shared" si="243"/>
        <v>#N/A</v>
      </c>
      <c r="FD120" s="41" t="str">
        <f t="shared" si="244"/>
        <v/>
      </c>
      <c r="FE120" s="51" t="str">
        <f>IF(AND(Include_study?="Yes",Sufficient_data="Yes"),Z_score-('Publication Bias Analysis'!AO$30+'Publication Bias Analysis'!AO$31*Inverse_standard_error),"")</f>
        <v/>
      </c>
      <c r="FK120" s="136"/>
      <c r="FL120" s="11" t="str">
        <f>IF(Z_score_individual_studies&lt;&gt;"",RANK('Publication Bias Analysis'!AW:AW,'Publication Bias Analysis'!AW:AW,1)+COUNTIF('Publication Bias Analysis'!AW$2:AW119,'Publication Bias Analysis'!AW120),"")</f>
        <v/>
      </c>
      <c r="FM120" s="41" t="str">
        <f t="shared" si="245"/>
        <v/>
      </c>
      <c r="FN120" s="41" t="e">
        <f>IF('Publication Bias Analysis'!AV120&lt;&gt;"",'Publication Bias Analysis'!AV120,NA())</f>
        <v>#N/A</v>
      </c>
      <c r="FO120" s="41" t="e">
        <f>IF('Publication Bias Analysis'!AW120&lt;&gt;"",'Publication Bias Analysis'!AW120,NA())</f>
        <v>#N/A</v>
      </c>
      <c r="FP120" s="41" t="str">
        <f>IF(AND(Include_study?="Yes",Sufficient_data="Yes"),'Publication Bias Analysis'!AV:AV-AVERAGE('Publication Bias Analysis'!AV:AV),"")</f>
        <v/>
      </c>
      <c r="FQ120" s="51" t="str">
        <f>IF(AND(Include_study?="Yes",Sufficient_data="Yes"),FO:FO-('Publication Bias Analysis'!AZ$30+'Publication Bias Analysis'!AZ$31*FN:FN),"")</f>
        <v/>
      </c>
      <c r="FW120" s="136"/>
      <c r="FX120" s="90" t="str">
        <f t="shared" si="246"/>
        <v/>
      </c>
      <c r="FY120" s="41" t="str">
        <f t="shared" si="281"/>
        <v/>
      </c>
      <c r="FZ120" s="51" t="str">
        <f t="shared" si="214"/>
        <v/>
      </c>
    </row>
    <row r="121" spans="1:182" x14ac:dyDescent="0.2">
      <c r="A121" s="131"/>
      <c r="B121" s="41" t="str">
        <f>IF(AND(Sufficient_data="Yes",Include_study?="Yes"),IF(AND(Sort_By=$E$1,Order="Ascending"),IF(Input!Study_name="",COUNTIFS(Input!Study_name,"&lt;&gt;"&amp;"",Include_study?,"Yes",Sufficient_data,"Yes")+1,IF(COUNT(E121)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121)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21" s="41" t="str">
        <f>IF(B121&lt;&gt;"",IF(B121=0,COUNTIF(B$2:B120,0)+1,COUNTIF(B$2:B120,B121)+COUNTIF(B:B,"&lt;"&amp;B121)+1),"")</f>
        <v/>
      </c>
      <c r="D121" s="41" t="str">
        <f t="shared" si="215"/>
        <v/>
      </c>
      <c r="E121" s="41" t="str">
        <f>IF(AND(Include_study?="Yes",Sufficient_data="Yes",Input!Study_name&lt;&gt;""),Input!Study_name,"")</f>
        <v/>
      </c>
      <c r="F121" s="41" t="str">
        <f>IF(AND(Include_study?="Yes",Sufficient_data="Yes"),IF(Input!M2_M1&lt;&gt;"",Input!M2_M1,IF(AND(M1_&lt;&gt;"",M2_&lt;&gt;""),M2_-M1_,"")),"")</f>
        <v/>
      </c>
      <c r="G121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21" s="41" t="str">
        <f>IF(AND(Include_study?="Yes",Sufficient_data="Yes"),IF(OR(t_value&lt;&gt;"",F_value&lt;&gt;"",Input!Cohens_d&lt;&gt;"",Input!Hedges_g&lt;&gt;""),"",Sdiff/SQRT(2*(1-(r_)))),"")</f>
        <v/>
      </c>
      <c r="I121" s="11" t="str">
        <f t="shared" si="216"/>
        <v/>
      </c>
      <c r="J121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21" s="41" t="str">
        <f t="shared" si="217"/>
        <v/>
      </c>
      <c r="L121" s="41" t="str">
        <f t="shared" si="218"/>
        <v/>
      </c>
      <c r="M121" s="41" t="str">
        <f t="shared" si="219"/>
        <v/>
      </c>
      <c r="N121" s="41" t="str">
        <f t="shared" si="220"/>
        <v/>
      </c>
      <c r="O121" s="41" t="str">
        <f t="shared" si="221"/>
        <v/>
      </c>
      <c r="P121" s="41" t="str">
        <f t="shared" si="222"/>
        <v/>
      </c>
      <c r="Q121" s="41" t="str">
        <f t="shared" si="192"/>
        <v/>
      </c>
      <c r="R121" s="41" t="str">
        <f t="shared" si="223"/>
        <v/>
      </c>
      <c r="S121" s="41" t="str">
        <f t="shared" si="224"/>
        <v/>
      </c>
      <c r="T121" s="105" t="str">
        <f t="shared" si="225"/>
        <v/>
      </c>
      <c r="U121" s="108" t="str">
        <f t="shared" si="226"/>
        <v/>
      </c>
      <c r="V121" s="42"/>
      <c r="W121" s="71" t="e">
        <f t="shared" si="247"/>
        <v>#N/A</v>
      </c>
      <c r="X121" s="41" t="str">
        <f t="shared" si="248"/>
        <v/>
      </c>
      <c r="Y121" s="51" t="str">
        <f t="shared" si="249"/>
        <v/>
      </c>
      <c r="AD121" s="131"/>
      <c r="AE121" s="71" t="str">
        <f t="shared" si="250"/>
        <v/>
      </c>
      <c r="AF121" s="86" t="str">
        <f t="shared" si="227"/>
        <v/>
      </c>
      <c r="AG121" s="86" t="str">
        <f t="shared" si="228"/>
        <v/>
      </c>
      <c r="AH121" s="86" t="str">
        <f t="shared" si="251"/>
        <v/>
      </c>
      <c r="AI121" s="86" t="str">
        <f t="shared" si="252"/>
        <v/>
      </c>
      <c r="AJ121" s="86" t="str">
        <f t="shared" si="253"/>
        <v/>
      </c>
      <c r="AK121" s="86" t="str">
        <f t="shared" si="229"/>
        <v/>
      </c>
      <c r="AL121" s="86" t="str">
        <f>IF(AND(Include_study?="Yes",Sufficient_data="Yes",Subgroup&lt;&gt;""),AH121-ABS(TINV((1-Subgroup_confidence_level),Number_of_subjects-1))*Calculations!AI121,"")</f>
        <v/>
      </c>
      <c r="AM121" s="86" t="str">
        <f>IF(AND(Include_study?="Yes",Sufficient_data="Yes",Subgroup&lt;&gt;""),AH121+ABS(TINV((1-Subgroup_confidence_level),Number_of_subjects-1))*Calculations!AI121,"")</f>
        <v/>
      </c>
      <c r="AN121" s="110" t="str">
        <f t="shared" si="230"/>
        <v/>
      </c>
      <c r="AO121" s="108" t="str">
        <f t="shared" si="231"/>
        <v/>
      </c>
      <c r="AP121" s="42"/>
      <c r="AQ121" s="71" t="e">
        <f t="shared" si="254"/>
        <v>#N/A</v>
      </c>
      <c r="AR121" s="41" t="str">
        <f t="shared" si="255"/>
        <v/>
      </c>
      <c r="AS121" s="51" t="str">
        <f t="shared" si="256"/>
        <v/>
      </c>
      <c r="AT121" s="42"/>
      <c r="AU121" s="71" t="str">
        <f t="shared" si="257"/>
        <v/>
      </c>
      <c r="AV121" s="86" t="str">
        <f>IF(AND(Sufficient_data="Yes",Include_study?="Yes",Subgroup&lt;&gt;""),IF(COUNTIFS(Input!P$2:P120,"="&amp;"Yes",Input!C$2:C120,"="&amp;"Yes",Input!Q$2:Q120,"="&amp;Subgroup)&gt;0,"",Subgroup),"")</f>
        <v/>
      </c>
      <c r="AW121" s="86" t="str">
        <f t="shared" si="258"/>
        <v/>
      </c>
      <c r="AX121" s="86" t="str">
        <f t="shared" si="259"/>
        <v/>
      </c>
      <c r="AY121" s="86" t="str">
        <f t="shared" si="260"/>
        <v/>
      </c>
      <c r="AZ121" s="86" t="str">
        <f t="shared" si="261"/>
        <v/>
      </c>
      <c r="BA121" s="86" t="str">
        <f t="shared" si="262"/>
        <v/>
      </c>
      <c r="BB121" s="86" t="str">
        <f t="shared" si="263"/>
        <v/>
      </c>
      <c r="BC121" s="86" t="str">
        <f t="shared" si="232"/>
        <v/>
      </c>
      <c r="BD121" s="86" t="str">
        <f t="shared" si="264"/>
        <v/>
      </c>
      <c r="BE121" s="86" t="str">
        <f t="shared" si="233"/>
        <v/>
      </c>
      <c r="BF121" s="86" t="str">
        <f t="shared" si="234"/>
        <v/>
      </c>
      <c r="BG121" s="86" t="str">
        <f t="shared" si="265"/>
        <v/>
      </c>
      <c r="BH121" s="86" t="str">
        <f t="shared" si="235"/>
        <v/>
      </c>
      <c r="BI121" s="86" t="str">
        <f t="shared" si="236"/>
        <v/>
      </c>
      <c r="BJ121" s="86" t="str">
        <f t="shared" si="266"/>
        <v/>
      </c>
      <c r="BK121" s="86" t="str">
        <f t="shared" si="237"/>
        <v/>
      </c>
      <c r="BL121" s="86" t="str">
        <f t="shared" si="238"/>
        <v/>
      </c>
      <c r="BM121" s="86" t="str">
        <f t="shared" si="267"/>
        <v/>
      </c>
      <c r="BN121" s="86" t="str">
        <f t="shared" si="268"/>
        <v/>
      </c>
      <c r="BO121" s="86" t="e">
        <f t="shared" si="269"/>
        <v>#N/A</v>
      </c>
      <c r="BP121" s="105" t="str">
        <f t="shared" si="270"/>
        <v/>
      </c>
      <c r="BQ121" s="86" t="str">
        <f t="shared" si="271"/>
        <v/>
      </c>
      <c r="BR121" s="86" t="str">
        <f t="shared" si="239"/>
        <v/>
      </c>
      <c r="BS121" s="86" t="str">
        <f t="shared" si="272"/>
        <v/>
      </c>
      <c r="BT121" s="51" t="str">
        <f t="shared" si="213"/>
        <v/>
      </c>
      <c r="BY121" s="132"/>
      <c r="BZ121" s="41" t="e">
        <f>IF(AND(Sufficient_data="Yes",Include_study?="Yes",Moderator&lt;&gt;""),'Moderator Analysis'!E121,NA())</f>
        <v>#N/A</v>
      </c>
      <c r="CA121" s="41" t="e">
        <f>IF(AND(Include_study?="Yes",Sufficient_data="Yes",Moderator&lt;&gt;""),'Moderator Analysis'!F121,NA())</f>
        <v>#N/A</v>
      </c>
      <c r="CB121" s="41" t="str">
        <f t="shared" si="240"/>
        <v/>
      </c>
      <c r="CC121" s="41" t="str">
        <f t="shared" si="273"/>
        <v/>
      </c>
      <c r="CD121" s="41" t="str">
        <f>IF(AND(Sufficient_data="Yes",Include_study?="Yes",Moderator&lt;&gt;""),'Moderator Analysis'!F:F-CO$2,"")</f>
        <v/>
      </c>
      <c r="CE121" s="41" t="str">
        <f t="shared" si="274"/>
        <v/>
      </c>
      <c r="CF121" s="51" t="str">
        <f>IF(AND(Sufficient_data="Yes",Include_study?="Yes",Moderator&lt;&gt;""),CC:CC*('Moderator Analysis'!F:F-CO$5-CO$4*'Moderator Analysis'!E:E)^2,"")</f>
        <v/>
      </c>
      <c r="CG121" s="42"/>
      <c r="CH121" s="25"/>
      <c r="CI121" s="71" t="str">
        <f t="shared" si="275"/>
        <v/>
      </c>
      <c r="CJ121" s="41" t="str">
        <f>IF(AND(Sufficient_data="Yes",Include_study?="Yes",CI121&lt;&gt;""),'Moderator Analysis'!F:F-'Moderator Analysis'!$J$37,"")</f>
        <v/>
      </c>
      <c r="CK121" s="41" t="str">
        <f>IF(AND(Sufficient_data="Yes",Include_study?="Yes",CI121&lt;&gt;""),'Moderator Analysis'!E:E-SUMPRODUCT('Moderator Analysis'!E:E,CI:CI)/SUM(CI:CI),"")</f>
        <v/>
      </c>
      <c r="CL121" s="51" t="str">
        <f>IF(AND(Sufficient_data="Yes",Include_study?="Yes",CI121&lt;&gt;""),CI:CI*('Moderator Analysis'!F:F-'Moderator Analysis'!J$29-'Moderator Analysis'!J$30*'Moderator Analysis'!E:E)^2,"")</f>
        <v/>
      </c>
      <c r="CQ121" s="132"/>
      <c r="CR121" s="134"/>
      <c r="CS121" s="41" t="str">
        <f>IF(AND(Sufficient_data="Yes",Include_study?="Yes"),1/('Publication Bias Analysis'!F121^2),"")</f>
        <v/>
      </c>
      <c r="CT121" s="86" t="str">
        <f>IF(AND(Include_study?="Yes",Sufficient_data="Yes"),1/('Publication Bias Analysis'!F121^2+IF(Additional_model="Fixed effect",0,DG$21)),"")</f>
        <v/>
      </c>
      <c r="CU121" s="86" t="str">
        <f>IF(AND(Include_study?="Yes",Sufficient_data="Yes"),1/('Publication Bias Analysis'!F:F^2+IF(Additional_model="Fixed effect",0,'Publication Bias Analysis'!L$32)),"")</f>
        <v/>
      </c>
      <c r="CV121" s="86" t="str">
        <f>IF(AND(Include_study?="Yes",Sufficient_data="Yes"),'Publication Bias Analysis'!E:E-'Publication Bias Analysis'!I$37,"")</f>
        <v/>
      </c>
      <c r="CW121" s="86" t="str">
        <f>IF(AND(Include_study?="Yes",Sufficient_data="Yes"),IF(Additional_model="Fixed effect",1/'Publication Bias Analysis'!F:F,1/SQRT('Publication Bias Analysis'!F:F^2+Calculations!DG$21)),"")</f>
        <v/>
      </c>
      <c r="CX121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21" s="88" t="str">
        <f t="shared" si="241"/>
        <v/>
      </c>
      <c r="CZ121" s="88" t="str">
        <f>IF(AND(Include_study?="Yes",Sufficient_data="Yes"),CY:CY+IF(DK:DK&lt;0,-1,1)*COUNTIF(CY$2:CY120,CY:CY),"")</f>
        <v/>
      </c>
      <c r="DA121" s="88" t="str">
        <f>IF(AND(Include_study?="Yes",Sufficient_data="Yes"),RANK(DO:DO,DO:DO,1)*IF(DN:DN&gt;0,1,-1)+IF(DN:DN&lt;0,-1,1)*COUNTIF(CY$2:CY120,CY:CY),"")</f>
        <v/>
      </c>
      <c r="DB121" s="88" t="str">
        <f>IF(AND(Include_study?="Yes",Sufficient_data="Yes"),RANK(DR:DR,DR:DR,1)*IF(DQ:DQ&gt;0,1,-1)+IF(DQ:DQ&lt;0,-1,1)*COUNTIF(CY$2:CY120,CY:CY),"")</f>
        <v/>
      </c>
      <c r="DC121" s="41" t="e">
        <f>IF(AND(Include_study?="Yes",Sufficient_data="Yes"),'Publication Bias Analysis'!$E:$E,NA())</f>
        <v>#N/A</v>
      </c>
      <c r="DD121" s="51" t="e">
        <f>IF(AND(Include_study?="Yes",Sufficient_data="Yes"),'Publication Bias Analysis'!$F:$F,NA())</f>
        <v>#N/A</v>
      </c>
      <c r="DJ121" s="136"/>
      <c r="DK121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21" s="41" t="str">
        <f t="shared" si="276"/>
        <v/>
      </c>
      <c r="DM121" s="51" t="str">
        <f>IF(AND(Include_study?="Yes",Sufficient_data="Yes"),1/('Publication Bias Analysis'!F:F^2+IF(Additional_model="Fixed effect",0,$DV$6)),"")</f>
        <v/>
      </c>
      <c r="DN121" s="41" t="str">
        <f>IF(AND(Include_study?="Yes",Sufficient_data="Yes"),IF('Publication Bias Analysis'!L$38="Left",'Publication Bias Analysis'!E:E-DV$3,Calculations!DV$3-'Publication Bias Analysis'!E:E),"")</f>
        <v/>
      </c>
      <c r="DO121" s="41" t="str">
        <f t="shared" si="277"/>
        <v/>
      </c>
      <c r="DP121" s="51" t="str">
        <f>IF(AND(DN121&lt;&gt;"",CZ121&lt;=MAX(CZ:CZ)-DV$7),1/('Publication Bias Analysis'!F:F^2+IF(Additional_model="Fixed effect",0,$DV$13)),"")</f>
        <v/>
      </c>
      <c r="DQ121" s="71" t="str">
        <f>IF(AND(Include_study?="Yes",Sufficient_data="Yes"),IF('Publication Bias Analysis'!L$38="Left",'Publication Bias Analysis'!E:E-DV$10,DV$10-'Publication Bias Analysis'!E:E),"")</f>
        <v/>
      </c>
      <c r="DR121" s="41" t="str">
        <f t="shared" si="278"/>
        <v/>
      </c>
      <c r="DS121" s="51" t="str">
        <f>IF(AND(DQ121&lt;&gt;"",DA121&lt;=MAX(DA:DA)-DV$14),1/('Publication Bias Analysis'!F:F^2+IF(Additional_model="Fixed effect",0,$DV$20)),"")</f>
        <v/>
      </c>
      <c r="EJ121" s="136"/>
      <c r="EK121" s="41" t="str">
        <f t="shared" si="210"/>
        <v/>
      </c>
      <c r="EL121" s="51" t="str">
        <f>IF(AND(Include_study?="Yes",Sufficient_data="Yes"),Z_score-('Publication Bias Analysis'!P$3+'Publication Bias Analysis'!P$4*Inverse_standard_error),"")</f>
        <v/>
      </c>
      <c r="EN121" s="136"/>
      <c r="EO121" s="41" t="str">
        <f>IF(AND(Include_study?="Yes",Sufficient_data="Yes"),('Publication Bias Analysis'!E:E-(SUMPRODUCT(Calculations!CS:CS,'Publication Bias Analysis'!E:E)/SUM(Calculations!CS:CS)))/SQRT(Calculations!EP:EP),"")</f>
        <v/>
      </c>
      <c r="EP121" s="41" t="str">
        <f>IF(AND(Include_study?="Yes",Sufficient_data="Yes"),'Publication Bias Analysis'!F:F^2-1/SUM(Calculations!CS:CS),"")</f>
        <v/>
      </c>
      <c r="EQ121" s="11" t="str">
        <f t="shared" si="279"/>
        <v/>
      </c>
      <c r="ER121" s="11" t="str">
        <f t="shared" si="280"/>
        <v/>
      </c>
      <c r="ES121" s="11" t="str">
        <f>IF(AND(Include_study?="Yes",Sufficient_data="Yes"),COUNTIFS(EQ$2:EQ120,"&lt;"&amp;EQ121,ER$2:ER120,"&lt;"&amp;ER121)+COUNTIFS(EQ122:EQ$201,"&lt;"&amp;EQ121,ER122:ER$201,"&lt;"&amp;ER121)+COUNTIFS(EQ$2:EQ120,"&gt;"&amp;EQ121,ER$2:ER120,"&gt;"&amp;ER121)+COUNTIFS(EQ122:EQ$201,"&gt;"&amp;EQ121,ER122:ER$201,"&gt;"&amp;ER121),"")</f>
        <v/>
      </c>
      <c r="ET121" s="82" t="str">
        <f>IF(AND(Include_study?="Yes",Sufficient_data="Yes"),COUNTIFS(EQ$2:EQ120,"&lt;"&amp;EQ121,ER$2:ER120,"&gt;"&amp;ER121)+COUNTIFS(EQ122:EQ$201,"&lt;"&amp;EQ121,ER122:ER$201,"&gt;"&amp;ER121)+COUNTIFS(EQ$2:EQ120,"&gt;"&amp;EQ121,ER$2:ER120,"&lt;"&amp;ER121)+COUNTIFS(EQ122:EQ$201,"&gt;"&amp;EQ121,ER122:ER$201,"&lt;"&amp;ER121),"")</f>
        <v/>
      </c>
      <c r="EV121" s="136"/>
      <c r="FA121" s="136"/>
      <c r="FB121" s="41" t="e">
        <f t="shared" si="242"/>
        <v>#N/A</v>
      </c>
      <c r="FC121" s="41" t="e">
        <f t="shared" si="243"/>
        <v>#N/A</v>
      </c>
      <c r="FD121" s="41" t="str">
        <f t="shared" si="244"/>
        <v/>
      </c>
      <c r="FE121" s="51" t="str">
        <f>IF(AND(Include_study?="Yes",Sufficient_data="Yes"),Z_score-('Publication Bias Analysis'!AO$30+'Publication Bias Analysis'!AO$31*Inverse_standard_error),"")</f>
        <v/>
      </c>
      <c r="FK121" s="136"/>
      <c r="FL121" s="11" t="str">
        <f>IF(Z_score_individual_studies&lt;&gt;"",RANK('Publication Bias Analysis'!AW:AW,'Publication Bias Analysis'!AW:AW,1)+COUNTIF('Publication Bias Analysis'!AW$2:AW120,'Publication Bias Analysis'!AW121),"")</f>
        <v/>
      </c>
      <c r="FM121" s="41" t="str">
        <f t="shared" si="245"/>
        <v/>
      </c>
      <c r="FN121" s="41" t="e">
        <f>IF('Publication Bias Analysis'!AV121&lt;&gt;"",'Publication Bias Analysis'!AV121,NA())</f>
        <v>#N/A</v>
      </c>
      <c r="FO121" s="41" t="e">
        <f>IF('Publication Bias Analysis'!AW121&lt;&gt;"",'Publication Bias Analysis'!AW121,NA())</f>
        <v>#N/A</v>
      </c>
      <c r="FP121" s="41" t="str">
        <f>IF(AND(Include_study?="Yes",Sufficient_data="Yes"),'Publication Bias Analysis'!AV:AV-AVERAGE('Publication Bias Analysis'!AV:AV),"")</f>
        <v/>
      </c>
      <c r="FQ121" s="51" t="str">
        <f>IF(AND(Include_study?="Yes",Sufficient_data="Yes"),FO:FO-('Publication Bias Analysis'!AZ$30+'Publication Bias Analysis'!AZ$31*FN:FN),"")</f>
        <v/>
      </c>
      <c r="FW121" s="136"/>
      <c r="FX121" s="90" t="str">
        <f t="shared" si="246"/>
        <v/>
      </c>
      <c r="FY121" s="41" t="str">
        <f t="shared" si="281"/>
        <v/>
      </c>
      <c r="FZ121" s="51" t="str">
        <f t="shared" si="214"/>
        <v/>
      </c>
    </row>
    <row r="122" spans="1:182" x14ac:dyDescent="0.2">
      <c r="A122" s="131"/>
      <c r="B122" s="41" t="str">
        <f>IF(AND(Sufficient_data="Yes",Include_study?="Yes"),IF(AND(Sort_By=$E$1,Order="Ascending"),IF(Input!Study_name="",COUNTIFS(Input!Study_name,"&lt;&gt;"&amp;"",Include_study?,"Yes",Sufficient_data,"Yes")+1,IF(COUNT(E122)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122)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22" s="41" t="str">
        <f>IF(B122&lt;&gt;"",IF(B122=0,COUNTIF(B$2:B121,0)+1,COUNTIF(B$2:B121,B122)+COUNTIF(B:B,"&lt;"&amp;B122)+1),"")</f>
        <v/>
      </c>
      <c r="D122" s="41" t="str">
        <f t="shared" si="215"/>
        <v/>
      </c>
      <c r="E122" s="41" t="str">
        <f>IF(AND(Include_study?="Yes",Sufficient_data="Yes",Input!Study_name&lt;&gt;""),Input!Study_name,"")</f>
        <v/>
      </c>
      <c r="F122" s="41" t="str">
        <f>IF(AND(Include_study?="Yes",Sufficient_data="Yes"),IF(Input!M2_M1&lt;&gt;"",Input!M2_M1,IF(AND(M1_&lt;&gt;"",M2_&lt;&gt;""),M2_-M1_,"")),"")</f>
        <v/>
      </c>
      <c r="G122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22" s="41" t="str">
        <f>IF(AND(Include_study?="Yes",Sufficient_data="Yes"),IF(OR(t_value&lt;&gt;"",F_value&lt;&gt;"",Input!Cohens_d&lt;&gt;"",Input!Hedges_g&lt;&gt;""),"",Sdiff/SQRT(2*(1-(r_)))),"")</f>
        <v/>
      </c>
      <c r="I122" s="11" t="str">
        <f t="shared" si="216"/>
        <v/>
      </c>
      <c r="J122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22" s="41" t="str">
        <f t="shared" si="217"/>
        <v/>
      </c>
      <c r="L122" s="41" t="str">
        <f t="shared" si="218"/>
        <v/>
      </c>
      <c r="M122" s="41" t="str">
        <f t="shared" si="219"/>
        <v/>
      </c>
      <c r="N122" s="41" t="str">
        <f t="shared" si="220"/>
        <v/>
      </c>
      <c r="O122" s="41" t="str">
        <f t="shared" si="221"/>
        <v/>
      </c>
      <c r="P122" s="41" t="str">
        <f t="shared" si="222"/>
        <v/>
      </c>
      <c r="Q122" s="41" t="str">
        <f t="shared" si="192"/>
        <v/>
      </c>
      <c r="R122" s="41" t="str">
        <f t="shared" si="223"/>
        <v/>
      </c>
      <c r="S122" s="41" t="str">
        <f t="shared" si="224"/>
        <v/>
      </c>
      <c r="T122" s="105" t="str">
        <f t="shared" si="225"/>
        <v/>
      </c>
      <c r="U122" s="108" t="str">
        <f t="shared" si="226"/>
        <v/>
      </c>
      <c r="V122" s="42"/>
      <c r="W122" s="71" t="e">
        <f t="shared" si="247"/>
        <v>#N/A</v>
      </c>
      <c r="X122" s="41" t="str">
        <f t="shared" si="248"/>
        <v/>
      </c>
      <c r="Y122" s="51" t="str">
        <f t="shared" si="249"/>
        <v/>
      </c>
      <c r="AD122" s="131"/>
      <c r="AE122" s="71" t="str">
        <f t="shared" si="250"/>
        <v/>
      </c>
      <c r="AF122" s="86" t="str">
        <f t="shared" si="227"/>
        <v/>
      </c>
      <c r="AG122" s="86" t="str">
        <f t="shared" si="228"/>
        <v/>
      </c>
      <c r="AH122" s="86" t="str">
        <f t="shared" si="251"/>
        <v/>
      </c>
      <c r="AI122" s="86" t="str">
        <f t="shared" si="252"/>
        <v/>
      </c>
      <c r="AJ122" s="86" t="str">
        <f t="shared" si="253"/>
        <v/>
      </c>
      <c r="AK122" s="86" t="str">
        <f t="shared" si="229"/>
        <v/>
      </c>
      <c r="AL122" s="86" t="str">
        <f>IF(AND(Include_study?="Yes",Sufficient_data="Yes",Subgroup&lt;&gt;""),AH122-ABS(TINV((1-Subgroup_confidence_level),Number_of_subjects-1))*Calculations!AI122,"")</f>
        <v/>
      </c>
      <c r="AM122" s="86" t="str">
        <f>IF(AND(Include_study?="Yes",Sufficient_data="Yes",Subgroup&lt;&gt;""),AH122+ABS(TINV((1-Subgroup_confidence_level),Number_of_subjects-1))*Calculations!AI122,"")</f>
        <v/>
      </c>
      <c r="AN122" s="110" t="str">
        <f t="shared" si="230"/>
        <v/>
      </c>
      <c r="AO122" s="108" t="str">
        <f t="shared" si="231"/>
        <v/>
      </c>
      <c r="AP122" s="42"/>
      <c r="AQ122" s="71" t="e">
        <f t="shared" si="254"/>
        <v>#N/A</v>
      </c>
      <c r="AR122" s="41" t="str">
        <f t="shared" si="255"/>
        <v/>
      </c>
      <c r="AS122" s="51" t="str">
        <f t="shared" si="256"/>
        <v/>
      </c>
      <c r="AT122" s="42"/>
      <c r="AU122" s="71" t="str">
        <f t="shared" si="257"/>
        <v/>
      </c>
      <c r="AV122" s="86" t="str">
        <f>IF(AND(Sufficient_data="Yes",Include_study?="Yes",Subgroup&lt;&gt;""),IF(COUNTIFS(Input!P$2:P121,"="&amp;"Yes",Input!C$2:C121,"="&amp;"Yes",Input!Q$2:Q121,"="&amp;Subgroup)&gt;0,"",Subgroup),"")</f>
        <v/>
      </c>
      <c r="AW122" s="86" t="str">
        <f t="shared" si="258"/>
        <v/>
      </c>
      <c r="AX122" s="86" t="str">
        <f t="shared" si="259"/>
        <v/>
      </c>
      <c r="AY122" s="86" t="str">
        <f t="shared" si="260"/>
        <v/>
      </c>
      <c r="AZ122" s="86" t="str">
        <f t="shared" si="261"/>
        <v/>
      </c>
      <c r="BA122" s="86" t="str">
        <f t="shared" si="262"/>
        <v/>
      </c>
      <c r="BB122" s="86" t="str">
        <f t="shared" si="263"/>
        <v/>
      </c>
      <c r="BC122" s="86" t="str">
        <f t="shared" si="232"/>
        <v/>
      </c>
      <c r="BD122" s="86" t="str">
        <f t="shared" si="264"/>
        <v/>
      </c>
      <c r="BE122" s="86" t="str">
        <f t="shared" si="233"/>
        <v/>
      </c>
      <c r="BF122" s="86" t="str">
        <f t="shared" si="234"/>
        <v/>
      </c>
      <c r="BG122" s="86" t="str">
        <f t="shared" si="265"/>
        <v/>
      </c>
      <c r="BH122" s="86" t="str">
        <f t="shared" si="235"/>
        <v/>
      </c>
      <c r="BI122" s="86" t="str">
        <f t="shared" si="236"/>
        <v/>
      </c>
      <c r="BJ122" s="86" t="str">
        <f t="shared" si="266"/>
        <v/>
      </c>
      <c r="BK122" s="86" t="str">
        <f t="shared" si="237"/>
        <v/>
      </c>
      <c r="BL122" s="86" t="str">
        <f t="shared" si="238"/>
        <v/>
      </c>
      <c r="BM122" s="86" t="str">
        <f t="shared" si="267"/>
        <v/>
      </c>
      <c r="BN122" s="86" t="str">
        <f t="shared" si="268"/>
        <v/>
      </c>
      <c r="BO122" s="86" t="e">
        <f t="shared" si="269"/>
        <v>#N/A</v>
      </c>
      <c r="BP122" s="105" t="str">
        <f t="shared" si="270"/>
        <v/>
      </c>
      <c r="BQ122" s="86" t="str">
        <f t="shared" si="271"/>
        <v/>
      </c>
      <c r="BR122" s="86" t="str">
        <f t="shared" si="239"/>
        <v/>
      </c>
      <c r="BS122" s="86" t="str">
        <f t="shared" si="272"/>
        <v/>
      </c>
      <c r="BT122" s="51" t="str">
        <f t="shared" si="213"/>
        <v/>
      </c>
      <c r="BY122" s="132"/>
      <c r="BZ122" s="41" t="e">
        <f>IF(AND(Sufficient_data="Yes",Include_study?="Yes",Moderator&lt;&gt;""),'Moderator Analysis'!E122,NA())</f>
        <v>#N/A</v>
      </c>
      <c r="CA122" s="41" t="e">
        <f>IF(AND(Include_study?="Yes",Sufficient_data="Yes",Moderator&lt;&gt;""),'Moderator Analysis'!F122,NA())</f>
        <v>#N/A</v>
      </c>
      <c r="CB122" s="41" t="str">
        <f t="shared" si="240"/>
        <v/>
      </c>
      <c r="CC122" s="41" t="str">
        <f t="shared" si="273"/>
        <v/>
      </c>
      <c r="CD122" s="41" t="str">
        <f>IF(AND(Sufficient_data="Yes",Include_study?="Yes",Moderator&lt;&gt;""),'Moderator Analysis'!F:F-CO$2,"")</f>
        <v/>
      </c>
      <c r="CE122" s="41" t="str">
        <f t="shared" si="274"/>
        <v/>
      </c>
      <c r="CF122" s="51" t="str">
        <f>IF(AND(Sufficient_data="Yes",Include_study?="Yes",Moderator&lt;&gt;""),CC:CC*('Moderator Analysis'!F:F-CO$5-CO$4*'Moderator Analysis'!E:E)^2,"")</f>
        <v/>
      </c>
      <c r="CG122" s="42"/>
      <c r="CH122" s="25"/>
      <c r="CI122" s="71" t="str">
        <f t="shared" si="275"/>
        <v/>
      </c>
      <c r="CJ122" s="41" t="str">
        <f>IF(AND(Sufficient_data="Yes",Include_study?="Yes",CI122&lt;&gt;""),'Moderator Analysis'!F:F-'Moderator Analysis'!$J$37,"")</f>
        <v/>
      </c>
      <c r="CK122" s="41" t="str">
        <f>IF(AND(Sufficient_data="Yes",Include_study?="Yes",CI122&lt;&gt;""),'Moderator Analysis'!E:E-SUMPRODUCT('Moderator Analysis'!E:E,CI:CI)/SUM(CI:CI),"")</f>
        <v/>
      </c>
      <c r="CL122" s="51" t="str">
        <f>IF(AND(Sufficient_data="Yes",Include_study?="Yes",CI122&lt;&gt;""),CI:CI*('Moderator Analysis'!F:F-'Moderator Analysis'!J$29-'Moderator Analysis'!J$30*'Moderator Analysis'!E:E)^2,"")</f>
        <v/>
      </c>
      <c r="CQ122" s="132"/>
      <c r="CR122" s="134"/>
      <c r="CS122" s="41" t="str">
        <f>IF(AND(Sufficient_data="Yes",Include_study?="Yes"),1/('Publication Bias Analysis'!F122^2),"")</f>
        <v/>
      </c>
      <c r="CT122" s="86" t="str">
        <f>IF(AND(Include_study?="Yes",Sufficient_data="Yes"),1/('Publication Bias Analysis'!F122^2+IF(Additional_model="Fixed effect",0,DG$21)),"")</f>
        <v/>
      </c>
      <c r="CU122" s="86" t="str">
        <f>IF(AND(Include_study?="Yes",Sufficient_data="Yes"),1/('Publication Bias Analysis'!F:F^2+IF(Additional_model="Fixed effect",0,'Publication Bias Analysis'!L$32)),"")</f>
        <v/>
      </c>
      <c r="CV122" s="86" t="str">
        <f>IF(AND(Include_study?="Yes",Sufficient_data="Yes"),'Publication Bias Analysis'!E:E-'Publication Bias Analysis'!I$37,"")</f>
        <v/>
      </c>
      <c r="CW122" s="86" t="str">
        <f>IF(AND(Include_study?="Yes",Sufficient_data="Yes"),IF(Additional_model="Fixed effect",1/'Publication Bias Analysis'!F:F,1/SQRT('Publication Bias Analysis'!F:F^2+Calculations!DG$21)),"")</f>
        <v/>
      </c>
      <c r="CX122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22" s="88" t="str">
        <f t="shared" si="241"/>
        <v/>
      </c>
      <c r="CZ122" s="88" t="str">
        <f>IF(AND(Include_study?="Yes",Sufficient_data="Yes"),CY:CY+IF(DK:DK&lt;0,-1,1)*COUNTIF(CY$2:CY121,CY:CY),"")</f>
        <v/>
      </c>
      <c r="DA122" s="88" t="str">
        <f>IF(AND(Include_study?="Yes",Sufficient_data="Yes"),RANK(DO:DO,DO:DO,1)*IF(DN:DN&gt;0,1,-1)+IF(DN:DN&lt;0,-1,1)*COUNTIF(CY$2:CY121,CY:CY),"")</f>
        <v/>
      </c>
      <c r="DB122" s="88" t="str">
        <f>IF(AND(Include_study?="Yes",Sufficient_data="Yes"),RANK(DR:DR,DR:DR,1)*IF(DQ:DQ&gt;0,1,-1)+IF(DQ:DQ&lt;0,-1,1)*COUNTIF(CY$2:CY121,CY:CY),"")</f>
        <v/>
      </c>
      <c r="DC122" s="41" t="e">
        <f>IF(AND(Include_study?="Yes",Sufficient_data="Yes"),'Publication Bias Analysis'!$E:$E,NA())</f>
        <v>#N/A</v>
      </c>
      <c r="DD122" s="51" t="e">
        <f>IF(AND(Include_study?="Yes",Sufficient_data="Yes"),'Publication Bias Analysis'!$F:$F,NA())</f>
        <v>#N/A</v>
      </c>
      <c r="DJ122" s="136"/>
      <c r="DK122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22" s="41" t="str">
        <f t="shared" si="276"/>
        <v/>
      </c>
      <c r="DM122" s="51" t="str">
        <f>IF(AND(Include_study?="Yes",Sufficient_data="Yes"),1/('Publication Bias Analysis'!F:F^2+IF(Additional_model="Fixed effect",0,$DV$6)),"")</f>
        <v/>
      </c>
      <c r="DN122" s="41" t="str">
        <f>IF(AND(Include_study?="Yes",Sufficient_data="Yes"),IF('Publication Bias Analysis'!L$38="Left",'Publication Bias Analysis'!E:E-DV$3,Calculations!DV$3-'Publication Bias Analysis'!E:E),"")</f>
        <v/>
      </c>
      <c r="DO122" s="41" t="str">
        <f t="shared" si="277"/>
        <v/>
      </c>
      <c r="DP122" s="51" t="str">
        <f>IF(AND(DN122&lt;&gt;"",CZ122&lt;=MAX(CZ:CZ)-DV$7),1/('Publication Bias Analysis'!F:F^2+IF(Additional_model="Fixed effect",0,$DV$13)),"")</f>
        <v/>
      </c>
      <c r="DQ122" s="71" t="str">
        <f>IF(AND(Include_study?="Yes",Sufficient_data="Yes"),IF('Publication Bias Analysis'!L$38="Left",'Publication Bias Analysis'!E:E-DV$10,DV$10-'Publication Bias Analysis'!E:E),"")</f>
        <v/>
      </c>
      <c r="DR122" s="41" t="str">
        <f t="shared" si="278"/>
        <v/>
      </c>
      <c r="DS122" s="51" t="str">
        <f>IF(AND(DQ122&lt;&gt;"",DA122&lt;=MAX(DA:DA)-DV$14),1/('Publication Bias Analysis'!F:F^2+IF(Additional_model="Fixed effect",0,$DV$20)),"")</f>
        <v/>
      </c>
      <c r="EJ122" s="136"/>
      <c r="EK122" s="41" t="str">
        <f t="shared" si="210"/>
        <v/>
      </c>
      <c r="EL122" s="51" t="str">
        <f>IF(AND(Include_study?="Yes",Sufficient_data="Yes"),Z_score-('Publication Bias Analysis'!P$3+'Publication Bias Analysis'!P$4*Inverse_standard_error),"")</f>
        <v/>
      </c>
      <c r="EN122" s="136"/>
      <c r="EO122" s="41" t="str">
        <f>IF(AND(Include_study?="Yes",Sufficient_data="Yes"),('Publication Bias Analysis'!E:E-(SUMPRODUCT(Calculations!CS:CS,'Publication Bias Analysis'!E:E)/SUM(Calculations!CS:CS)))/SQRT(Calculations!EP:EP),"")</f>
        <v/>
      </c>
      <c r="EP122" s="41" t="str">
        <f>IF(AND(Include_study?="Yes",Sufficient_data="Yes"),'Publication Bias Analysis'!F:F^2-1/SUM(Calculations!CS:CS),"")</f>
        <v/>
      </c>
      <c r="EQ122" s="11" t="str">
        <f t="shared" si="279"/>
        <v/>
      </c>
      <c r="ER122" s="11" t="str">
        <f t="shared" si="280"/>
        <v/>
      </c>
      <c r="ES122" s="11" t="str">
        <f>IF(AND(Include_study?="Yes",Sufficient_data="Yes"),COUNTIFS(EQ$2:EQ121,"&lt;"&amp;EQ122,ER$2:ER121,"&lt;"&amp;ER122)+COUNTIFS(EQ123:EQ$201,"&lt;"&amp;EQ122,ER123:ER$201,"&lt;"&amp;ER122)+COUNTIFS(EQ$2:EQ121,"&gt;"&amp;EQ122,ER$2:ER121,"&gt;"&amp;ER122)+COUNTIFS(EQ123:EQ$201,"&gt;"&amp;EQ122,ER123:ER$201,"&gt;"&amp;ER122),"")</f>
        <v/>
      </c>
      <c r="ET122" s="82" t="str">
        <f>IF(AND(Include_study?="Yes",Sufficient_data="Yes"),COUNTIFS(EQ$2:EQ121,"&lt;"&amp;EQ122,ER$2:ER121,"&gt;"&amp;ER122)+COUNTIFS(EQ123:EQ$201,"&lt;"&amp;EQ122,ER123:ER$201,"&gt;"&amp;ER122)+COUNTIFS(EQ$2:EQ121,"&gt;"&amp;EQ122,ER$2:ER121,"&lt;"&amp;ER122)+COUNTIFS(EQ123:EQ$201,"&gt;"&amp;EQ122,ER123:ER$201,"&lt;"&amp;ER122),"")</f>
        <v/>
      </c>
      <c r="EV122" s="136"/>
      <c r="FA122" s="136"/>
      <c r="FB122" s="41" t="e">
        <f t="shared" si="242"/>
        <v>#N/A</v>
      </c>
      <c r="FC122" s="41" t="e">
        <f t="shared" si="243"/>
        <v>#N/A</v>
      </c>
      <c r="FD122" s="41" t="str">
        <f t="shared" si="244"/>
        <v/>
      </c>
      <c r="FE122" s="51" t="str">
        <f>IF(AND(Include_study?="Yes",Sufficient_data="Yes"),Z_score-('Publication Bias Analysis'!AO$30+'Publication Bias Analysis'!AO$31*Inverse_standard_error),"")</f>
        <v/>
      </c>
      <c r="FK122" s="136"/>
      <c r="FL122" s="11" t="str">
        <f>IF(Z_score_individual_studies&lt;&gt;"",RANK('Publication Bias Analysis'!AW:AW,'Publication Bias Analysis'!AW:AW,1)+COUNTIF('Publication Bias Analysis'!AW$2:AW121,'Publication Bias Analysis'!AW122),"")</f>
        <v/>
      </c>
      <c r="FM122" s="41" t="str">
        <f t="shared" si="245"/>
        <v/>
      </c>
      <c r="FN122" s="41" t="e">
        <f>IF('Publication Bias Analysis'!AV122&lt;&gt;"",'Publication Bias Analysis'!AV122,NA())</f>
        <v>#N/A</v>
      </c>
      <c r="FO122" s="41" t="e">
        <f>IF('Publication Bias Analysis'!AW122&lt;&gt;"",'Publication Bias Analysis'!AW122,NA())</f>
        <v>#N/A</v>
      </c>
      <c r="FP122" s="41" t="str">
        <f>IF(AND(Include_study?="Yes",Sufficient_data="Yes"),'Publication Bias Analysis'!AV:AV-AVERAGE('Publication Bias Analysis'!AV:AV),"")</f>
        <v/>
      </c>
      <c r="FQ122" s="51" t="str">
        <f>IF(AND(Include_study?="Yes",Sufficient_data="Yes"),FO:FO-('Publication Bias Analysis'!AZ$30+'Publication Bias Analysis'!AZ$31*FN:FN),"")</f>
        <v/>
      </c>
      <c r="FW122" s="136"/>
      <c r="FX122" s="90" t="str">
        <f t="shared" si="246"/>
        <v/>
      </c>
      <c r="FY122" s="41" t="str">
        <f t="shared" si="281"/>
        <v/>
      </c>
      <c r="FZ122" s="51" t="str">
        <f t="shared" si="214"/>
        <v/>
      </c>
    </row>
    <row r="123" spans="1:182" x14ac:dyDescent="0.2">
      <c r="A123" s="131"/>
      <c r="B123" s="41" t="str">
        <f>IF(AND(Sufficient_data="Yes",Include_study?="Yes"),IF(AND(Sort_By=$E$1,Order="Ascending"),IF(Input!Study_name="",COUNTIFS(Input!Study_name,"&lt;&gt;"&amp;"",Include_study?,"Yes",Sufficient_data,"Yes")+1,IF(COUNT(E123)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123)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23" s="41" t="str">
        <f>IF(B123&lt;&gt;"",IF(B123=0,COUNTIF(B$2:B122,0)+1,COUNTIF(B$2:B122,B123)+COUNTIF(B:B,"&lt;"&amp;B123)+1),"")</f>
        <v/>
      </c>
      <c r="D123" s="41" t="str">
        <f t="shared" si="215"/>
        <v/>
      </c>
      <c r="E123" s="41" t="str">
        <f>IF(AND(Include_study?="Yes",Sufficient_data="Yes",Input!Study_name&lt;&gt;""),Input!Study_name,"")</f>
        <v/>
      </c>
      <c r="F123" s="41" t="str">
        <f>IF(AND(Include_study?="Yes",Sufficient_data="Yes"),IF(Input!M2_M1&lt;&gt;"",Input!M2_M1,IF(AND(M1_&lt;&gt;"",M2_&lt;&gt;""),M2_-M1_,"")),"")</f>
        <v/>
      </c>
      <c r="G123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23" s="41" t="str">
        <f>IF(AND(Include_study?="Yes",Sufficient_data="Yes"),IF(OR(t_value&lt;&gt;"",F_value&lt;&gt;"",Input!Cohens_d&lt;&gt;"",Input!Hedges_g&lt;&gt;""),"",Sdiff/SQRT(2*(1-(r_)))),"")</f>
        <v/>
      </c>
      <c r="I123" s="11" t="str">
        <f t="shared" si="216"/>
        <v/>
      </c>
      <c r="J123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23" s="41" t="str">
        <f t="shared" si="217"/>
        <v/>
      </c>
      <c r="L123" s="41" t="str">
        <f t="shared" si="218"/>
        <v/>
      </c>
      <c r="M123" s="41" t="str">
        <f t="shared" si="219"/>
        <v/>
      </c>
      <c r="N123" s="41" t="str">
        <f t="shared" si="220"/>
        <v/>
      </c>
      <c r="O123" s="41" t="str">
        <f t="shared" si="221"/>
        <v/>
      </c>
      <c r="P123" s="41" t="str">
        <f t="shared" si="222"/>
        <v/>
      </c>
      <c r="Q123" s="41" t="str">
        <f t="shared" si="192"/>
        <v/>
      </c>
      <c r="R123" s="41" t="str">
        <f t="shared" si="223"/>
        <v/>
      </c>
      <c r="S123" s="41" t="str">
        <f t="shared" si="224"/>
        <v/>
      </c>
      <c r="T123" s="105" t="str">
        <f t="shared" si="225"/>
        <v/>
      </c>
      <c r="U123" s="108" t="str">
        <f t="shared" si="226"/>
        <v/>
      </c>
      <c r="V123" s="42"/>
      <c r="W123" s="71" t="e">
        <f t="shared" si="247"/>
        <v>#N/A</v>
      </c>
      <c r="X123" s="41" t="str">
        <f t="shared" si="248"/>
        <v/>
      </c>
      <c r="Y123" s="51" t="str">
        <f t="shared" si="249"/>
        <v/>
      </c>
      <c r="AD123" s="131"/>
      <c r="AE123" s="71" t="str">
        <f t="shared" si="250"/>
        <v/>
      </c>
      <c r="AF123" s="86" t="str">
        <f t="shared" si="227"/>
        <v/>
      </c>
      <c r="AG123" s="86" t="str">
        <f t="shared" si="228"/>
        <v/>
      </c>
      <c r="AH123" s="86" t="str">
        <f t="shared" si="251"/>
        <v/>
      </c>
      <c r="AI123" s="86" t="str">
        <f t="shared" si="252"/>
        <v/>
      </c>
      <c r="AJ123" s="86" t="str">
        <f t="shared" si="253"/>
        <v/>
      </c>
      <c r="AK123" s="86" t="str">
        <f t="shared" si="229"/>
        <v/>
      </c>
      <c r="AL123" s="86" t="str">
        <f>IF(AND(Include_study?="Yes",Sufficient_data="Yes",Subgroup&lt;&gt;""),AH123-ABS(TINV((1-Subgroup_confidence_level),Number_of_subjects-1))*Calculations!AI123,"")</f>
        <v/>
      </c>
      <c r="AM123" s="86" t="str">
        <f>IF(AND(Include_study?="Yes",Sufficient_data="Yes",Subgroup&lt;&gt;""),AH123+ABS(TINV((1-Subgroup_confidence_level),Number_of_subjects-1))*Calculations!AI123,"")</f>
        <v/>
      </c>
      <c r="AN123" s="110" t="str">
        <f t="shared" si="230"/>
        <v/>
      </c>
      <c r="AO123" s="108" t="str">
        <f t="shared" si="231"/>
        <v/>
      </c>
      <c r="AP123" s="42"/>
      <c r="AQ123" s="71" t="e">
        <f t="shared" si="254"/>
        <v>#N/A</v>
      </c>
      <c r="AR123" s="41" t="str">
        <f t="shared" si="255"/>
        <v/>
      </c>
      <c r="AS123" s="51" t="str">
        <f t="shared" si="256"/>
        <v/>
      </c>
      <c r="AT123" s="42"/>
      <c r="AU123" s="71" t="str">
        <f t="shared" si="257"/>
        <v/>
      </c>
      <c r="AV123" s="86" t="str">
        <f>IF(AND(Sufficient_data="Yes",Include_study?="Yes",Subgroup&lt;&gt;""),IF(COUNTIFS(Input!P$2:P122,"="&amp;"Yes",Input!C$2:C122,"="&amp;"Yes",Input!Q$2:Q122,"="&amp;Subgroup)&gt;0,"",Subgroup),"")</f>
        <v/>
      </c>
      <c r="AW123" s="86" t="str">
        <f t="shared" si="258"/>
        <v/>
      </c>
      <c r="AX123" s="86" t="str">
        <f t="shared" si="259"/>
        <v/>
      </c>
      <c r="AY123" s="86" t="str">
        <f t="shared" si="260"/>
        <v/>
      </c>
      <c r="AZ123" s="86" t="str">
        <f t="shared" si="261"/>
        <v/>
      </c>
      <c r="BA123" s="86" t="str">
        <f t="shared" si="262"/>
        <v/>
      </c>
      <c r="BB123" s="86" t="str">
        <f t="shared" si="263"/>
        <v/>
      </c>
      <c r="BC123" s="86" t="str">
        <f t="shared" si="232"/>
        <v/>
      </c>
      <c r="BD123" s="86" t="str">
        <f t="shared" si="264"/>
        <v/>
      </c>
      <c r="BE123" s="86" t="str">
        <f t="shared" si="233"/>
        <v/>
      </c>
      <c r="BF123" s="86" t="str">
        <f t="shared" si="234"/>
        <v/>
      </c>
      <c r="BG123" s="86" t="str">
        <f t="shared" si="265"/>
        <v/>
      </c>
      <c r="BH123" s="86" t="str">
        <f t="shared" si="235"/>
        <v/>
      </c>
      <c r="BI123" s="86" t="str">
        <f t="shared" si="236"/>
        <v/>
      </c>
      <c r="BJ123" s="86" t="str">
        <f t="shared" si="266"/>
        <v/>
      </c>
      <c r="BK123" s="86" t="str">
        <f t="shared" si="237"/>
        <v/>
      </c>
      <c r="BL123" s="86" t="str">
        <f t="shared" si="238"/>
        <v/>
      </c>
      <c r="BM123" s="86" t="str">
        <f t="shared" si="267"/>
        <v/>
      </c>
      <c r="BN123" s="86" t="str">
        <f t="shared" si="268"/>
        <v/>
      </c>
      <c r="BO123" s="86" t="e">
        <f t="shared" si="269"/>
        <v>#N/A</v>
      </c>
      <c r="BP123" s="105" t="str">
        <f t="shared" si="270"/>
        <v/>
      </c>
      <c r="BQ123" s="86" t="str">
        <f t="shared" si="271"/>
        <v/>
      </c>
      <c r="BR123" s="86" t="str">
        <f t="shared" si="239"/>
        <v/>
      </c>
      <c r="BS123" s="86" t="str">
        <f t="shared" si="272"/>
        <v/>
      </c>
      <c r="BT123" s="51" t="str">
        <f t="shared" si="213"/>
        <v/>
      </c>
      <c r="BY123" s="132"/>
      <c r="BZ123" s="41" t="e">
        <f>IF(AND(Sufficient_data="Yes",Include_study?="Yes",Moderator&lt;&gt;""),'Moderator Analysis'!E123,NA())</f>
        <v>#N/A</v>
      </c>
      <c r="CA123" s="41" t="e">
        <f>IF(AND(Include_study?="Yes",Sufficient_data="Yes",Moderator&lt;&gt;""),'Moderator Analysis'!F123,NA())</f>
        <v>#N/A</v>
      </c>
      <c r="CB123" s="41" t="str">
        <f t="shared" si="240"/>
        <v/>
      </c>
      <c r="CC123" s="41" t="str">
        <f t="shared" si="273"/>
        <v/>
      </c>
      <c r="CD123" s="41" t="str">
        <f>IF(AND(Sufficient_data="Yes",Include_study?="Yes",Moderator&lt;&gt;""),'Moderator Analysis'!F:F-CO$2,"")</f>
        <v/>
      </c>
      <c r="CE123" s="41" t="str">
        <f t="shared" si="274"/>
        <v/>
      </c>
      <c r="CF123" s="51" t="str">
        <f>IF(AND(Sufficient_data="Yes",Include_study?="Yes",Moderator&lt;&gt;""),CC:CC*('Moderator Analysis'!F:F-CO$5-CO$4*'Moderator Analysis'!E:E)^2,"")</f>
        <v/>
      </c>
      <c r="CG123" s="42"/>
      <c r="CH123" s="25"/>
      <c r="CI123" s="71" t="str">
        <f t="shared" si="275"/>
        <v/>
      </c>
      <c r="CJ123" s="41" t="str">
        <f>IF(AND(Sufficient_data="Yes",Include_study?="Yes",CI123&lt;&gt;""),'Moderator Analysis'!F:F-'Moderator Analysis'!$J$37,"")</f>
        <v/>
      </c>
      <c r="CK123" s="41" t="str">
        <f>IF(AND(Sufficient_data="Yes",Include_study?="Yes",CI123&lt;&gt;""),'Moderator Analysis'!E:E-SUMPRODUCT('Moderator Analysis'!E:E,CI:CI)/SUM(CI:CI),"")</f>
        <v/>
      </c>
      <c r="CL123" s="51" t="str">
        <f>IF(AND(Sufficient_data="Yes",Include_study?="Yes",CI123&lt;&gt;""),CI:CI*('Moderator Analysis'!F:F-'Moderator Analysis'!J$29-'Moderator Analysis'!J$30*'Moderator Analysis'!E:E)^2,"")</f>
        <v/>
      </c>
      <c r="CQ123" s="132"/>
      <c r="CR123" s="134"/>
      <c r="CS123" s="41" t="str">
        <f>IF(AND(Sufficient_data="Yes",Include_study?="Yes"),1/('Publication Bias Analysis'!F123^2),"")</f>
        <v/>
      </c>
      <c r="CT123" s="86" t="str">
        <f>IF(AND(Include_study?="Yes",Sufficient_data="Yes"),1/('Publication Bias Analysis'!F123^2+IF(Additional_model="Fixed effect",0,DG$21)),"")</f>
        <v/>
      </c>
      <c r="CU123" s="86" t="str">
        <f>IF(AND(Include_study?="Yes",Sufficient_data="Yes"),1/('Publication Bias Analysis'!F:F^2+IF(Additional_model="Fixed effect",0,'Publication Bias Analysis'!L$32)),"")</f>
        <v/>
      </c>
      <c r="CV123" s="86" t="str">
        <f>IF(AND(Include_study?="Yes",Sufficient_data="Yes"),'Publication Bias Analysis'!E:E-'Publication Bias Analysis'!I$37,"")</f>
        <v/>
      </c>
      <c r="CW123" s="86" t="str">
        <f>IF(AND(Include_study?="Yes",Sufficient_data="Yes"),IF(Additional_model="Fixed effect",1/'Publication Bias Analysis'!F:F,1/SQRT('Publication Bias Analysis'!F:F^2+Calculations!DG$21)),"")</f>
        <v/>
      </c>
      <c r="CX123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23" s="88" t="str">
        <f t="shared" si="241"/>
        <v/>
      </c>
      <c r="CZ123" s="88" t="str">
        <f>IF(AND(Include_study?="Yes",Sufficient_data="Yes"),CY:CY+IF(DK:DK&lt;0,-1,1)*COUNTIF(CY$2:CY122,CY:CY),"")</f>
        <v/>
      </c>
      <c r="DA123" s="88" t="str">
        <f>IF(AND(Include_study?="Yes",Sufficient_data="Yes"),RANK(DO:DO,DO:DO,1)*IF(DN:DN&gt;0,1,-1)+IF(DN:DN&lt;0,-1,1)*COUNTIF(CY$2:CY122,CY:CY),"")</f>
        <v/>
      </c>
      <c r="DB123" s="88" t="str">
        <f>IF(AND(Include_study?="Yes",Sufficient_data="Yes"),RANK(DR:DR,DR:DR,1)*IF(DQ:DQ&gt;0,1,-1)+IF(DQ:DQ&lt;0,-1,1)*COUNTIF(CY$2:CY122,CY:CY),"")</f>
        <v/>
      </c>
      <c r="DC123" s="41" t="e">
        <f>IF(AND(Include_study?="Yes",Sufficient_data="Yes"),'Publication Bias Analysis'!$E:$E,NA())</f>
        <v>#N/A</v>
      </c>
      <c r="DD123" s="51" t="e">
        <f>IF(AND(Include_study?="Yes",Sufficient_data="Yes"),'Publication Bias Analysis'!$F:$F,NA())</f>
        <v>#N/A</v>
      </c>
      <c r="DJ123" s="136"/>
      <c r="DK123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23" s="41" t="str">
        <f t="shared" si="276"/>
        <v/>
      </c>
      <c r="DM123" s="51" t="str">
        <f>IF(AND(Include_study?="Yes",Sufficient_data="Yes"),1/('Publication Bias Analysis'!F:F^2+IF(Additional_model="Fixed effect",0,$DV$6)),"")</f>
        <v/>
      </c>
      <c r="DN123" s="41" t="str">
        <f>IF(AND(Include_study?="Yes",Sufficient_data="Yes"),IF('Publication Bias Analysis'!L$38="Left",'Publication Bias Analysis'!E:E-DV$3,Calculations!DV$3-'Publication Bias Analysis'!E:E),"")</f>
        <v/>
      </c>
      <c r="DO123" s="41" t="str">
        <f t="shared" si="277"/>
        <v/>
      </c>
      <c r="DP123" s="51" t="str">
        <f>IF(AND(DN123&lt;&gt;"",CZ123&lt;=MAX(CZ:CZ)-DV$7),1/('Publication Bias Analysis'!F:F^2+IF(Additional_model="Fixed effect",0,$DV$13)),"")</f>
        <v/>
      </c>
      <c r="DQ123" s="71" t="str">
        <f>IF(AND(Include_study?="Yes",Sufficient_data="Yes"),IF('Publication Bias Analysis'!L$38="Left",'Publication Bias Analysis'!E:E-DV$10,DV$10-'Publication Bias Analysis'!E:E),"")</f>
        <v/>
      </c>
      <c r="DR123" s="41" t="str">
        <f t="shared" si="278"/>
        <v/>
      </c>
      <c r="DS123" s="51" t="str">
        <f>IF(AND(DQ123&lt;&gt;"",DA123&lt;=MAX(DA:DA)-DV$14),1/('Publication Bias Analysis'!F:F^2+IF(Additional_model="Fixed effect",0,$DV$20)),"")</f>
        <v/>
      </c>
      <c r="EJ123" s="136"/>
      <c r="EK123" s="41" t="str">
        <f t="shared" si="210"/>
        <v/>
      </c>
      <c r="EL123" s="51" t="str">
        <f>IF(AND(Include_study?="Yes",Sufficient_data="Yes"),Z_score-('Publication Bias Analysis'!P$3+'Publication Bias Analysis'!P$4*Inverse_standard_error),"")</f>
        <v/>
      </c>
      <c r="EN123" s="136"/>
      <c r="EO123" s="41" t="str">
        <f>IF(AND(Include_study?="Yes",Sufficient_data="Yes"),('Publication Bias Analysis'!E:E-(SUMPRODUCT(Calculations!CS:CS,'Publication Bias Analysis'!E:E)/SUM(Calculations!CS:CS)))/SQRT(Calculations!EP:EP),"")</f>
        <v/>
      </c>
      <c r="EP123" s="41" t="str">
        <f>IF(AND(Include_study?="Yes",Sufficient_data="Yes"),'Publication Bias Analysis'!F:F^2-1/SUM(Calculations!CS:CS),"")</f>
        <v/>
      </c>
      <c r="EQ123" s="11" t="str">
        <f t="shared" si="279"/>
        <v/>
      </c>
      <c r="ER123" s="11" t="str">
        <f t="shared" si="280"/>
        <v/>
      </c>
      <c r="ES123" s="11" t="str">
        <f>IF(AND(Include_study?="Yes",Sufficient_data="Yes"),COUNTIFS(EQ$2:EQ122,"&lt;"&amp;EQ123,ER$2:ER122,"&lt;"&amp;ER123)+COUNTIFS(EQ124:EQ$201,"&lt;"&amp;EQ123,ER124:ER$201,"&lt;"&amp;ER123)+COUNTIFS(EQ$2:EQ122,"&gt;"&amp;EQ123,ER$2:ER122,"&gt;"&amp;ER123)+COUNTIFS(EQ124:EQ$201,"&gt;"&amp;EQ123,ER124:ER$201,"&gt;"&amp;ER123),"")</f>
        <v/>
      </c>
      <c r="ET123" s="82" t="str">
        <f>IF(AND(Include_study?="Yes",Sufficient_data="Yes"),COUNTIFS(EQ$2:EQ122,"&lt;"&amp;EQ123,ER$2:ER122,"&gt;"&amp;ER123)+COUNTIFS(EQ124:EQ$201,"&lt;"&amp;EQ123,ER124:ER$201,"&gt;"&amp;ER123)+COUNTIFS(EQ$2:EQ122,"&gt;"&amp;EQ123,ER$2:ER122,"&lt;"&amp;ER123)+COUNTIFS(EQ124:EQ$201,"&gt;"&amp;EQ123,ER124:ER$201,"&lt;"&amp;ER123),"")</f>
        <v/>
      </c>
      <c r="EV123" s="136"/>
      <c r="FA123" s="136"/>
      <c r="FB123" s="41" t="e">
        <f t="shared" si="242"/>
        <v>#N/A</v>
      </c>
      <c r="FC123" s="41" t="e">
        <f t="shared" si="243"/>
        <v>#N/A</v>
      </c>
      <c r="FD123" s="41" t="str">
        <f t="shared" si="244"/>
        <v/>
      </c>
      <c r="FE123" s="51" t="str">
        <f>IF(AND(Include_study?="Yes",Sufficient_data="Yes"),Z_score-('Publication Bias Analysis'!AO$30+'Publication Bias Analysis'!AO$31*Inverse_standard_error),"")</f>
        <v/>
      </c>
      <c r="FK123" s="136"/>
      <c r="FL123" s="11" t="str">
        <f>IF(Z_score_individual_studies&lt;&gt;"",RANK('Publication Bias Analysis'!AW:AW,'Publication Bias Analysis'!AW:AW,1)+COUNTIF('Publication Bias Analysis'!AW$2:AW122,'Publication Bias Analysis'!AW123),"")</f>
        <v/>
      </c>
      <c r="FM123" s="41" t="str">
        <f t="shared" si="245"/>
        <v/>
      </c>
      <c r="FN123" s="41" t="e">
        <f>IF('Publication Bias Analysis'!AV123&lt;&gt;"",'Publication Bias Analysis'!AV123,NA())</f>
        <v>#N/A</v>
      </c>
      <c r="FO123" s="41" t="e">
        <f>IF('Publication Bias Analysis'!AW123&lt;&gt;"",'Publication Bias Analysis'!AW123,NA())</f>
        <v>#N/A</v>
      </c>
      <c r="FP123" s="41" t="str">
        <f>IF(AND(Include_study?="Yes",Sufficient_data="Yes"),'Publication Bias Analysis'!AV:AV-AVERAGE('Publication Bias Analysis'!AV:AV),"")</f>
        <v/>
      </c>
      <c r="FQ123" s="51" t="str">
        <f>IF(AND(Include_study?="Yes",Sufficient_data="Yes"),FO:FO-('Publication Bias Analysis'!AZ$30+'Publication Bias Analysis'!AZ$31*FN:FN),"")</f>
        <v/>
      </c>
      <c r="FW123" s="136"/>
      <c r="FX123" s="90" t="str">
        <f t="shared" si="246"/>
        <v/>
      </c>
      <c r="FY123" s="41" t="str">
        <f t="shared" si="281"/>
        <v/>
      </c>
      <c r="FZ123" s="51" t="str">
        <f t="shared" si="214"/>
        <v/>
      </c>
    </row>
    <row r="124" spans="1:182" x14ac:dyDescent="0.2">
      <c r="A124" s="131"/>
      <c r="B124" s="41" t="str">
        <f>IF(AND(Sufficient_data="Yes",Include_study?="Yes"),IF(AND(Sort_By=$E$1,Order="Ascending"),IF(Input!Study_name="",COUNTIFS(Input!Study_name,"&lt;&gt;"&amp;"",Include_study?,"Yes",Sufficient_data,"Yes")+1,IF(COUNT(E124)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124)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24" s="41" t="str">
        <f>IF(B124&lt;&gt;"",IF(B124=0,COUNTIF(B$2:B123,0)+1,COUNTIF(B$2:B123,B124)+COUNTIF(B:B,"&lt;"&amp;B124)+1),"")</f>
        <v/>
      </c>
      <c r="D124" s="41" t="str">
        <f t="shared" si="215"/>
        <v/>
      </c>
      <c r="E124" s="41" t="str">
        <f>IF(AND(Include_study?="Yes",Sufficient_data="Yes",Input!Study_name&lt;&gt;""),Input!Study_name,"")</f>
        <v/>
      </c>
      <c r="F124" s="41" t="str">
        <f>IF(AND(Include_study?="Yes",Sufficient_data="Yes"),IF(Input!M2_M1&lt;&gt;"",Input!M2_M1,IF(AND(M1_&lt;&gt;"",M2_&lt;&gt;""),M2_-M1_,"")),"")</f>
        <v/>
      </c>
      <c r="G124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24" s="41" t="str">
        <f>IF(AND(Include_study?="Yes",Sufficient_data="Yes"),IF(OR(t_value&lt;&gt;"",F_value&lt;&gt;"",Input!Cohens_d&lt;&gt;"",Input!Hedges_g&lt;&gt;""),"",Sdiff/SQRT(2*(1-(r_)))),"")</f>
        <v/>
      </c>
      <c r="I124" s="11" t="str">
        <f t="shared" si="216"/>
        <v/>
      </c>
      <c r="J124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24" s="41" t="str">
        <f t="shared" si="217"/>
        <v/>
      </c>
      <c r="L124" s="41" t="str">
        <f t="shared" si="218"/>
        <v/>
      </c>
      <c r="M124" s="41" t="str">
        <f t="shared" si="219"/>
        <v/>
      </c>
      <c r="N124" s="41" t="str">
        <f t="shared" si="220"/>
        <v/>
      </c>
      <c r="O124" s="41" t="str">
        <f t="shared" si="221"/>
        <v/>
      </c>
      <c r="P124" s="41" t="str">
        <f t="shared" si="222"/>
        <v/>
      </c>
      <c r="Q124" s="41" t="str">
        <f t="shared" si="192"/>
        <v/>
      </c>
      <c r="R124" s="41" t="str">
        <f t="shared" si="223"/>
        <v/>
      </c>
      <c r="S124" s="41" t="str">
        <f t="shared" si="224"/>
        <v/>
      </c>
      <c r="T124" s="105" t="str">
        <f t="shared" si="225"/>
        <v/>
      </c>
      <c r="U124" s="108" t="str">
        <f t="shared" si="226"/>
        <v/>
      </c>
      <c r="V124" s="42"/>
      <c r="W124" s="71" t="e">
        <f t="shared" si="247"/>
        <v>#N/A</v>
      </c>
      <c r="X124" s="41" t="str">
        <f t="shared" si="248"/>
        <v/>
      </c>
      <c r="Y124" s="51" t="str">
        <f t="shared" si="249"/>
        <v/>
      </c>
      <c r="AD124" s="131"/>
      <c r="AE124" s="71" t="str">
        <f t="shared" si="250"/>
        <v/>
      </c>
      <c r="AF124" s="86" t="str">
        <f t="shared" si="227"/>
        <v/>
      </c>
      <c r="AG124" s="86" t="str">
        <f t="shared" si="228"/>
        <v/>
      </c>
      <c r="AH124" s="86" t="str">
        <f t="shared" si="251"/>
        <v/>
      </c>
      <c r="AI124" s="86" t="str">
        <f t="shared" si="252"/>
        <v/>
      </c>
      <c r="AJ124" s="86" t="str">
        <f t="shared" si="253"/>
        <v/>
      </c>
      <c r="AK124" s="86" t="str">
        <f t="shared" si="229"/>
        <v/>
      </c>
      <c r="AL124" s="86" t="str">
        <f>IF(AND(Include_study?="Yes",Sufficient_data="Yes",Subgroup&lt;&gt;""),AH124-ABS(TINV((1-Subgroup_confidence_level),Number_of_subjects-1))*Calculations!AI124,"")</f>
        <v/>
      </c>
      <c r="AM124" s="86" t="str">
        <f>IF(AND(Include_study?="Yes",Sufficient_data="Yes",Subgroup&lt;&gt;""),AH124+ABS(TINV((1-Subgroup_confidence_level),Number_of_subjects-1))*Calculations!AI124,"")</f>
        <v/>
      </c>
      <c r="AN124" s="110" t="str">
        <f t="shared" si="230"/>
        <v/>
      </c>
      <c r="AO124" s="108" t="str">
        <f t="shared" si="231"/>
        <v/>
      </c>
      <c r="AP124" s="42"/>
      <c r="AQ124" s="71" t="e">
        <f t="shared" si="254"/>
        <v>#N/A</v>
      </c>
      <c r="AR124" s="41" t="str">
        <f t="shared" si="255"/>
        <v/>
      </c>
      <c r="AS124" s="51" t="str">
        <f t="shared" si="256"/>
        <v/>
      </c>
      <c r="AT124" s="42"/>
      <c r="AU124" s="71" t="str">
        <f t="shared" si="257"/>
        <v/>
      </c>
      <c r="AV124" s="86" t="str">
        <f>IF(AND(Sufficient_data="Yes",Include_study?="Yes",Subgroup&lt;&gt;""),IF(COUNTIFS(Input!P$2:P123,"="&amp;"Yes",Input!C$2:C123,"="&amp;"Yes",Input!Q$2:Q123,"="&amp;Subgroup)&gt;0,"",Subgroup),"")</f>
        <v/>
      </c>
      <c r="AW124" s="86" t="str">
        <f t="shared" si="258"/>
        <v/>
      </c>
      <c r="AX124" s="86" t="str">
        <f t="shared" si="259"/>
        <v/>
      </c>
      <c r="AY124" s="86" t="str">
        <f t="shared" si="260"/>
        <v/>
      </c>
      <c r="AZ124" s="86" t="str">
        <f t="shared" si="261"/>
        <v/>
      </c>
      <c r="BA124" s="86" t="str">
        <f t="shared" si="262"/>
        <v/>
      </c>
      <c r="BB124" s="86" t="str">
        <f t="shared" si="263"/>
        <v/>
      </c>
      <c r="BC124" s="86" t="str">
        <f t="shared" si="232"/>
        <v/>
      </c>
      <c r="BD124" s="86" t="str">
        <f t="shared" si="264"/>
        <v/>
      </c>
      <c r="BE124" s="86" t="str">
        <f t="shared" si="233"/>
        <v/>
      </c>
      <c r="BF124" s="86" t="str">
        <f t="shared" si="234"/>
        <v/>
      </c>
      <c r="BG124" s="86" t="str">
        <f t="shared" si="265"/>
        <v/>
      </c>
      <c r="BH124" s="86" t="str">
        <f t="shared" si="235"/>
        <v/>
      </c>
      <c r="BI124" s="86" t="str">
        <f t="shared" si="236"/>
        <v/>
      </c>
      <c r="BJ124" s="86" t="str">
        <f t="shared" si="266"/>
        <v/>
      </c>
      <c r="BK124" s="86" t="str">
        <f t="shared" si="237"/>
        <v/>
      </c>
      <c r="BL124" s="86" t="str">
        <f t="shared" si="238"/>
        <v/>
      </c>
      <c r="BM124" s="86" t="str">
        <f t="shared" si="267"/>
        <v/>
      </c>
      <c r="BN124" s="86" t="str">
        <f t="shared" si="268"/>
        <v/>
      </c>
      <c r="BO124" s="86" t="e">
        <f t="shared" si="269"/>
        <v>#N/A</v>
      </c>
      <c r="BP124" s="105" t="str">
        <f t="shared" si="270"/>
        <v/>
      </c>
      <c r="BQ124" s="86" t="str">
        <f t="shared" si="271"/>
        <v/>
      </c>
      <c r="BR124" s="86" t="str">
        <f t="shared" si="239"/>
        <v/>
      </c>
      <c r="BS124" s="86" t="str">
        <f t="shared" si="272"/>
        <v/>
      </c>
      <c r="BT124" s="51" t="str">
        <f t="shared" si="213"/>
        <v/>
      </c>
      <c r="BY124" s="132"/>
      <c r="BZ124" s="41" t="e">
        <f>IF(AND(Sufficient_data="Yes",Include_study?="Yes",Moderator&lt;&gt;""),'Moderator Analysis'!E124,NA())</f>
        <v>#N/A</v>
      </c>
      <c r="CA124" s="41" t="e">
        <f>IF(AND(Include_study?="Yes",Sufficient_data="Yes",Moderator&lt;&gt;""),'Moderator Analysis'!F124,NA())</f>
        <v>#N/A</v>
      </c>
      <c r="CB124" s="41" t="str">
        <f t="shared" si="240"/>
        <v/>
      </c>
      <c r="CC124" s="41" t="str">
        <f t="shared" si="273"/>
        <v/>
      </c>
      <c r="CD124" s="41" t="str">
        <f>IF(AND(Sufficient_data="Yes",Include_study?="Yes",Moderator&lt;&gt;""),'Moderator Analysis'!F:F-CO$2,"")</f>
        <v/>
      </c>
      <c r="CE124" s="41" t="str">
        <f t="shared" si="274"/>
        <v/>
      </c>
      <c r="CF124" s="51" t="str">
        <f>IF(AND(Sufficient_data="Yes",Include_study?="Yes",Moderator&lt;&gt;""),CC:CC*('Moderator Analysis'!F:F-CO$5-CO$4*'Moderator Analysis'!E:E)^2,"")</f>
        <v/>
      </c>
      <c r="CG124" s="42"/>
      <c r="CH124" s="25"/>
      <c r="CI124" s="71" t="str">
        <f t="shared" si="275"/>
        <v/>
      </c>
      <c r="CJ124" s="41" t="str">
        <f>IF(AND(Sufficient_data="Yes",Include_study?="Yes",CI124&lt;&gt;""),'Moderator Analysis'!F:F-'Moderator Analysis'!$J$37,"")</f>
        <v/>
      </c>
      <c r="CK124" s="41" t="str">
        <f>IF(AND(Sufficient_data="Yes",Include_study?="Yes",CI124&lt;&gt;""),'Moderator Analysis'!E:E-SUMPRODUCT('Moderator Analysis'!E:E,CI:CI)/SUM(CI:CI),"")</f>
        <v/>
      </c>
      <c r="CL124" s="51" t="str">
        <f>IF(AND(Sufficient_data="Yes",Include_study?="Yes",CI124&lt;&gt;""),CI:CI*('Moderator Analysis'!F:F-'Moderator Analysis'!J$29-'Moderator Analysis'!J$30*'Moderator Analysis'!E:E)^2,"")</f>
        <v/>
      </c>
      <c r="CQ124" s="132"/>
      <c r="CR124" s="134"/>
      <c r="CS124" s="41" t="str">
        <f>IF(AND(Sufficient_data="Yes",Include_study?="Yes"),1/('Publication Bias Analysis'!F124^2),"")</f>
        <v/>
      </c>
      <c r="CT124" s="86" t="str">
        <f>IF(AND(Include_study?="Yes",Sufficient_data="Yes"),1/('Publication Bias Analysis'!F124^2+IF(Additional_model="Fixed effect",0,DG$21)),"")</f>
        <v/>
      </c>
      <c r="CU124" s="86" t="str">
        <f>IF(AND(Include_study?="Yes",Sufficient_data="Yes"),1/('Publication Bias Analysis'!F:F^2+IF(Additional_model="Fixed effect",0,'Publication Bias Analysis'!L$32)),"")</f>
        <v/>
      </c>
      <c r="CV124" s="86" t="str">
        <f>IF(AND(Include_study?="Yes",Sufficient_data="Yes"),'Publication Bias Analysis'!E:E-'Publication Bias Analysis'!I$37,"")</f>
        <v/>
      </c>
      <c r="CW124" s="86" t="str">
        <f>IF(AND(Include_study?="Yes",Sufficient_data="Yes"),IF(Additional_model="Fixed effect",1/'Publication Bias Analysis'!F:F,1/SQRT('Publication Bias Analysis'!F:F^2+Calculations!DG$21)),"")</f>
        <v/>
      </c>
      <c r="CX124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24" s="88" t="str">
        <f t="shared" si="241"/>
        <v/>
      </c>
      <c r="CZ124" s="88" t="str">
        <f>IF(AND(Include_study?="Yes",Sufficient_data="Yes"),CY:CY+IF(DK:DK&lt;0,-1,1)*COUNTIF(CY$2:CY123,CY:CY),"")</f>
        <v/>
      </c>
      <c r="DA124" s="88" t="str">
        <f>IF(AND(Include_study?="Yes",Sufficient_data="Yes"),RANK(DO:DO,DO:DO,1)*IF(DN:DN&gt;0,1,-1)+IF(DN:DN&lt;0,-1,1)*COUNTIF(CY$2:CY123,CY:CY),"")</f>
        <v/>
      </c>
      <c r="DB124" s="88" t="str">
        <f>IF(AND(Include_study?="Yes",Sufficient_data="Yes"),RANK(DR:DR,DR:DR,1)*IF(DQ:DQ&gt;0,1,-1)+IF(DQ:DQ&lt;0,-1,1)*COUNTIF(CY$2:CY123,CY:CY),"")</f>
        <v/>
      </c>
      <c r="DC124" s="41" t="e">
        <f>IF(AND(Include_study?="Yes",Sufficient_data="Yes"),'Publication Bias Analysis'!$E:$E,NA())</f>
        <v>#N/A</v>
      </c>
      <c r="DD124" s="51" t="e">
        <f>IF(AND(Include_study?="Yes",Sufficient_data="Yes"),'Publication Bias Analysis'!$F:$F,NA())</f>
        <v>#N/A</v>
      </c>
      <c r="DJ124" s="136"/>
      <c r="DK124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24" s="41" t="str">
        <f t="shared" si="276"/>
        <v/>
      </c>
      <c r="DM124" s="51" t="str">
        <f>IF(AND(Include_study?="Yes",Sufficient_data="Yes"),1/('Publication Bias Analysis'!F:F^2+IF(Additional_model="Fixed effect",0,$DV$6)),"")</f>
        <v/>
      </c>
      <c r="DN124" s="41" t="str">
        <f>IF(AND(Include_study?="Yes",Sufficient_data="Yes"),IF('Publication Bias Analysis'!L$38="Left",'Publication Bias Analysis'!E:E-DV$3,Calculations!DV$3-'Publication Bias Analysis'!E:E),"")</f>
        <v/>
      </c>
      <c r="DO124" s="41" t="str">
        <f t="shared" si="277"/>
        <v/>
      </c>
      <c r="DP124" s="51" t="str">
        <f>IF(AND(DN124&lt;&gt;"",CZ124&lt;=MAX(CZ:CZ)-DV$7),1/('Publication Bias Analysis'!F:F^2+IF(Additional_model="Fixed effect",0,$DV$13)),"")</f>
        <v/>
      </c>
      <c r="DQ124" s="71" t="str">
        <f>IF(AND(Include_study?="Yes",Sufficient_data="Yes"),IF('Publication Bias Analysis'!L$38="Left",'Publication Bias Analysis'!E:E-DV$10,DV$10-'Publication Bias Analysis'!E:E),"")</f>
        <v/>
      </c>
      <c r="DR124" s="41" t="str">
        <f t="shared" si="278"/>
        <v/>
      </c>
      <c r="DS124" s="51" t="str">
        <f>IF(AND(DQ124&lt;&gt;"",DA124&lt;=MAX(DA:DA)-DV$14),1/('Publication Bias Analysis'!F:F^2+IF(Additional_model="Fixed effect",0,$DV$20)),"")</f>
        <v/>
      </c>
      <c r="EJ124" s="136"/>
      <c r="EK124" s="41" t="str">
        <f t="shared" si="210"/>
        <v/>
      </c>
      <c r="EL124" s="51" t="str">
        <f>IF(AND(Include_study?="Yes",Sufficient_data="Yes"),Z_score-('Publication Bias Analysis'!P$3+'Publication Bias Analysis'!P$4*Inverse_standard_error),"")</f>
        <v/>
      </c>
      <c r="EN124" s="136"/>
      <c r="EO124" s="41" t="str">
        <f>IF(AND(Include_study?="Yes",Sufficient_data="Yes"),('Publication Bias Analysis'!E:E-(SUMPRODUCT(Calculations!CS:CS,'Publication Bias Analysis'!E:E)/SUM(Calculations!CS:CS)))/SQRT(Calculations!EP:EP),"")</f>
        <v/>
      </c>
      <c r="EP124" s="41" t="str">
        <f>IF(AND(Include_study?="Yes",Sufficient_data="Yes"),'Publication Bias Analysis'!F:F^2-1/SUM(Calculations!CS:CS),"")</f>
        <v/>
      </c>
      <c r="EQ124" s="11" t="str">
        <f t="shared" si="279"/>
        <v/>
      </c>
      <c r="ER124" s="11" t="str">
        <f t="shared" si="280"/>
        <v/>
      </c>
      <c r="ES124" s="11" t="str">
        <f>IF(AND(Include_study?="Yes",Sufficient_data="Yes"),COUNTIFS(EQ$2:EQ123,"&lt;"&amp;EQ124,ER$2:ER123,"&lt;"&amp;ER124)+COUNTIFS(EQ125:EQ$201,"&lt;"&amp;EQ124,ER125:ER$201,"&lt;"&amp;ER124)+COUNTIFS(EQ$2:EQ123,"&gt;"&amp;EQ124,ER$2:ER123,"&gt;"&amp;ER124)+COUNTIFS(EQ125:EQ$201,"&gt;"&amp;EQ124,ER125:ER$201,"&gt;"&amp;ER124),"")</f>
        <v/>
      </c>
      <c r="ET124" s="82" t="str">
        <f>IF(AND(Include_study?="Yes",Sufficient_data="Yes"),COUNTIFS(EQ$2:EQ123,"&lt;"&amp;EQ124,ER$2:ER123,"&gt;"&amp;ER124)+COUNTIFS(EQ125:EQ$201,"&lt;"&amp;EQ124,ER125:ER$201,"&gt;"&amp;ER124)+COUNTIFS(EQ$2:EQ123,"&gt;"&amp;EQ124,ER$2:ER123,"&lt;"&amp;ER124)+COUNTIFS(EQ125:EQ$201,"&gt;"&amp;EQ124,ER125:ER$201,"&lt;"&amp;ER124),"")</f>
        <v/>
      </c>
      <c r="EV124" s="136"/>
      <c r="FA124" s="136"/>
      <c r="FB124" s="41" t="e">
        <f t="shared" si="242"/>
        <v>#N/A</v>
      </c>
      <c r="FC124" s="41" t="e">
        <f t="shared" si="243"/>
        <v>#N/A</v>
      </c>
      <c r="FD124" s="41" t="str">
        <f t="shared" si="244"/>
        <v/>
      </c>
      <c r="FE124" s="51" t="str">
        <f>IF(AND(Include_study?="Yes",Sufficient_data="Yes"),Z_score-('Publication Bias Analysis'!AO$30+'Publication Bias Analysis'!AO$31*Inverse_standard_error),"")</f>
        <v/>
      </c>
      <c r="FK124" s="136"/>
      <c r="FL124" s="11" t="str">
        <f>IF(Z_score_individual_studies&lt;&gt;"",RANK('Publication Bias Analysis'!AW:AW,'Publication Bias Analysis'!AW:AW,1)+COUNTIF('Publication Bias Analysis'!AW$2:AW123,'Publication Bias Analysis'!AW124),"")</f>
        <v/>
      </c>
      <c r="FM124" s="41" t="str">
        <f t="shared" si="245"/>
        <v/>
      </c>
      <c r="FN124" s="41" t="e">
        <f>IF('Publication Bias Analysis'!AV124&lt;&gt;"",'Publication Bias Analysis'!AV124,NA())</f>
        <v>#N/A</v>
      </c>
      <c r="FO124" s="41" t="e">
        <f>IF('Publication Bias Analysis'!AW124&lt;&gt;"",'Publication Bias Analysis'!AW124,NA())</f>
        <v>#N/A</v>
      </c>
      <c r="FP124" s="41" t="str">
        <f>IF(AND(Include_study?="Yes",Sufficient_data="Yes"),'Publication Bias Analysis'!AV:AV-AVERAGE('Publication Bias Analysis'!AV:AV),"")</f>
        <v/>
      </c>
      <c r="FQ124" s="51" t="str">
        <f>IF(AND(Include_study?="Yes",Sufficient_data="Yes"),FO:FO-('Publication Bias Analysis'!AZ$30+'Publication Bias Analysis'!AZ$31*FN:FN),"")</f>
        <v/>
      </c>
      <c r="FW124" s="136"/>
      <c r="FX124" s="90" t="str">
        <f t="shared" si="246"/>
        <v/>
      </c>
      <c r="FY124" s="41" t="str">
        <f t="shared" si="281"/>
        <v/>
      </c>
      <c r="FZ124" s="51" t="str">
        <f t="shared" si="214"/>
        <v/>
      </c>
    </row>
    <row r="125" spans="1:182" x14ac:dyDescent="0.2">
      <c r="A125" s="131"/>
      <c r="B125" s="41" t="str">
        <f>IF(AND(Sufficient_data="Yes",Include_study?="Yes"),IF(AND(Sort_By=$E$1,Order="Ascending"),IF(Input!Study_name="",COUNTIFS(Input!Study_name,"&lt;&gt;"&amp;"",Include_study?,"Yes",Sufficient_data,"Yes")+1,IF(COUNT(E125)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125)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25" s="41" t="str">
        <f>IF(B125&lt;&gt;"",IF(B125=0,COUNTIF(B$2:B124,0)+1,COUNTIF(B$2:B124,B125)+COUNTIF(B:B,"&lt;"&amp;B125)+1),"")</f>
        <v/>
      </c>
      <c r="D125" s="41" t="str">
        <f t="shared" si="215"/>
        <v/>
      </c>
      <c r="E125" s="41" t="str">
        <f>IF(AND(Include_study?="Yes",Sufficient_data="Yes",Input!Study_name&lt;&gt;""),Input!Study_name,"")</f>
        <v/>
      </c>
      <c r="F125" s="41" t="str">
        <f>IF(AND(Include_study?="Yes",Sufficient_data="Yes"),IF(Input!M2_M1&lt;&gt;"",Input!M2_M1,IF(AND(M1_&lt;&gt;"",M2_&lt;&gt;""),M2_-M1_,"")),"")</f>
        <v/>
      </c>
      <c r="G125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25" s="41" t="str">
        <f>IF(AND(Include_study?="Yes",Sufficient_data="Yes"),IF(OR(t_value&lt;&gt;"",F_value&lt;&gt;"",Input!Cohens_d&lt;&gt;"",Input!Hedges_g&lt;&gt;""),"",Sdiff/SQRT(2*(1-(r_)))),"")</f>
        <v/>
      </c>
      <c r="I125" s="11" t="str">
        <f t="shared" si="216"/>
        <v/>
      </c>
      <c r="J125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25" s="41" t="str">
        <f t="shared" si="217"/>
        <v/>
      </c>
      <c r="L125" s="41" t="str">
        <f t="shared" si="218"/>
        <v/>
      </c>
      <c r="M125" s="41" t="str">
        <f t="shared" si="219"/>
        <v/>
      </c>
      <c r="N125" s="41" t="str">
        <f t="shared" si="220"/>
        <v/>
      </c>
      <c r="O125" s="41" t="str">
        <f t="shared" si="221"/>
        <v/>
      </c>
      <c r="P125" s="41" t="str">
        <f t="shared" si="222"/>
        <v/>
      </c>
      <c r="Q125" s="41" t="str">
        <f t="shared" si="192"/>
        <v/>
      </c>
      <c r="R125" s="41" t="str">
        <f t="shared" si="223"/>
        <v/>
      </c>
      <c r="S125" s="41" t="str">
        <f t="shared" si="224"/>
        <v/>
      </c>
      <c r="T125" s="105" t="str">
        <f t="shared" si="225"/>
        <v/>
      </c>
      <c r="U125" s="108" t="str">
        <f t="shared" si="226"/>
        <v/>
      </c>
      <c r="V125" s="42"/>
      <c r="W125" s="71" t="e">
        <f t="shared" si="247"/>
        <v>#N/A</v>
      </c>
      <c r="X125" s="41" t="str">
        <f t="shared" si="248"/>
        <v/>
      </c>
      <c r="Y125" s="51" t="str">
        <f t="shared" si="249"/>
        <v/>
      </c>
      <c r="AD125" s="131"/>
      <c r="AE125" s="71" t="str">
        <f t="shared" si="250"/>
        <v/>
      </c>
      <c r="AF125" s="86" t="str">
        <f t="shared" si="227"/>
        <v/>
      </c>
      <c r="AG125" s="86" t="str">
        <f t="shared" si="228"/>
        <v/>
      </c>
      <c r="AH125" s="86" t="str">
        <f t="shared" si="251"/>
        <v/>
      </c>
      <c r="AI125" s="86" t="str">
        <f t="shared" si="252"/>
        <v/>
      </c>
      <c r="AJ125" s="86" t="str">
        <f t="shared" si="253"/>
        <v/>
      </c>
      <c r="AK125" s="86" t="str">
        <f t="shared" si="229"/>
        <v/>
      </c>
      <c r="AL125" s="86" t="str">
        <f>IF(AND(Include_study?="Yes",Sufficient_data="Yes",Subgroup&lt;&gt;""),AH125-ABS(TINV((1-Subgroup_confidence_level),Number_of_subjects-1))*Calculations!AI125,"")</f>
        <v/>
      </c>
      <c r="AM125" s="86" t="str">
        <f>IF(AND(Include_study?="Yes",Sufficient_data="Yes",Subgroup&lt;&gt;""),AH125+ABS(TINV((1-Subgroup_confidence_level),Number_of_subjects-1))*Calculations!AI125,"")</f>
        <v/>
      </c>
      <c r="AN125" s="110" t="str">
        <f t="shared" si="230"/>
        <v/>
      </c>
      <c r="AO125" s="108" t="str">
        <f t="shared" si="231"/>
        <v/>
      </c>
      <c r="AP125" s="42"/>
      <c r="AQ125" s="71" t="e">
        <f t="shared" si="254"/>
        <v>#N/A</v>
      </c>
      <c r="AR125" s="41" t="str">
        <f t="shared" si="255"/>
        <v/>
      </c>
      <c r="AS125" s="51" t="str">
        <f t="shared" si="256"/>
        <v/>
      </c>
      <c r="AT125" s="42"/>
      <c r="AU125" s="71" t="str">
        <f t="shared" si="257"/>
        <v/>
      </c>
      <c r="AV125" s="86" t="str">
        <f>IF(AND(Sufficient_data="Yes",Include_study?="Yes",Subgroup&lt;&gt;""),IF(COUNTIFS(Input!P$2:P124,"="&amp;"Yes",Input!C$2:C124,"="&amp;"Yes",Input!Q$2:Q124,"="&amp;Subgroup)&gt;0,"",Subgroup),"")</f>
        <v/>
      </c>
      <c r="AW125" s="86" t="str">
        <f t="shared" si="258"/>
        <v/>
      </c>
      <c r="AX125" s="86" t="str">
        <f t="shared" si="259"/>
        <v/>
      </c>
      <c r="AY125" s="86" t="str">
        <f t="shared" si="260"/>
        <v/>
      </c>
      <c r="AZ125" s="86" t="str">
        <f t="shared" si="261"/>
        <v/>
      </c>
      <c r="BA125" s="86" t="str">
        <f t="shared" si="262"/>
        <v/>
      </c>
      <c r="BB125" s="86" t="str">
        <f t="shared" si="263"/>
        <v/>
      </c>
      <c r="BC125" s="86" t="str">
        <f t="shared" si="232"/>
        <v/>
      </c>
      <c r="BD125" s="86" t="str">
        <f t="shared" si="264"/>
        <v/>
      </c>
      <c r="BE125" s="86" t="str">
        <f t="shared" si="233"/>
        <v/>
      </c>
      <c r="BF125" s="86" t="str">
        <f t="shared" si="234"/>
        <v/>
      </c>
      <c r="BG125" s="86" t="str">
        <f t="shared" si="265"/>
        <v/>
      </c>
      <c r="BH125" s="86" t="str">
        <f t="shared" si="235"/>
        <v/>
      </c>
      <c r="BI125" s="86" t="str">
        <f t="shared" si="236"/>
        <v/>
      </c>
      <c r="BJ125" s="86" t="str">
        <f t="shared" si="266"/>
        <v/>
      </c>
      <c r="BK125" s="86" t="str">
        <f t="shared" si="237"/>
        <v/>
      </c>
      <c r="BL125" s="86" t="str">
        <f t="shared" si="238"/>
        <v/>
      </c>
      <c r="BM125" s="86" t="str">
        <f t="shared" si="267"/>
        <v/>
      </c>
      <c r="BN125" s="86" t="str">
        <f t="shared" si="268"/>
        <v/>
      </c>
      <c r="BO125" s="86" t="e">
        <f t="shared" si="269"/>
        <v>#N/A</v>
      </c>
      <c r="BP125" s="105" t="str">
        <f t="shared" si="270"/>
        <v/>
      </c>
      <c r="BQ125" s="86" t="str">
        <f t="shared" si="271"/>
        <v/>
      </c>
      <c r="BR125" s="86" t="str">
        <f t="shared" si="239"/>
        <v/>
      </c>
      <c r="BS125" s="86" t="str">
        <f t="shared" si="272"/>
        <v/>
      </c>
      <c r="BT125" s="51" t="str">
        <f t="shared" si="213"/>
        <v/>
      </c>
      <c r="BY125" s="132"/>
      <c r="BZ125" s="41" t="e">
        <f>IF(AND(Sufficient_data="Yes",Include_study?="Yes",Moderator&lt;&gt;""),'Moderator Analysis'!E125,NA())</f>
        <v>#N/A</v>
      </c>
      <c r="CA125" s="41" t="e">
        <f>IF(AND(Include_study?="Yes",Sufficient_data="Yes",Moderator&lt;&gt;""),'Moderator Analysis'!F125,NA())</f>
        <v>#N/A</v>
      </c>
      <c r="CB125" s="41" t="str">
        <f t="shared" si="240"/>
        <v/>
      </c>
      <c r="CC125" s="41" t="str">
        <f t="shared" si="273"/>
        <v/>
      </c>
      <c r="CD125" s="41" t="str">
        <f>IF(AND(Sufficient_data="Yes",Include_study?="Yes",Moderator&lt;&gt;""),'Moderator Analysis'!F:F-CO$2,"")</f>
        <v/>
      </c>
      <c r="CE125" s="41" t="str">
        <f t="shared" si="274"/>
        <v/>
      </c>
      <c r="CF125" s="51" t="str">
        <f>IF(AND(Sufficient_data="Yes",Include_study?="Yes",Moderator&lt;&gt;""),CC:CC*('Moderator Analysis'!F:F-CO$5-CO$4*'Moderator Analysis'!E:E)^2,"")</f>
        <v/>
      </c>
      <c r="CG125" s="42"/>
      <c r="CH125" s="25"/>
      <c r="CI125" s="71" t="str">
        <f t="shared" si="275"/>
        <v/>
      </c>
      <c r="CJ125" s="41" t="str">
        <f>IF(AND(Sufficient_data="Yes",Include_study?="Yes",CI125&lt;&gt;""),'Moderator Analysis'!F:F-'Moderator Analysis'!$J$37,"")</f>
        <v/>
      </c>
      <c r="CK125" s="41" t="str">
        <f>IF(AND(Sufficient_data="Yes",Include_study?="Yes",CI125&lt;&gt;""),'Moderator Analysis'!E:E-SUMPRODUCT('Moderator Analysis'!E:E,CI:CI)/SUM(CI:CI),"")</f>
        <v/>
      </c>
      <c r="CL125" s="51" t="str">
        <f>IF(AND(Sufficient_data="Yes",Include_study?="Yes",CI125&lt;&gt;""),CI:CI*('Moderator Analysis'!F:F-'Moderator Analysis'!J$29-'Moderator Analysis'!J$30*'Moderator Analysis'!E:E)^2,"")</f>
        <v/>
      </c>
      <c r="CQ125" s="132"/>
      <c r="CR125" s="134"/>
      <c r="CS125" s="41" t="str">
        <f>IF(AND(Sufficient_data="Yes",Include_study?="Yes"),1/('Publication Bias Analysis'!F125^2),"")</f>
        <v/>
      </c>
      <c r="CT125" s="86" t="str">
        <f>IF(AND(Include_study?="Yes",Sufficient_data="Yes"),1/('Publication Bias Analysis'!F125^2+IF(Additional_model="Fixed effect",0,DG$21)),"")</f>
        <v/>
      </c>
      <c r="CU125" s="86" t="str">
        <f>IF(AND(Include_study?="Yes",Sufficient_data="Yes"),1/('Publication Bias Analysis'!F:F^2+IF(Additional_model="Fixed effect",0,'Publication Bias Analysis'!L$32)),"")</f>
        <v/>
      </c>
      <c r="CV125" s="86" t="str">
        <f>IF(AND(Include_study?="Yes",Sufficient_data="Yes"),'Publication Bias Analysis'!E:E-'Publication Bias Analysis'!I$37,"")</f>
        <v/>
      </c>
      <c r="CW125" s="86" t="str">
        <f>IF(AND(Include_study?="Yes",Sufficient_data="Yes"),IF(Additional_model="Fixed effect",1/'Publication Bias Analysis'!F:F,1/SQRT('Publication Bias Analysis'!F:F^2+Calculations!DG$21)),"")</f>
        <v/>
      </c>
      <c r="CX125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25" s="88" t="str">
        <f t="shared" si="241"/>
        <v/>
      </c>
      <c r="CZ125" s="88" t="str">
        <f>IF(AND(Include_study?="Yes",Sufficient_data="Yes"),CY:CY+IF(DK:DK&lt;0,-1,1)*COUNTIF(CY$2:CY124,CY:CY),"")</f>
        <v/>
      </c>
      <c r="DA125" s="88" t="str">
        <f>IF(AND(Include_study?="Yes",Sufficient_data="Yes"),RANK(DO:DO,DO:DO,1)*IF(DN:DN&gt;0,1,-1)+IF(DN:DN&lt;0,-1,1)*COUNTIF(CY$2:CY124,CY:CY),"")</f>
        <v/>
      </c>
      <c r="DB125" s="88" t="str">
        <f>IF(AND(Include_study?="Yes",Sufficient_data="Yes"),RANK(DR:DR,DR:DR,1)*IF(DQ:DQ&gt;0,1,-1)+IF(DQ:DQ&lt;0,-1,1)*COUNTIF(CY$2:CY124,CY:CY),"")</f>
        <v/>
      </c>
      <c r="DC125" s="41" t="e">
        <f>IF(AND(Include_study?="Yes",Sufficient_data="Yes"),'Publication Bias Analysis'!$E:$E,NA())</f>
        <v>#N/A</v>
      </c>
      <c r="DD125" s="51" t="e">
        <f>IF(AND(Include_study?="Yes",Sufficient_data="Yes"),'Publication Bias Analysis'!$F:$F,NA())</f>
        <v>#N/A</v>
      </c>
      <c r="DJ125" s="136"/>
      <c r="DK125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25" s="41" t="str">
        <f t="shared" si="276"/>
        <v/>
      </c>
      <c r="DM125" s="51" t="str">
        <f>IF(AND(Include_study?="Yes",Sufficient_data="Yes"),1/('Publication Bias Analysis'!F:F^2+IF(Additional_model="Fixed effect",0,$DV$6)),"")</f>
        <v/>
      </c>
      <c r="DN125" s="41" t="str">
        <f>IF(AND(Include_study?="Yes",Sufficient_data="Yes"),IF('Publication Bias Analysis'!L$38="Left",'Publication Bias Analysis'!E:E-DV$3,Calculations!DV$3-'Publication Bias Analysis'!E:E),"")</f>
        <v/>
      </c>
      <c r="DO125" s="41" t="str">
        <f t="shared" si="277"/>
        <v/>
      </c>
      <c r="DP125" s="51" t="str">
        <f>IF(AND(DN125&lt;&gt;"",CZ125&lt;=MAX(CZ:CZ)-DV$7),1/('Publication Bias Analysis'!F:F^2+IF(Additional_model="Fixed effect",0,$DV$13)),"")</f>
        <v/>
      </c>
      <c r="DQ125" s="71" t="str">
        <f>IF(AND(Include_study?="Yes",Sufficient_data="Yes"),IF('Publication Bias Analysis'!L$38="Left",'Publication Bias Analysis'!E:E-DV$10,DV$10-'Publication Bias Analysis'!E:E),"")</f>
        <v/>
      </c>
      <c r="DR125" s="41" t="str">
        <f t="shared" si="278"/>
        <v/>
      </c>
      <c r="DS125" s="51" t="str">
        <f>IF(AND(DQ125&lt;&gt;"",DA125&lt;=MAX(DA:DA)-DV$14),1/('Publication Bias Analysis'!F:F^2+IF(Additional_model="Fixed effect",0,$DV$20)),"")</f>
        <v/>
      </c>
      <c r="EJ125" s="136"/>
      <c r="EK125" s="41" t="str">
        <f t="shared" si="210"/>
        <v/>
      </c>
      <c r="EL125" s="51" t="str">
        <f>IF(AND(Include_study?="Yes",Sufficient_data="Yes"),Z_score-('Publication Bias Analysis'!P$3+'Publication Bias Analysis'!P$4*Inverse_standard_error),"")</f>
        <v/>
      </c>
      <c r="EN125" s="136"/>
      <c r="EO125" s="41" t="str">
        <f>IF(AND(Include_study?="Yes",Sufficient_data="Yes"),('Publication Bias Analysis'!E:E-(SUMPRODUCT(Calculations!CS:CS,'Publication Bias Analysis'!E:E)/SUM(Calculations!CS:CS)))/SQRT(Calculations!EP:EP),"")</f>
        <v/>
      </c>
      <c r="EP125" s="41" t="str">
        <f>IF(AND(Include_study?="Yes",Sufficient_data="Yes"),'Publication Bias Analysis'!F:F^2-1/SUM(Calculations!CS:CS),"")</f>
        <v/>
      </c>
      <c r="EQ125" s="11" t="str">
        <f t="shared" si="279"/>
        <v/>
      </c>
      <c r="ER125" s="11" t="str">
        <f t="shared" si="280"/>
        <v/>
      </c>
      <c r="ES125" s="11" t="str">
        <f>IF(AND(Include_study?="Yes",Sufficient_data="Yes"),COUNTIFS(EQ$2:EQ124,"&lt;"&amp;EQ125,ER$2:ER124,"&lt;"&amp;ER125)+COUNTIFS(EQ126:EQ$201,"&lt;"&amp;EQ125,ER126:ER$201,"&lt;"&amp;ER125)+COUNTIFS(EQ$2:EQ124,"&gt;"&amp;EQ125,ER$2:ER124,"&gt;"&amp;ER125)+COUNTIFS(EQ126:EQ$201,"&gt;"&amp;EQ125,ER126:ER$201,"&gt;"&amp;ER125),"")</f>
        <v/>
      </c>
      <c r="ET125" s="82" t="str">
        <f>IF(AND(Include_study?="Yes",Sufficient_data="Yes"),COUNTIFS(EQ$2:EQ124,"&lt;"&amp;EQ125,ER$2:ER124,"&gt;"&amp;ER125)+COUNTIFS(EQ126:EQ$201,"&lt;"&amp;EQ125,ER126:ER$201,"&gt;"&amp;ER125)+COUNTIFS(EQ$2:EQ124,"&gt;"&amp;EQ125,ER$2:ER124,"&lt;"&amp;ER125)+COUNTIFS(EQ126:EQ$201,"&gt;"&amp;EQ125,ER126:ER$201,"&lt;"&amp;ER125),"")</f>
        <v/>
      </c>
      <c r="EV125" s="136"/>
      <c r="FA125" s="136"/>
      <c r="FB125" s="41" t="e">
        <f t="shared" si="242"/>
        <v>#N/A</v>
      </c>
      <c r="FC125" s="41" t="e">
        <f t="shared" si="243"/>
        <v>#N/A</v>
      </c>
      <c r="FD125" s="41" t="str">
        <f t="shared" si="244"/>
        <v/>
      </c>
      <c r="FE125" s="51" t="str">
        <f>IF(AND(Include_study?="Yes",Sufficient_data="Yes"),Z_score-('Publication Bias Analysis'!AO$30+'Publication Bias Analysis'!AO$31*Inverse_standard_error),"")</f>
        <v/>
      </c>
      <c r="FK125" s="136"/>
      <c r="FL125" s="11" t="str">
        <f>IF(Z_score_individual_studies&lt;&gt;"",RANK('Publication Bias Analysis'!AW:AW,'Publication Bias Analysis'!AW:AW,1)+COUNTIF('Publication Bias Analysis'!AW$2:AW124,'Publication Bias Analysis'!AW125),"")</f>
        <v/>
      </c>
      <c r="FM125" s="41" t="str">
        <f t="shared" si="245"/>
        <v/>
      </c>
      <c r="FN125" s="41" t="e">
        <f>IF('Publication Bias Analysis'!AV125&lt;&gt;"",'Publication Bias Analysis'!AV125,NA())</f>
        <v>#N/A</v>
      </c>
      <c r="FO125" s="41" t="e">
        <f>IF('Publication Bias Analysis'!AW125&lt;&gt;"",'Publication Bias Analysis'!AW125,NA())</f>
        <v>#N/A</v>
      </c>
      <c r="FP125" s="41" t="str">
        <f>IF(AND(Include_study?="Yes",Sufficient_data="Yes"),'Publication Bias Analysis'!AV:AV-AVERAGE('Publication Bias Analysis'!AV:AV),"")</f>
        <v/>
      </c>
      <c r="FQ125" s="51" t="str">
        <f>IF(AND(Include_study?="Yes",Sufficient_data="Yes"),FO:FO-('Publication Bias Analysis'!AZ$30+'Publication Bias Analysis'!AZ$31*FN:FN),"")</f>
        <v/>
      </c>
      <c r="FW125" s="136"/>
      <c r="FX125" s="90" t="str">
        <f t="shared" si="246"/>
        <v/>
      </c>
      <c r="FY125" s="41" t="str">
        <f t="shared" si="281"/>
        <v/>
      </c>
      <c r="FZ125" s="51" t="str">
        <f t="shared" si="214"/>
        <v/>
      </c>
    </row>
    <row r="126" spans="1:182" x14ac:dyDescent="0.2">
      <c r="A126" s="131"/>
      <c r="B126" s="41" t="str">
        <f>IF(AND(Sufficient_data="Yes",Include_study?="Yes"),IF(AND(Sort_By=$E$1,Order="Ascending"),IF(Input!Study_name="",COUNTIFS(Input!Study_name,"&lt;&gt;"&amp;"",Include_study?,"Yes",Sufficient_data,"Yes")+1,IF(COUNT(E126)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126)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26" s="41" t="str">
        <f>IF(B126&lt;&gt;"",IF(B126=0,COUNTIF(B$2:B125,0)+1,COUNTIF(B$2:B125,B126)+COUNTIF(B:B,"&lt;"&amp;B126)+1),"")</f>
        <v/>
      </c>
      <c r="D126" s="41" t="str">
        <f t="shared" si="215"/>
        <v/>
      </c>
      <c r="E126" s="41" t="str">
        <f>IF(AND(Include_study?="Yes",Sufficient_data="Yes",Input!Study_name&lt;&gt;""),Input!Study_name,"")</f>
        <v/>
      </c>
      <c r="F126" s="41" t="str">
        <f>IF(AND(Include_study?="Yes",Sufficient_data="Yes"),IF(Input!M2_M1&lt;&gt;"",Input!M2_M1,IF(AND(M1_&lt;&gt;"",M2_&lt;&gt;""),M2_-M1_,"")),"")</f>
        <v/>
      </c>
      <c r="G126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26" s="41" t="str">
        <f>IF(AND(Include_study?="Yes",Sufficient_data="Yes"),IF(OR(t_value&lt;&gt;"",F_value&lt;&gt;"",Input!Cohens_d&lt;&gt;"",Input!Hedges_g&lt;&gt;""),"",Sdiff/SQRT(2*(1-(r_)))),"")</f>
        <v/>
      </c>
      <c r="I126" s="11" t="str">
        <f t="shared" si="216"/>
        <v/>
      </c>
      <c r="J126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26" s="41" t="str">
        <f t="shared" si="217"/>
        <v/>
      </c>
      <c r="L126" s="41" t="str">
        <f t="shared" si="218"/>
        <v/>
      </c>
      <c r="M126" s="41" t="str">
        <f t="shared" si="219"/>
        <v/>
      </c>
      <c r="N126" s="41" t="str">
        <f t="shared" si="220"/>
        <v/>
      </c>
      <c r="O126" s="41" t="str">
        <f t="shared" si="221"/>
        <v/>
      </c>
      <c r="P126" s="41" t="str">
        <f t="shared" si="222"/>
        <v/>
      </c>
      <c r="Q126" s="41" t="str">
        <f t="shared" si="192"/>
        <v/>
      </c>
      <c r="R126" s="41" t="str">
        <f t="shared" si="223"/>
        <v/>
      </c>
      <c r="S126" s="41" t="str">
        <f t="shared" si="224"/>
        <v/>
      </c>
      <c r="T126" s="105" t="str">
        <f t="shared" si="225"/>
        <v/>
      </c>
      <c r="U126" s="108" t="str">
        <f t="shared" si="226"/>
        <v/>
      </c>
      <c r="V126" s="42"/>
      <c r="W126" s="71" t="e">
        <f t="shared" si="247"/>
        <v>#N/A</v>
      </c>
      <c r="X126" s="41" t="str">
        <f t="shared" si="248"/>
        <v/>
      </c>
      <c r="Y126" s="51" t="str">
        <f t="shared" si="249"/>
        <v/>
      </c>
      <c r="AD126" s="131"/>
      <c r="AE126" s="71" t="str">
        <f t="shared" si="250"/>
        <v/>
      </c>
      <c r="AF126" s="86" t="str">
        <f t="shared" si="227"/>
        <v/>
      </c>
      <c r="AG126" s="86" t="str">
        <f t="shared" si="228"/>
        <v/>
      </c>
      <c r="AH126" s="86" t="str">
        <f t="shared" si="251"/>
        <v/>
      </c>
      <c r="AI126" s="86" t="str">
        <f t="shared" si="252"/>
        <v/>
      </c>
      <c r="AJ126" s="86" t="str">
        <f t="shared" si="253"/>
        <v/>
      </c>
      <c r="AK126" s="86" t="str">
        <f t="shared" si="229"/>
        <v/>
      </c>
      <c r="AL126" s="86" t="str">
        <f>IF(AND(Include_study?="Yes",Sufficient_data="Yes",Subgroup&lt;&gt;""),AH126-ABS(TINV((1-Subgroup_confidence_level),Number_of_subjects-1))*Calculations!AI126,"")</f>
        <v/>
      </c>
      <c r="AM126" s="86" t="str">
        <f>IF(AND(Include_study?="Yes",Sufficient_data="Yes",Subgroup&lt;&gt;""),AH126+ABS(TINV((1-Subgroup_confidence_level),Number_of_subjects-1))*Calculations!AI126,"")</f>
        <v/>
      </c>
      <c r="AN126" s="110" t="str">
        <f t="shared" si="230"/>
        <v/>
      </c>
      <c r="AO126" s="108" t="str">
        <f t="shared" si="231"/>
        <v/>
      </c>
      <c r="AP126" s="42"/>
      <c r="AQ126" s="71" t="e">
        <f t="shared" si="254"/>
        <v>#N/A</v>
      </c>
      <c r="AR126" s="41" t="str">
        <f t="shared" si="255"/>
        <v/>
      </c>
      <c r="AS126" s="51" t="str">
        <f t="shared" si="256"/>
        <v/>
      </c>
      <c r="AT126" s="42"/>
      <c r="AU126" s="71" t="str">
        <f t="shared" si="257"/>
        <v/>
      </c>
      <c r="AV126" s="86" t="str">
        <f>IF(AND(Sufficient_data="Yes",Include_study?="Yes",Subgroup&lt;&gt;""),IF(COUNTIFS(Input!P$2:P125,"="&amp;"Yes",Input!C$2:C125,"="&amp;"Yes",Input!Q$2:Q125,"="&amp;Subgroup)&gt;0,"",Subgroup),"")</f>
        <v/>
      </c>
      <c r="AW126" s="86" t="str">
        <f t="shared" si="258"/>
        <v/>
      </c>
      <c r="AX126" s="86" t="str">
        <f t="shared" si="259"/>
        <v/>
      </c>
      <c r="AY126" s="86" t="str">
        <f t="shared" si="260"/>
        <v/>
      </c>
      <c r="AZ126" s="86" t="str">
        <f t="shared" si="261"/>
        <v/>
      </c>
      <c r="BA126" s="86" t="str">
        <f t="shared" si="262"/>
        <v/>
      </c>
      <c r="BB126" s="86" t="str">
        <f t="shared" si="263"/>
        <v/>
      </c>
      <c r="BC126" s="86" t="str">
        <f t="shared" si="232"/>
        <v/>
      </c>
      <c r="BD126" s="86" t="str">
        <f t="shared" si="264"/>
        <v/>
      </c>
      <c r="BE126" s="86" t="str">
        <f t="shared" si="233"/>
        <v/>
      </c>
      <c r="BF126" s="86" t="str">
        <f t="shared" si="234"/>
        <v/>
      </c>
      <c r="BG126" s="86" t="str">
        <f t="shared" si="265"/>
        <v/>
      </c>
      <c r="BH126" s="86" t="str">
        <f t="shared" si="235"/>
        <v/>
      </c>
      <c r="BI126" s="86" t="str">
        <f t="shared" si="236"/>
        <v/>
      </c>
      <c r="BJ126" s="86" t="str">
        <f t="shared" si="266"/>
        <v/>
      </c>
      <c r="BK126" s="86" t="str">
        <f t="shared" si="237"/>
        <v/>
      </c>
      <c r="BL126" s="86" t="str">
        <f t="shared" si="238"/>
        <v/>
      </c>
      <c r="BM126" s="86" t="str">
        <f t="shared" si="267"/>
        <v/>
      </c>
      <c r="BN126" s="86" t="str">
        <f t="shared" si="268"/>
        <v/>
      </c>
      <c r="BO126" s="86" t="e">
        <f t="shared" si="269"/>
        <v>#N/A</v>
      </c>
      <c r="BP126" s="105" t="str">
        <f t="shared" si="270"/>
        <v/>
      </c>
      <c r="BQ126" s="86" t="str">
        <f t="shared" si="271"/>
        <v/>
      </c>
      <c r="BR126" s="86" t="str">
        <f t="shared" si="239"/>
        <v/>
      </c>
      <c r="BS126" s="86" t="str">
        <f t="shared" si="272"/>
        <v/>
      </c>
      <c r="BT126" s="51" t="str">
        <f t="shared" si="213"/>
        <v/>
      </c>
      <c r="BY126" s="132"/>
      <c r="BZ126" s="41" t="e">
        <f>IF(AND(Sufficient_data="Yes",Include_study?="Yes",Moderator&lt;&gt;""),'Moderator Analysis'!E126,NA())</f>
        <v>#N/A</v>
      </c>
      <c r="CA126" s="41" t="e">
        <f>IF(AND(Include_study?="Yes",Sufficient_data="Yes",Moderator&lt;&gt;""),'Moderator Analysis'!F126,NA())</f>
        <v>#N/A</v>
      </c>
      <c r="CB126" s="41" t="str">
        <f t="shared" si="240"/>
        <v/>
      </c>
      <c r="CC126" s="41" t="str">
        <f t="shared" si="273"/>
        <v/>
      </c>
      <c r="CD126" s="41" t="str">
        <f>IF(AND(Sufficient_data="Yes",Include_study?="Yes",Moderator&lt;&gt;""),'Moderator Analysis'!F:F-CO$2,"")</f>
        <v/>
      </c>
      <c r="CE126" s="41" t="str">
        <f t="shared" si="274"/>
        <v/>
      </c>
      <c r="CF126" s="51" t="str">
        <f>IF(AND(Sufficient_data="Yes",Include_study?="Yes",Moderator&lt;&gt;""),CC:CC*('Moderator Analysis'!F:F-CO$5-CO$4*'Moderator Analysis'!E:E)^2,"")</f>
        <v/>
      </c>
      <c r="CG126" s="42"/>
      <c r="CH126" s="25"/>
      <c r="CI126" s="71" t="str">
        <f t="shared" si="275"/>
        <v/>
      </c>
      <c r="CJ126" s="41" t="str">
        <f>IF(AND(Sufficient_data="Yes",Include_study?="Yes",CI126&lt;&gt;""),'Moderator Analysis'!F:F-'Moderator Analysis'!$J$37,"")</f>
        <v/>
      </c>
      <c r="CK126" s="41" t="str">
        <f>IF(AND(Sufficient_data="Yes",Include_study?="Yes",CI126&lt;&gt;""),'Moderator Analysis'!E:E-SUMPRODUCT('Moderator Analysis'!E:E,CI:CI)/SUM(CI:CI),"")</f>
        <v/>
      </c>
      <c r="CL126" s="51" t="str">
        <f>IF(AND(Sufficient_data="Yes",Include_study?="Yes",CI126&lt;&gt;""),CI:CI*('Moderator Analysis'!F:F-'Moderator Analysis'!J$29-'Moderator Analysis'!J$30*'Moderator Analysis'!E:E)^2,"")</f>
        <v/>
      </c>
      <c r="CQ126" s="132"/>
      <c r="CR126" s="134"/>
      <c r="CS126" s="41" t="str">
        <f>IF(AND(Sufficient_data="Yes",Include_study?="Yes"),1/('Publication Bias Analysis'!F126^2),"")</f>
        <v/>
      </c>
      <c r="CT126" s="86" t="str">
        <f>IF(AND(Include_study?="Yes",Sufficient_data="Yes"),1/('Publication Bias Analysis'!F126^2+IF(Additional_model="Fixed effect",0,DG$21)),"")</f>
        <v/>
      </c>
      <c r="CU126" s="86" t="str">
        <f>IF(AND(Include_study?="Yes",Sufficient_data="Yes"),1/('Publication Bias Analysis'!F:F^2+IF(Additional_model="Fixed effect",0,'Publication Bias Analysis'!L$32)),"")</f>
        <v/>
      </c>
      <c r="CV126" s="86" t="str">
        <f>IF(AND(Include_study?="Yes",Sufficient_data="Yes"),'Publication Bias Analysis'!E:E-'Publication Bias Analysis'!I$37,"")</f>
        <v/>
      </c>
      <c r="CW126" s="86" t="str">
        <f>IF(AND(Include_study?="Yes",Sufficient_data="Yes"),IF(Additional_model="Fixed effect",1/'Publication Bias Analysis'!F:F,1/SQRT('Publication Bias Analysis'!F:F^2+Calculations!DG$21)),"")</f>
        <v/>
      </c>
      <c r="CX126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26" s="88" t="str">
        <f t="shared" si="241"/>
        <v/>
      </c>
      <c r="CZ126" s="88" t="str">
        <f>IF(AND(Include_study?="Yes",Sufficient_data="Yes"),CY:CY+IF(DK:DK&lt;0,-1,1)*COUNTIF(CY$2:CY125,CY:CY),"")</f>
        <v/>
      </c>
      <c r="DA126" s="88" t="str">
        <f>IF(AND(Include_study?="Yes",Sufficient_data="Yes"),RANK(DO:DO,DO:DO,1)*IF(DN:DN&gt;0,1,-1)+IF(DN:DN&lt;0,-1,1)*COUNTIF(CY$2:CY125,CY:CY),"")</f>
        <v/>
      </c>
      <c r="DB126" s="88" t="str">
        <f>IF(AND(Include_study?="Yes",Sufficient_data="Yes"),RANK(DR:DR,DR:DR,1)*IF(DQ:DQ&gt;0,1,-1)+IF(DQ:DQ&lt;0,-1,1)*COUNTIF(CY$2:CY125,CY:CY),"")</f>
        <v/>
      </c>
      <c r="DC126" s="41" t="e">
        <f>IF(AND(Include_study?="Yes",Sufficient_data="Yes"),'Publication Bias Analysis'!$E:$E,NA())</f>
        <v>#N/A</v>
      </c>
      <c r="DD126" s="51" t="e">
        <f>IF(AND(Include_study?="Yes",Sufficient_data="Yes"),'Publication Bias Analysis'!$F:$F,NA())</f>
        <v>#N/A</v>
      </c>
      <c r="DJ126" s="136"/>
      <c r="DK126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26" s="41" t="str">
        <f t="shared" si="276"/>
        <v/>
      </c>
      <c r="DM126" s="51" t="str">
        <f>IF(AND(Include_study?="Yes",Sufficient_data="Yes"),1/('Publication Bias Analysis'!F:F^2+IF(Additional_model="Fixed effect",0,$DV$6)),"")</f>
        <v/>
      </c>
      <c r="DN126" s="41" t="str">
        <f>IF(AND(Include_study?="Yes",Sufficient_data="Yes"),IF('Publication Bias Analysis'!L$38="Left",'Publication Bias Analysis'!E:E-DV$3,Calculations!DV$3-'Publication Bias Analysis'!E:E),"")</f>
        <v/>
      </c>
      <c r="DO126" s="41" t="str">
        <f t="shared" si="277"/>
        <v/>
      </c>
      <c r="DP126" s="51" t="str">
        <f>IF(AND(DN126&lt;&gt;"",CZ126&lt;=MAX(CZ:CZ)-DV$7),1/('Publication Bias Analysis'!F:F^2+IF(Additional_model="Fixed effect",0,$DV$13)),"")</f>
        <v/>
      </c>
      <c r="DQ126" s="71" t="str">
        <f>IF(AND(Include_study?="Yes",Sufficient_data="Yes"),IF('Publication Bias Analysis'!L$38="Left",'Publication Bias Analysis'!E:E-DV$10,DV$10-'Publication Bias Analysis'!E:E),"")</f>
        <v/>
      </c>
      <c r="DR126" s="41" t="str">
        <f t="shared" si="278"/>
        <v/>
      </c>
      <c r="DS126" s="51" t="str">
        <f>IF(AND(DQ126&lt;&gt;"",DA126&lt;=MAX(DA:DA)-DV$14),1/('Publication Bias Analysis'!F:F^2+IF(Additional_model="Fixed effect",0,$DV$20)),"")</f>
        <v/>
      </c>
      <c r="EJ126" s="136"/>
      <c r="EK126" s="41" t="str">
        <f t="shared" si="210"/>
        <v/>
      </c>
      <c r="EL126" s="51" t="str">
        <f>IF(AND(Include_study?="Yes",Sufficient_data="Yes"),Z_score-('Publication Bias Analysis'!P$3+'Publication Bias Analysis'!P$4*Inverse_standard_error),"")</f>
        <v/>
      </c>
      <c r="EN126" s="136"/>
      <c r="EO126" s="41" t="str">
        <f>IF(AND(Include_study?="Yes",Sufficient_data="Yes"),('Publication Bias Analysis'!E:E-(SUMPRODUCT(Calculations!CS:CS,'Publication Bias Analysis'!E:E)/SUM(Calculations!CS:CS)))/SQRT(Calculations!EP:EP),"")</f>
        <v/>
      </c>
      <c r="EP126" s="41" t="str">
        <f>IF(AND(Include_study?="Yes",Sufficient_data="Yes"),'Publication Bias Analysis'!F:F^2-1/SUM(Calculations!CS:CS),"")</f>
        <v/>
      </c>
      <c r="EQ126" s="11" t="str">
        <f t="shared" si="279"/>
        <v/>
      </c>
      <c r="ER126" s="11" t="str">
        <f t="shared" si="280"/>
        <v/>
      </c>
      <c r="ES126" s="11" t="str">
        <f>IF(AND(Include_study?="Yes",Sufficient_data="Yes"),COUNTIFS(EQ$2:EQ125,"&lt;"&amp;EQ126,ER$2:ER125,"&lt;"&amp;ER126)+COUNTIFS(EQ127:EQ$201,"&lt;"&amp;EQ126,ER127:ER$201,"&lt;"&amp;ER126)+COUNTIFS(EQ$2:EQ125,"&gt;"&amp;EQ126,ER$2:ER125,"&gt;"&amp;ER126)+COUNTIFS(EQ127:EQ$201,"&gt;"&amp;EQ126,ER127:ER$201,"&gt;"&amp;ER126),"")</f>
        <v/>
      </c>
      <c r="ET126" s="82" t="str">
        <f>IF(AND(Include_study?="Yes",Sufficient_data="Yes"),COUNTIFS(EQ$2:EQ125,"&lt;"&amp;EQ126,ER$2:ER125,"&gt;"&amp;ER126)+COUNTIFS(EQ127:EQ$201,"&lt;"&amp;EQ126,ER127:ER$201,"&gt;"&amp;ER126)+COUNTIFS(EQ$2:EQ125,"&gt;"&amp;EQ126,ER$2:ER125,"&lt;"&amp;ER126)+COUNTIFS(EQ127:EQ$201,"&gt;"&amp;EQ126,ER127:ER$201,"&lt;"&amp;ER126),"")</f>
        <v/>
      </c>
      <c r="EV126" s="136"/>
      <c r="FA126" s="136"/>
      <c r="FB126" s="41" t="e">
        <f t="shared" si="242"/>
        <v>#N/A</v>
      </c>
      <c r="FC126" s="41" t="e">
        <f t="shared" si="243"/>
        <v>#N/A</v>
      </c>
      <c r="FD126" s="41" t="str">
        <f t="shared" si="244"/>
        <v/>
      </c>
      <c r="FE126" s="51" t="str">
        <f>IF(AND(Include_study?="Yes",Sufficient_data="Yes"),Z_score-('Publication Bias Analysis'!AO$30+'Publication Bias Analysis'!AO$31*Inverse_standard_error),"")</f>
        <v/>
      </c>
      <c r="FK126" s="136"/>
      <c r="FL126" s="11" t="str">
        <f>IF(Z_score_individual_studies&lt;&gt;"",RANK('Publication Bias Analysis'!AW:AW,'Publication Bias Analysis'!AW:AW,1)+COUNTIF('Publication Bias Analysis'!AW$2:AW125,'Publication Bias Analysis'!AW126),"")</f>
        <v/>
      </c>
      <c r="FM126" s="41" t="str">
        <f t="shared" si="245"/>
        <v/>
      </c>
      <c r="FN126" s="41" t="e">
        <f>IF('Publication Bias Analysis'!AV126&lt;&gt;"",'Publication Bias Analysis'!AV126,NA())</f>
        <v>#N/A</v>
      </c>
      <c r="FO126" s="41" t="e">
        <f>IF('Publication Bias Analysis'!AW126&lt;&gt;"",'Publication Bias Analysis'!AW126,NA())</f>
        <v>#N/A</v>
      </c>
      <c r="FP126" s="41" t="str">
        <f>IF(AND(Include_study?="Yes",Sufficient_data="Yes"),'Publication Bias Analysis'!AV:AV-AVERAGE('Publication Bias Analysis'!AV:AV),"")</f>
        <v/>
      </c>
      <c r="FQ126" s="51" t="str">
        <f>IF(AND(Include_study?="Yes",Sufficient_data="Yes"),FO:FO-('Publication Bias Analysis'!AZ$30+'Publication Bias Analysis'!AZ$31*FN:FN),"")</f>
        <v/>
      </c>
      <c r="FW126" s="136"/>
      <c r="FX126" s="90" t="str">
        <f t="shared" si="246"/>
        <v/>
      </c>
      <c r="FY126" s="41" t="str">
        <f t="shared" si="281"/>
        <v/>
      </c>
      <c r="FZ126" s="51" t="str">
        <f t="shared" si="214"/>
        <v/>
      </c>
    </row>
    <row r="127" spans="1:182" x14ac:dyDescent="0.2">
      <c r="A127" s="131"/>
      <c r="B127" s="41" t="str">
        <f>IF(AND(Sufficient_data="Yes",Include_study?="Yes"),IF(AND(Sort_By=$E$1,Order="Ascending"),IF(Input!Study_name="",COUNTIFS(Input!Study_name,"&lt;&gt;"&amp;"",Include_study?,"Yes",Sufficient_data,"Yes")+1,IF(COUNT(E127)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127)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27" s="41" t="str">
        <f>IF(B127&lt;&gt;"",IF(B127=0,COUNTIF(B$2:B126,0)+1,COUNTIF(B$2:B126,B127)+COUNTIF(B:B,"&lt;"&amp;B127)+1),"")</f>
        <v/>
      </c>
      <c r="D127" s="41" t="str">
        <f t="shared" si="215"/>
        <v/>
      </c>
      <c r="E127" s="41" t="str">
        <f>IF(AND(Include_study?="Yes",Sufficient_data="Yes",Input!Study_name&lt;&gt;""),Input!Study_name,"")</f>
        <v/>
      </c>
      <c r="F127" s="41" t="str">
        <f>IF(AND(Include_study?="Yes",Sufficient_data="Yes"),IF(Input!M2_M1&lt;&gt;"",Input!M2_M1,IF(AND(M1_&lt;&gt;"",M2_&lt;&gt;""),M2_-M1_,"")),"")</f>
        <v/>
      </c>
      <c r="G127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27" s="41" t="str">
        <f>IF(AND(Include_study?="Yes",Sufficient_data="Yes"),IF(OR(t_value&lt;&gt;"",F_value&lt;&gt;"",Input!Cohens_d&lt;&gt;"",Input!Hedges_g&lt;&gt;""),"",Sdiff/SQRT(2*(1-(r_)))),"")</f>
        <v/>
      </c>
      <c r="I127" s="11" t="str">
        <f t="shared" si="216"/>
        <v/>
      </c>
      <c r="J127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27" s="41" t="str">
        <f t="shared" si="217"/>
        <v/>
      </c>
      <c r="L127" s="41" t="str">
        <f t="shared" si="218"/>
        <v/>
      </c>
      <c r="M127" s="41" t="str">
        <f t="shared" si="219"/>
        <v/>
      </c>
      <c r="N127" s="41" t="str">
        <f t="shared" si="220"/>
        <v/>
      </c>
      <c r="O127" s="41" t="str">
        <f t="shared" si="221"/>
        <v/>
      </c>
      <c r="P127" s="41" t="str">
        <f t="shared" si="222"/>
        <v/>
      </c>
      <c r="Q127" s="41" t="str">
        <f t="shared" si="192"/>
        <v/>
      </c>
      <c r="R127" s="41" t="str">
        <f t="shared" si="223"/>
        <v/>
      </c>
      <c r="S127" s="41" t="str">
        <f t="shared" si="224"/>
        <v/>
      </c>
      <c r="T127" s="105" t="str">
        <f t="shared" si="225"/>
        <v/>
      </c>
      <c r="U127" s="108" t="str">
        <f t="shared" si="226"/>
        <v/>
      </c>
      <c r="V127" s="42"/>
      <c r="W127" s="71" t="e">
        <f t="shared" si="247"/>
        <v>#N/A</v>
      </c>
      <c r="X127" s="41" t="str">
        <f t="shared" si="248"/>
        <v/>
      </c>
      <c r="Y127" s="51" t="str">
        <f t="shared" si="249"/>
        <v/>
      </c>
      <c r="AD127" s="131"/>
      <c r="AE127" s="71" t="str">
        <f t="shared" si="250"/>
        <v/>
      </c>
      <c r="AF127" s="86" t="str">
        <f t="shared" si="227"/>
        <v/>
      </c>
      <c r="AG127" s="86" t="str">
        <f t="shared" si="228"/>
        <v/>
      </c>
      <c r="AH127" s="86" t="str">
        <f t="shared" si="251"/>
        <v/>
      </c>
      <c r="AI127" s="86" t="str">
        <f t="shared" si="252"/>
        <v/>
      </c>
      <c r="AJ127" s="86" t="str">
        <f t="shared" si="253"/>
        <v/>
      </c>
      <c r="AK127" s="86" t="str">
        <f t="shared" si="229"/>
        <v/>
      </c>
      <c r="AL127" s="86" t="str">
        <f>IF(AND(Include_study?="Yes",Sufficient_data="Yes",Subgroup&lt;&gt;""),AH127-ABS(TINV((1-Subgroup_confidence_level),Number_of_subjects-1))*Calculations!AI127,"")</f>
        <v/>
      </c>
      <c r="AM127" s="86" t="str">
        <f>IF(AND(Include_study?="Yes",Sufficient_data="Yes",Subgroup&lt;&gt;""),AH127+ABS(TINV((1-Subgroup_confidence_level),Number_of_subjects-1))*Calculations!AI127,"")</f>
        <v/>
      </c>
      <c r="AN127" s="110" t="str">
        <f t="shared" si="230"/>
        <v/>
      </c>
      <c r="AO127" s="108" t="str">
        <f t="shared" si="231"/>
        <v/>
      </c>
      <c r="AP127" s="42"/>
      <c r="AQ127" s="71" t="e">
        <f t="shared" si="254"/>
        <v>#N/A</v>
      </c>
      <c r="AR127" s="41" t="str">
        <f t="shared" si="255"/>
        <v/>
      </c>
      <c r="AS127" s="51" t="str">
        <f t="shared" si="256"/>
        <v/>
      </c>
      <c r="AT127" s="42"/>
      <c r="AU127" s="71" t="str">
        <f t="shared" si="257"/>
        <v/>
      </c>
      <c r="AV127" s="86" t="str">
        <f>IF(AND(Sufficient_data="Yes",Include_study?="Yes",Subgroup&lt;&gt;""),IF(COUNTIFS(Input!P$2:P126,"="&amp;"Yes",Input!C$2:C126,"="&amp;"Yes",Input!Q$2:Q126,"="&amp;Subgroup)&gt;0,"",Subgroup),"")</f>
        <v/>
      </c>
      <c r="AW127" s="86" t="str">
        <f t="shared" si="258"/>
        <v/>
      </c>
      <c r="AX127" s="86" t="str">
        <f t="shared" si="259"/>
        <v/>
      </c>
      <c r="AY127" s="86" t="str">
        <f t="shared" si="260"/>
        <v/>
      </c>
      <c r="AZ127" s="86" t="str">
        <f t="shared" si="261"/>
        <v/>
      </c>
      <c r="BA127" s="86" t="str">
        <f t="shared" si="262"/>
        <v/>
      </c>
      <c r="BB127" s="86" t="str">
        <f t="shared" si="263"/>
        <v/>
      </c>
      <c r="BC127" s="86" t="str">
        <f t="shared" si="232"/>
        <v/>
      </c>
      <c r="BD127" s="86" t="str">
        <f t="shared" si="264"/>
        <v/>
      </c>
      <c r="BE127" s="86" t="str">
        <f t="shared" si="233"/>
        <v/>
      </c>
      <c r="BF127" s="86" t="str">
        <f t="shared" si="234"/>
        <v/>
      </c>
      <c r="BG127" s="86" t="str">
        <f t="shared" si="265"/>
        <v/>
      </c>
      <c r="BH127" s="86" t="str">
        <f t="shared" si="235"/>
        <v/>
      </c>
      <c r="BI127" s="86" t="str">
        <f t="shared" si="236"/>
        <v/>
      </c>
      <c r="BJ127" s="86" t="str">
        <f t="shared" si="266"/>
        <v/>
      </c>
      <c r="BK127" s="86" t="str">
        <f t="shared" si="237"/>
        <v/>
      </c>
      <c r="BL127" s="86" t="str">
        <f t="shared" si="238"/>
        <v/>
      </c>
      <c r="BM127" s="86" t="str">
        <f t="shared" si="267"/>
        <v/>
      </c>
      <c r="BN127" s="86" t="str">
        <f t="shared" si="268"/>
        <v/>
      </c>
      <c r="BO127" s="86" t="e">
        <f t="shared" si="269"/>
        <v>#N/A</v>
      </c>
      <c r="BP127" s="105" t="str">
        <f t="shared" si="270"/>
        <v/>
      </c>
      <c r="BQ127" s="86" t="str">
        <f t="shared" si="271"/>
        <v/>
      </c>
      <c r="BR127" s="86" t="str">
        <f t="shared" si="239"/>
        <v/>
      </c>
      <c r="BS127" s="86" t="str">
        <f t="shared" si="272"/>
        <v/>
      </c>
      <c r="BT127" s="51" t="str">
        <f t="shared" si="213"/>
        <v/>
      </c>
      <c r="BY127" s="132"/>
      <c r="BZ127" s="41" t="e">
        <f>IF(AND(Sufficient_data="Yes",Include_study?="Yes",Moderator&lt;&gt;""),'Moderator Analysis'!E127,NA())</f>
        <v>#N/A</v>
      </c>
      <c r="CA127" s="41" t="e">
        <f>IF(AND(Include_study?="Yes",Sufficient_data="Yes",Moderator&lt;&gt;""),'Moderator Analysis'!F127,NA())</f>
        <v>#N/A</v>
      </c>
      <c r="CB127" s="41" t="str">
        <f t="shared" si="240"/>
        <v/>
      </c>
      <c r="CC127" s="41" t="str">
        <f t="shared" si="273"/>
        <v/>
      </c>
      <c r="CD127" s="41" t="str">
        <f>IF(AND(Sufficient_data="Yes",Include_study?="Yes",Moderator&lt;&gt;""),'Moderator Analysis'!F:F-CO$2,"")</f>
        <v/>
      </c>
      <c r="CE127" s="41" t="str">
        <f t="shared" si="274"/>
        <v/>
      </c>
      <c r="CF127" s="51" t="str">
        <f>IF(AND(Sufficient_data="Yes",Include_study?="Yes",Moderator&lt;&gt;""),CC:CC*('Moderator Analysis'!F:F-CO$5-CO$4*'Moderator Analysis'!E:E)^2,"")</f>
        <v/>
      </c>
      <c r="CG127" s="42"/>
      <c r="CH127" s="25"/>
      <c r="CI127" s="71" t="str">
        <f t="shared" si="275"/>
        <v/>
      </c>
      <c r="CJ127" s="41" t="str">
        <f>IF(AND(Sufficient_data="Yes",Include_study?="Yes",CI127&lt;&gt;""),'Moderator Analysis'!F:F-'Moderator Analysis'!$J$37,"")</f>
        <v/>
      </c>
      <c r="CK127" s="41" t="str">
        <f>IF(AND(Sufficient_data="Yes",Include_study?="Yes",CI127&lt;&gt;""),'Moderator Analysis'!E:E-SUMPRODUCT('Moderator Analysis'!E:E,CI:CI)/SUM(CI:CI),"")</f>
        <v/>
      </c>
      <c r="CL127" s="51" t="str">
        <f>IF(AND(Sufficient_data="Yes",Include_study?="Yes",CI127&lt;&gt;""),CI:CI*('Moderator Analysis'!F:F-'Moderator Analysis'!J$29-'Moderator Analysis'!J$30*'Moderator Analysis'!E:E)^2,"")</f>
        <v/>
      </c>
      <c r="CQ127" s="132"/>
      <c r="CR127" s="134"/>
      <c r="CS127" s="41" t="str">
        <f>IF(AND(Sufficient_data="Yes",Include_study?="Yes"),1/('Publication Bias Analysis'!F127^2),"")</f>
        <v/>
      </c>
      <c r="CT127" s="86" t="str">
        <f>IF(AND(Include_study?="Yes",Sufficient_data="Yes"),1/('Publication Bias Analysis'!F127^2+IF(Additional_model="Fixed effect",0,DG$21)),"")</f>
        <v/>
      </c>
      <c r="CU127" s="86" t="str">
        <f>IF(AND(Include_study?="Yes",Sufficient_data="Yes"),1/('Publication Bias Analysis'!F:F^2+IF(Additional_model="Fixed effect",0,'Publication Bias Analysis'!L$32)),"")</f>
        <v/>
      </c>
      <c r="CV127" s="86" t="str">
        <f>IF(AND(Include_study?="Yes",Sufficient_data="Yes"),'Publication Bias Analysis'!E:E-'Publication Bias Analysis'!I$37,"")</f>
        <v/>
      </c>
      <c r="CW127" s="86" t="str">
        <f>IF(AND(Include_study?="Yes",Sufficient_data="Yes"),IF(Additional_model="Fixed effect",1/'Publication Bias Analysis'!F:F,1/SQRT('Publication Bias Analysis'!F:F^2+Calculations!DG$21)),"")</f>
        <v/>
      </c>
      <c r="CX127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27" s="88" t="str">
        <f t="shared" si="241"/>
        <v/>
      </c>
      <c r="CZ127" s="88" t="str">
        <f>IF(AND(Include_study?="Yes",Sufficient_data="Yes"),CY:CY+IF(DK:DK&lt;0,-1,1)*COUNTIF(CY$2:CY126,CY:CY),"")</f>
        <v/>
      </c>
      <c r="DA127" s="88" t="str">
        <f>IF(AND(Include_study?="Yes",Sufficient_data="Yes"),RANK(DO:DO,DO:DO,1)*IF(DN:DN&gt;0,1,-1)+IF(DN:DN&lt;0,-1,1)*COUNTIF(CY$2:CY126,CY:CY),"")</f>
        <v/>
      </c>
      <c r="DB127" s="88" t="str">
        <f>IF(AND(Include_study?="Yes",Sufficient_data="Yes"),RANK(DR:DR,DR:DR,1)*IF(DQ:DQ&gt;0,1,-1)+IF(DQ:DQ&lt;0,-1,1)*COUNTIF(CY$2:CY126,CY:CY),"")</f>
        <v/>
      </c>
      <c r="DC127" s="41" t="e">
        <f>IF(AND(Include_study?="Yes",Sufficient_data="Yes"),'Publication Bias Analysis'!$E:$E,NA())</f>
        <v>#N/A</v>
      </c>
      <c r="DD127" s="51" t="e">
        <f>IF(AND(Include_study?="Yes",Sufficient_data="Yes"),'Publication Bias Analysis'!$F:$F,NA())</f>
        <v>#N/A</v>
      </c>
      <c r="DJ127" s="136"/>
      <c r="DK127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27" s="41" t="str">
        <f t="shared" si="276"/>
        <v/>
      </c>
      <c r="DM127" s="51" t="str">
        <f>IF(AND(Include_study?="Yes",Sufficient_data="Yes"),1/('Publication Bias Analysis'!F:F^2+IF(Additional_model="Fixed effect",0,$DV$6)),"")</f>
        <v/>
      </c>
      <c r="DN127" s="41" t="str">
        <f>IF(AND(Include_study?="Yes",Sufficient_data="Yes"),IF('Publication Bias Analysis'!L$38="Left",'Publication Bias Analysis'!E:E-DV$3,Calculations!DV$3-'Publication Bias Analysis'!E:E),"")</f>
        <v/>
      </c>
      <c r="DO127" s="41" t="str">
        <f t="shared" si="277"/>
        <v/>
      </c>
      <c r="DP127" s="51" t="str">
        <f>IF(AND(DN127&lt;&gt;"",CZ127&lt;=MAX(CZ:CZ)-DV$7),1/('Publication Bias Analysis'!F:F^2+IF(Additional_model="Fixed effect",0,$DV$13)),"")</f>
        <v/>
      </c>
      <c r="DQ127" s="71" t="str">
        <f>IF(AND(Include_study?="Yes",Sufficient_data="Yes"),IF('Publication Bias Analysis'!L$38="Left",'Publication Bias Analysis'!E:E-DV$10,DV$10-'Publication Bias Analysis'!E:E),"")</f>
        <v/>
      </c>
      <c r="DR127" s="41" t="str">
        <f t="shared" si="278"/>
        <v/>
      </c>
      <c r="DS127" s="51" t="str">
        <f>IF(AND(DQ127&lt;&gt;"",DA127&lt;=MAX(DA:DA)-DV$14),1/('Publication Bias Analysis'!F:F^2+IF(Additional_model="Fixed effect",0,$DV$20)),"")</f>
        <v/>
      </c>
      <c r="EJ127" s="136"/>
      <c r="EK127" s="41" t="str">
        <f t="shared" si="210"/>
        <v/>
      </c>
      <c r="EL127" s="51" t="str">
        <f>IF(AND(Include_study?="Yes",Sufficient_data="Yes"),Z_score-('Publication Bias Analysis'!P$3+'Publication Bias Analysis'!P$4*Inverse_standard_error),"")</f>
        <v/>
      </c>
      <c r="EN127" s="136"/>
      <c r="EO127" s="41" t="str">
        <f>IF(AND(Include_study?="Yes",Sufficient_data="Yes"),('Publication Bias Analysis'!E:E-(SUMPRODUCT(Calculations!CS:CS,'Publication Bias Analysis'!E:E)/SUM(Calculations!CS:CS)))/SQRT(Calculations!EP:EP),"")</f>
        <v/>
      </c>
      <c r="EP127" s="41" t="str">
        <f>IF(AND(Include_study?="Yes",Sufficient_data="Yes"),'Publication Bias Analysis'!F:F^2-1/SUM(Calculations!CS:CS),"")</f>
        <v/>
      </c>
      <c r="EQ127" s="11" t="str">
        <f t="shared" si="279"/>
        <v/>
      </c>
      <c r="ER127" s="11" t="str">
        <f t="shared" si="280"/>
        <v/>
      </c>
      <c r="ES127" s="11" t="str">
        <f>IF(AND(Include_study?="Yes",Sufficient_data="Yes"),COUNTIFS(EQ$2:EQ126,"&lt;"&amp;EQ127,ER$2:ER126,"&lt;"&amp;ER127)+COUNTIFS(EQ128:EQ$201,"&lt;"&amp;EQ127,ER128:ER$201,"&lt;"&amp;ER127)+COUNTIFS(EQ$2:EQ126,"&gt;"&amp;EQ127,ER$2:ER126,"&gt;"&amp;ER127)+COUNTIFS(EQ128:EQ$201,"&gt;"&amp;EQ127,ER128:ER$201,"&gt;"&amp;ER127),"")</f>
        <v/>
      </c>
      <c r="ET127" s="82" t="str">
        <f>IF(AND(Include_study?="Yes",Sufficient_data="Yes"),COUNTIFS(EQ$2:EQ126,"&lt;"&amp;EQ127,ER$2:ER126,"&gt;"&amp;ER127)+COUNTIFS(EQ128:EQ$201,"&lt;"&amp;EQ127,ER128:ER$201,"&gt;"&amp;ER127)+COUNTIFS(EQ$2:EQ126,"&gt;"&amp;EQ127,ER$2:ER126,"&lt;"&amp;ER127)+COUNTIFS(EQ128:EQ$201,"&gt;"&amp;EQ127,ER128:ER$201,"&lt;"&amp;ER127),"")</f>
        <v/>
      </c>
      <c r="EV127" s="136"/>
      <c r="FA127" s="136"/>
      <c r="FB127" s="41" t="e">
        <f t="shared" si="242"/>
        <v>#N/A</v>
      </c>
      <c r="FC127" s="41" t="e">
        <f t="shared" si="243"/>
        <v>#N/A</v>
      </c>
      <c r="FD127" s="41" t="str">
        <f t="shared" si="244"/>
        <v/>
      </c>
      <c r="FE127" s="51" t="str">
        <f>IF(AND(Include_study?="Yes",Sufficient_data="Yes"),Z_score-('Publication Bias Analysis'!AO$30+'Publication Bias Analysis'!AO$31*Inverse_standard_error),"")</f>
        <v/>
      </c>
      <c r="FK127" s="136"/>
      <c r="FL127" s="11" t="str">
        <f>IF(Z_score_individual_studies&lt;&gt;"",RANK('Publication Bias Analysis'!AW:AW,'Publication Bias Analysis'!AW:AW,1)+COUNTIF('Publication Bias Analysis'!AW$2:AW126,'Publication Bias Analysis'!AW127),"")</f>
        <v/>
      </c>
      <c r="FM127" s="41" t="str">
        <f t="shared" si="245"/>
        <v/>
      </c>
      <c r="FN127" s="41" t="e">
        <f>IF('Publication Bias Analysis'!AV127&lt;&gt;"",'Publication Bias Analysis'!AV127,NA())</f>
        <v>#N/A</v>
      </c>
      <c r="FO127" s="41" t="e">
        <f>IF('Publication Bias Analysis'!AW127&lt;&gt;"",'Publication Bias Analysis'!AW127,NA())</f>
        <v>#N/A</v>
      </c>
      <c r="FP127" s="41" t="str">
        <f>IF(AND(Include_study?="Yes",Sufficient_data="Yes"),'Publication Bias Analysis'!AV:AV-AVERAGE('Publication Bias Analysis'!AV:AV),"")</f>
        <v/>
      </c>
      <c r="FQ127" s="51" t="str">
        <f>IF(AND(Include_study?="Yes",Sufficient_data="Yes"),FO:FO-('Publication Bias Analysis'!AZ$30+'Publication Bias Analysis'!AZ$31*FN:FN),"")</f>
        <v/>
      </c>
      <c r="FW127" s="136"/>
      <c r="FX127" s="90" t="str">
        <f t="shared" si="246"/>
        <v/>
      </c>
      <c r="FY127" s="41" t="str">
        <f t="shared" si="281"/>
        <v/>
      </c>
      <c r="FZ127" s="51" t="str">
        <f t="shared" si="214"/>
        <v/>
      </c>
    </row>
    <row r="128" spans="1:182" x14ac:dyDescent="0.2">
      <c r="A128" s="131"/>
      <c r="B128" s="41" t="str">
        <f>IF(AND(Sufficient_data="Yes",Include_study?="Yes"),IF(AND(Sort_By=$E$1,Order="Ascending"),IF(Input!Study_name="",COUNTIFS(Input!Study_name,"&lt;&gt;"&amp;"",Include_study?,"Yes",Sufficient_data,"Yes")+1,IF(COUNT(E128)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128)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28" s="41" t="str">
        <f>IF(B128&lt;&gt;"",IF(B128=0,COUNTIF(B$2:B127,0)+1,COUNTIF(B$2:B127,B128)+COUNTIF(B:B,"&lt;"&amp;B128)+1),"")</f>
        <v/>
      </c>
      <c r="D128" s="41" t="str">
        <f t="shared" si="215"/>
        <v/>
      </c>
      <c r="E128" s="41" t="str">
        <f>IF(AND(Include_study?="Yes",Sufficient_data="Yes",Input!Study_name&lt;&gt;""),Input!Study_name,"")</f>
        <v/>
      </c>
      <c r="F128" s="41" t="str">
        <f>IF(AND(Include_study?="Yes",Sufficient_data="Yes"),IF(Input!M2_M1&lt;&gt;"",Input!M2_M1,IF(AND(M1_&lt;&gt;"",M2_&lt;&gt;""),M2_-M1_,"")),"")</f>
        <v/>
      </c>
      <c r="G128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28" s="41" t="str">
        <f>IF(AND(Include_study?="Yes",Sufficient_data="Yes"),IF(OR(t_value&lt;&gt;"",F_value&lt;&gt;"",Input!Cohens_d&lt;&gt;"",Input!Hedges_g&lt;&gt;""),"",Sdiff/SQRT(2*(1-(r_)))),"")</f>
        <v/>
      </c>
      <c r="I128" s="11" t="str">
        <f t="shared" si="216"/>
        <v/>
      </c>
      <c r="J128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28" s="41" t="str">
        <f t="shared" si="217"/>
        <v/>
      </c>
      <c r="L128" s="41" t="str">
        <f t="shared" si="218"/>
        <v/>
      </c>
      <c r="M128" s="41" t="str">
        <f t="shared" si="219"/>
        <v/>
      </c>
      <c r="N128" s="41" t="str">
        <f t="shared" si="220"/>
        <v/>
      </c>
      <c r="O128" s="41" t="str">
        <f t="shared" si="221"/>
        <v/>
      </c>
      <c r="P128" s="41" t="str">
        <f t="shared" si="222"/>
        <v/>
      </c>
      <c r="Q128" s="41" t="str">
        <f t="shared" si="192"/>
        <v/>
      </c>
      <c r="R128" s="41" t="str">
        <f t="shared" si="223"/>
        <v/>
      </c>
      <c r="S128" s="41" t="str">
        <f t="shared" si="224"/>
        <v/>
      </c>
      <c r="T128" s="105" t="str">
        <f t="shared" si="225"/>
        <v/>
      </c>
      <c r="U128" s="108" t="str">
        <f t="shared" si="226"/>
        <v/>
      </c>
      <c r="V128" s="42"/>
      <c r="W128" s="71" t="e">
        <f t="shared" si="247"/>
        <v>#N/A</v>
      </c>
      <c r="X128" s="41" t="str">
        <f t="shared" si="248"/>
        <v/>
      </c>
      <c r="Y128" s="51" t="str">
        <f t="shared" si="249"/>
        <v/>
      </c>
      <c r="AD128" s="131"/>
      <c r="AE128" s="71" t="str">
        <f t="shared" si="250"/>
        <v/>
      </c>
      <c r="AF128" s="86" t="str">
        <f t="shared" si="227"/>
        <v/>
      </c>
      <c r="AG128" s="86" t="str">
        <f t="shared" si="228"/>
        <v/>
      </c>
      <c r="AH128" s="86" t="str">
        <f t="shared" si="251"/>
        <v/>
      </c>
      <c r="AI128" s="86" t="str">
        <f t="shared" si="252"/>
        <v/>
      </c>
      <c r="AJ128" s="86" t="str">
        <f t="shared" si="253"/>
        <v/>
      </c>
      <c r="AK128" s="86" t="str">
        <f t="shared" si="229"/>
        <v/>
      </c>
      <c r="AL128" s="86" t="str">
        <f>IF(AND(Include_study?="Yes",Sufficient_data="Yes",Subgroup&lt;&gt;""),AH128-ABS(TINV((1-Subgroup_confidence_level),Number_of_subjects-1))*Calculations!AI128,"")</f>
        <v/>
      </c>
      <c r="AM128" s="86" t="str">
        <f>IF(AND(Include_study?="Yes",Sufficient_data="Yes",Subgroup&lt;&gt;""),AH128+ABS(TINV((1-Subgroup_confidence_level),Number_of_subjects-1))*Calculations!AI128,"")</f>
        <v/>
      </c>
      <c r="AN128" s="110" t="str">
        <f t="shared" si="230"/>
        <v/>
      </c>
      <c r="AO128" s="108" t="str">
        <f t="shared" si="231"/>
        <v/>
      </c>
      <c r="AP128" s="42"/>
      <c r="AQ128" s="71" t="e">
        <f t="shared" si="254"/>
        <v>#N/A</v>
      </c>
      <c r="AR128" s="41" t="str">
        <f t="shared" si="255"/>
        <v/>
      </c>
      <c r="AS128" s="51" t="str">
        <f t="shared" si="256"/>
        <v/>
      </c>
      <c r="AT128" s="42"/>
      <c r="AU128" s="71" t="str">
        <f t="shared" si="257"/>
        <v/>
      </c>
      <c r="AV128" s="86" t="str">
        <f>IF(AND(Sufficient_data="Yes",Include_study?="Yes",Subgroup&lt;&gt;""),IF(COUNTIFS(Input!P$2:P127,"="&amp;"Yes",Input!C$2:C127,"="&amp;"Yes",Input!Q$2:Q127,"="&amp;Subgroup)&gt;0,"",Subgroup),"")</f>
        <v/>
      </c>
      <c r="AW128" s="86" t="str">
        <f t="shared" si="258"/>
        <v/>
      </c>
      <c r="AX128" s="86" t="str">
        <f t="shared" si="259"/>
        <v/>
      </c>
      <c r="AY128" s="86" t="str">
        <f t="shared" si="260"/>
        <v/>
      </c>
      <c r="AZ128" s="86" t="str">
        <f t="shared" si="261"/>
        <v/>
      </c>
      <c r="BA128" s="86" t="str">
        <f t="shared" si="262"/>
        <v/>
      </c>
      <c r="BB128" s="86" t="str">
        <f t="shared" si="263"/>
        <v/>
      </c>
      <c r="BC128" s="86" t="str">
        <f t="shared" si="232"/>
        <v/>
      </c>
      <c r="BD128" s="86" t="str">
        <f t="shared" si="264"/>
        <v/>
      </c>
      <c r="BE128" s="86" t="str">
        <f t="shared" si="233"/>
        <v/>
      </c>
      <c r="BF128" s="86" t="str">
        <f t="shared" si="234"/>
        <v/>
      </c>
      <c r="BG128" s="86" t="str">
        <f t="shared" si="265"/>
        <v/>
      </c>
      <c r="BH128" s="86" t="str">
        <f t="shared" si="235"/>
        <v/>
      </c>
      <c r="BI128" s="86" t="str">
        <f t="shared" si="236"/>
        <v/>
      </c>
      <c r="BJ128" s="86" t="str">
        <f t="shared" si="266"/>
        <v/>
      </c>
      <c r="BK128" s="86" t="str">
        <f t="shared" si="237"/>
        <v/>
      </c>
      <c r="BL128" s="86" t="str">
        <f t="shared" si="238"/>
        <v/>
      </c>
      <c r="BM128" s="86" t="str">
        <f t="shared" si="267"/>
        <v/>
      </c>
      <c r="BN128" s="86" t="str">
        <f t="shared" si="268"/>
        <v/>
      </c>
      <c r="BO128" s="86" t="e">
        <f t="shared" si="269"/>
        <v>#N/A</v>
      </c>
      <c r="BP128" s="105" t="str">
        <f t="shared" si="270"/>
        <v/>
      </c>
      <c r="BQ128" s="86" t="str">
        <f t="shared" si="271"/>
        <v/>
      </c>
      <c r="BR128" s="86" t="str">
        <f t="shared" si="239"/>
        <v/>
      </c>
      <c r="BS128" s="86" t="str">
        <f t="shared" si="272"/>
        <v/>
      </c>
      <c r="BT128" s="51" t="str">
        <f t="shared" si="213"/>
        <v/>
      </c>
      <c r="BY128" s="132"/>
      <c r="BZ128" s="41" t="e">
        <f>IF(AND(Sufficient_data="Yes",Include_study?="Yes",Moderator&lt;&gt;""),'Moderator Analysis'!E128,NA())</f>
        <v>#N/A</v>
      </c>
      <c r="CA128" s="41" t="e">
        <f>IF(AND(Include_study?="Yes",Sufficient_data="Yes",Moderator&lt;&gt;""),'Moderator Analysis'!F128,NA())</f>
        <v>#N/A</v>
      </c>
      <c r="CB128" s="41" t="str">
        <f t="shared" si="240"/>
        <v/>
      </c>
      <c r="CC128" s="41" t="str">
        <f t="shared" si="273"/>
        <v/>
      </c>
      <c r="CD128" s="41" t="str">
        <f>IF(AND(Sufficient_data="Yes",Include_study?="Yes",Moderator&lt;&gt;""),'Moderator Analysis'!F:F-CO$2,"")</f>
        <v/>
      </c>
      <c r="CE128" s="41" t="str">
        <f t="shared" si="274"/>
        <v/>
      </c>
      <c r="CF128" s="51" t="str">
        <f>IF(AND(Sufficient_data="Yes",Include_study?="Yes",Moderator&lt;&gt;""),CC:CC*('Moderator Analysis'!F:F-CO$5-CO$4*'Moderator Analysis'!E:E)^2,"")</f>
        <v/>
      </c>
      <c r="CG128" s="42"/>
      <c r="CH128" s="25"/>
      <c r="CI128" s="71" t="str">
        <f t="shared" si="275"/>
        <v/>
      </c>
      <c r="CJ128" s="41" t="str">
        <f>IF(AND(Sufficient_data="Yes",Include_study?="Yes",CI128&lt;&gt;""),'Moderator Analysis'!F:F-'Moderator Analysis'!$J$37,"")</f>
        <v/>
      </c>
      <c r="CK128" s="41" t="str">
        <f>IF(AND(Sufficient_data="Yes",Include_study?="Yes",CI128&lt;&gt;""),'Moderator Analysis'!E:E-SUMPRODUCT('Moderator Analysis'!E:E,CI:CI)/SUM(CI:CI),"")</f>
        <v/>
      </c>
      <c r="CL128" s="51" t="str">
        <f>IF(AND(Sufficient_data="Yes",Include_study?="Yes",CI128&lt;&gt;""),CI:CI*('Moderator Analysis'!F:F-'Moderator Analysis'!J$29-'Moderator Analysis'!J$30*'Moderator Analysis'!E:E)^2,"")</f>
        <v/>
      </c>
      <c r="CQ128" s="132"/>
      <c r="CR128" s="134"/>
      <c r="CS128" s="41" t="str">
        <f>IF(AND(Sufficient_data="Yes",Include_study?="Yes"),1/('Publication Bias Analysis'!F128^2),"")</f>
        <v/>
      </c>
      <c r="CT128" s="86" t="str">
        <f>IF(AND(Include_study?="Yes",Sufficient_data="Yes"),1/('Publication Bias Analysis'!F128^2+IF(Additional_model="Fixed effect",0,DG$21)),"")</f>
        <v/>
      </c>
      <c r="CU128" s="86" t="str">
        <f>IF(AND(Include_study?="Yes",Sufficient_data="Yes"),1/('Publication Bias Analysis'!F:F^2+IF(Additional_model="Fixed effect",0,'Publication Bias Analysis'!L$32)),"")</f>
        <v/>
      </c>
      <c r="CV128" s="86" t="str">
        <f>IF(AND(Include_study?="Yes",Sufficient_data="Yes"),'Publication Bias Analysis'!E:E-'Publication Bias Analysis'!I$37,"")</f>
        <v/>
      </c>
      <c r="CW128" s="86" t="str">
        <f>IF(AND(Include_study?="Yes",Sufficient_data="Yes"),IF(Additional_model="Fixed effect",1/'Publication Bias Analysis'!F:F,1/SQRT('Publication Bias Analysis'!F:F^2+Calculations!DG$21)),"")</f>
        <v/>
      </c>
      <c r="CX128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28" s="88" t="str">
        <f t="shared" si="241"/>
        <v/>
      </c>
      <c r="CZ128" s="88" t="str">
        <f>IF(AND(Include_study?="Yes",Sufficient_data="Yes"),CY:CY+IF(DK:DK&lt;0,-1,1)*COUNTIF(CY$2:CY127,CY:CY),"")</f>
        <v/>
      </c>
      <c r="DA128" s="88" t="str">
        <f>IF(AND(Include_study?="Yes",Sufficient_data="Yes"),RANK(DO:DO,DO:DO,1)*IF(DN:DN&gt;0,1,-1)+IF(DN:DN&lt;0,-1,1)*COUNTIF(CY$2:CY127,CY:CY),"")</f>
        <v/>
      </c>
      <c r="DB128" s="88" t="str">
        <f>IF(AND(Include_study?="Yes",Sufficient_data="Yes"),RANK(DR:DR,DR:DR,1)*IF(DQ:DQ&gt;0,1,-1)+IF(DQ:DQ&lt;0,-1,1)*COUNTIF(CY$2:CY127,CY:CY),"")</f>
        <v/>
      </c>
      <c r="DC128" s="41" t="e">
        <f>IF(AND(Include_study?="Yes",Sufficient_data="Yes"),'Publication Bias Analysis'!$E:$E,NA())</f>
        <v>#N/A</v>
      </c>
      <c r="DD128" s="51" t="e">
        <f>IF(AND(Include_study?="Yes",Sufficient_data="Yes"),'Publication Bias Analysis'!$F:$F,NA())</f>
        <v>#N/A</v>
      </c>
      <c r="DJ128" s="136"/>
      <c r="DK128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28" s="41" t="str">
        <f t="shared" si="276"/>
        <v/>
      </c>
      <c r="DM128" s="51" t="str">
        <f>IF(AND(Include_study?="Yes",Sufficient_data="Yes"),1/('Publication Bias Analysis'!F:F^2+IF(Additional_model="Fixed effect",0,$DV$6)),"")</f>
        <v/>
      </c>
      <c r="DN128" s="41" t="str">
        <f>IF(AND(Include_study?="Yes",Sufficient_data="Yes"),IF('Publication Bias Analysis'!L$38="Left",'Publication Bias Analysis'!E:E-DV$3,Calculations!DV$3-'Publication Bias Analysis'!E:E),"")</f>
        <v/>
      </c>
      <c r="DO128" s="41" t="str">
        <f t="shared" si="277"/>
        <v/>
      </c>
      <c r="DP128" s="51" t="str">
        <f>IF(AND(DN128&lt;&gt;"",CZ128&lt;=MAX(CZ:CZ)-DV$7),1/('Publication Bias Analysis'!F:F^2+IF(Additional_model="Fixed effect",0,$DV$13)),"")</f>
        <v/>
      </c>
      <c r="DQ128" s="71" t="str">
        <f>IF(AND(Include_study?="Yes",Sufficient_data="Yes"),IF('Publication Bias Analysis'!L$38="Left",'Publication Bias Analysis'!E:E-DV$10,DV$10-'Publication Bias Analysis'!E:E),"")</f>
        <v/>
      </c>
      <c r="DR128" s="41" t="str">
        <f t="shared" si="278"/>
        <v/>
      </c>
      <c r="DS128" s="51" t="str">
        <f>IF(AND(DQ128&lt;&gt;"",DA128&lt;=MAX(DA:DA)-DV$14),1/('Publication Bias Analysis'!F:F^2+IF(Additional_model="Fixed effect",0,$DV$20)),"")</f>
        <v/>
      </c>
      <c r="EJ128" s="136"/>
      <c r="EK128" s="41" t="str">
        <f t="shared" si="210"/>
        <v/>
      </c>
      <c r="EL128" s="51" t="str">
        <f>IF(AND(Include_study?="Yes",Sufficient_data="Yes"),Z_score-('Publication Bias Analysis'!P$3+'Publication Bias Analysis'!P$4*Inverse_standard_error),"")</f>
        <v/>
      </c>
      <c r="EN128" s="136"/>
      <c r="EO128" s="41" t="str">
        <f>IF(AND(Include_study?="Yes",Sufficient_data="Yes"),('Publication Bias Analysis'!E:E-(SUMPRODUCT(Calculations!CS:CS,'Publication Bias Analysis'!E:E)/SUM(Calculations!CS:CS)))/SQRT(Calculations!EP:EP),"")</f>
        <v/>
      </c>
      <c r="EP128" s="41" t="str">
        <f>IF(AND(Include_study?="Yes",Sufficient_data="Yes"),'Publication Bias Analysis'!F:F^2-1/SUM(Calculations!CS:CS),"")</f>
        <v/>
      </c>
      <c r="EQ128" s="11" t="str">
        <f t="shared" si="279"/>
        <v/>
      </c>
      <c r="ER128" s="11" t="str">
        <f t="shared" si="280"/>
        <v/>
      </c>
      <c r="ES128" s="11" t="str">
        <f>IF(AND(Include_study?="Yes",Sufficient_data="Yes"),COUNTIFS(EQ$2:EQ127,"&lt;"&amp;EQ128,ER$2:ER127,"&lt;"&amp;ER128)+COUNTIFS(EQ129:EQ$201,"&lt;"&amp;EQ128,ER129:ER$201,"&lt;"&amp;ER128)+COUNTIFS(EQ$2:EQ127,"&gt;"&amp;EQ128,ER$2:ER127,"&gt;"&amp;ER128)+COUNTIFS(EQ129:EQ$201,"&gt;"&amp;EQ128,ER129:ER$201,"&gt;"&amp;ER128),"")</f>
        <v/>
      </c>
      <c r="ET128" s="82" t="str">
        <f>IF(AND(Include_study?="Yes",Sufficient_data="Yes"),COUNTIFS(EQ$2:EQ127,"&lt;"&amp;EQ128,ER$2:ER127,"&gt;"&amp;ER128)+COUNTIFS(EQ129:EQ$201,"&lt;"&amp;EQ128,ER129:ER$201,"&gt;"&amp;ER128)+COUNTIFS(EQ$2:EQ127,"&gt;"&amp;EQ128,ER$2:ER127,"&lt;"&amp;ER128)+COUNTIFS(EQ129:EQ$201,"&gt;"&amp;EQ128,ER129:ER$201,"&lt;"&amp;ER128),"")</f>
        <v/>
      </c>
      <c r="EV128" s="136"/>
      <c r="FA128" s="136"/>
      <c r="FB128" s="41" t="e">
        <f t="shared" si="242"/>
        <v>#N/A</v>
      </c>
      <c r="FC128" s="41" t="e">
        <f t="shared" si="243"/>
        <v>#N/A</v>
      </c>
      <c r="FD128" s="41" t="str">
        <f t="shared" si="244"/>
        <v/>
      </c>
      <c r="FE128" s="51" t="str">
        <f>IF(AND(Include_study?="Yes",Sufficient_data="Yes"),Z_score-('Publication Bias Analysis'!AO$30+'Publication Bias Analysis'!AO$31*Inverse_standard_error),"")</f>
        <v/>
      </c>
      <c r="FK128" s="136"/>
      <c r="FL128" s="11" t="str">
        <f>IF(Z_score_individual_studies&lt;&gt;"",RANK('Publication Bias Analysis'!AW:AW,'Publication Bias Analysis'!AW:AW,1)+COUNTIF('Publication Bias Analysis'!AW$2:AW127,'Publication Bias Analysis'!AW128),"")</f>
        <v/>
      </c>
      <c r="FM128" s="41" t="str">
        <f t="shared" si="245"/>
        <v/>
      </c>
      <c r="FN128" s="41" t="e">
        <f>IF('Publication Bias Analysis'!AV128&lt;&gt;"",'Publication Bias Analysis'!AV128,NA())</f>
        <v>#N/A</v>
      </c>
      <c r="FO128" s="41" t="e">
        <f>IF('Publication Bias Analysis'!AW128&lt;&gt;"",'Publication Bias Analysis'!AW128,NA())</f>
        <v>#N/A</v>
      </c>
      <c r="FP128" s="41" t="str">
        <f>IF(AND(Include_study?="Yes",Sufficient_data="Yes"),'Publication Bias Analysis'!AV:AV-AVERAGE('Publication Bias Analysis'!AV:AV),"")</f>
        <v/>
      </c>
      <c r="FQ128" s="51" t="str">
        <f>IF(AND(Include_study?="Yes",Sufficient_data="Yes"),FO:FO-('Publication Bias Analysis'!AZ$30+'Publication Bias Analysis'!AZ$31*FN:FN),"")</f>
        <v/>
      </c>
      <c r="FW128" s="136"/>
      <c r="FX128" s="90" t="str">
        <f t="shared" si="246"/>
        <v/>
      </c>
      <c r="FY128" s="41" t="str">
        <f t="shared" si="281"/>
        <v/>
      </c>
      <c r="FZ128" s="51" t="str">
        <f t="shared" si="214"/>
        <v/>
      </c>
    </row>
    <row r="129" spans="1:182" x14ac:dyDescent="0.2">
      <c r="A129" s="131"/>
      <c r="B129" s="41" t="str">
        <f>IF(AND(Sufficient_data="Yes",Include_study?="Yes"),IF(AND(Sort_By=$E$1,Order="Ascending"),IF(Input!Study_name="",COUNTIFS(Input!Study_name,"&lt;&gt;"&amp;"",Include_study?,"Yes",Sufficient_data,"Yes")+1,IF(COUNT(E129)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129)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29" s="41" t="str">
        <f>IF(B129&lt;&gt;"",IF(B129=0,COUNTIF(B$2:B128,0)+1,COUNTIF(B$2:B128,B129)+COUNTIF(B:B,"&lt;"&amp;B129)+1),"")</f>
        <v/>
      </c>
      <c r="D129" s="41" t="str">
        <f t="shared" si="215"/>
        <v/>
      </c>
      <c r="E129" s="41" t="str">
        <f>IF(AND(Include_study?="Yes",Sufficient_data="Yes",Input!Study_name&lt;&gt;""),Input!Study_name,"")</f>
        <v/>
      </c>
      <c r="F129" s="41" t="str">
        <f>IF(AND(Include_study?="Yes",Sufficient_data="Yes"),IF(Input!M2_M1&lt;&gt;"",Input!M2_M1,IF(AND(M1_&lt;&gt;"",M2_&lt;&gt;""),M2_-M1_,"")),"")</f>
        <v/>
      </c>
      <c r="G129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29" s="41" t="str">
        <f>IF(AND(Include_study?="Yes",Sufficient_data="Yes"),IF(OR(t_value&lt;&gt;"",F_value&lt;&gt;"",Input!Cohens_d&lt;&gt;"",Input!Hedges_g&lt;&gt;""),"",Sdiff/SQRT(2*(1-(r_)))),"")</f>
        <v/>
      </c>
      <c r="I129" s="11" t="str">
        <f t="shared" si="216"/>
        <v/>
      </c>
      <c r="J129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29" s="41" t="str">
        <f t="shared" si="217"/>
        <v/>
      </c>
      <c r="L129" s="41" t="str">
        <f t="shared" si="218"/>
        <v/>
      </c>
      <c r="M129" s="41" t="str">
        <f t="shared" si="219"/>
        <v/>
      </c>
      <c r="N129" s="41" t="str">
        <f t="shared" si="220"/>
        <v/>
      </c>
      <c r="O129" s="41" t="str">
        <f t="shared" si="221"/>
        <v/>
      </c>
      <c r="P129" s="41" t="str">
        <f t="shared" si="222"/>
        <v/>
      </c>
      <c r="Q129" s="41" t="str">
        <f t="shared" si="192"/>
        <v/>
      </c>
      <c r="R129" s="41" t="str">
        <f t="shared" si="223"/>
        <v/>
      </c>
      <c r="S129" s="41" t="str">
        <f t="shared" si="224"/>
        <v/>
      </c>
      <c r="T129" s="105" t="str">
        <f t="shared" si="225"/>
        <v/>
      </c>
      <c r="U129" s="108" t="str">
        <f t="shared" si="226"/>
        <v/>
      </c>
      <c r="V129" s="42"/>
      <c r="W129" s="71" t="e">
        <f t="shared" si="247"/>
        <v>#N/A</v>
      </c>
      <c r="X129" s="41" t="str">
        <f t="shared" si="248"/>
        <v/>
      </c>
      <c r="Y129" s="51" t="str">
        <f t="shared" si="249"/>
        <v/>
      </c>
      <c r="AD129" s="131"/>
      <c r="AE129" s="71" t="str">
        <f t="shared" si="250"/>
        <v/>
      </c>
      <c r="AF129" s="86" t="str">
        <f t="shared" si="227"/>
        <v/>
      </c>
      <c r="AG129" s="86" t="str">
        <f t="shared" si="228"/>
        <v/>
      </c>
      <c r="AH129" s="86" t="str">
        <f t="shared" si="251"/>
        <v/>
      </c>
      <c r="AI129" s="86" t="str">
        <f t="shared" si="252"/>
        <v/>
      </c>
      <c r="AJ129" s="86" t="str">
        <f t="shared" si="253"/>
        <v/>
      </c>
      <c r="AK129" s="86" t="str">
        <f t="shared" si="229"/>
        <v/>
      </c>
      <c r="AL129" s="86" t="str">
        <f>IF(AND(Include_study?="Yes",Sufficient_data="Yes",Subgroup&lt;&gt;""),AH129-ABS(TINV((1-Subgroup_confidence_level),Number_of_subjects-1))*Calculations!AI129,"")</f>
        <v/>
      </c>
      <c r="AM129" s="86" t="str">
        <f>IF(AND(Include_study?="Yes",Sufficient_data="Yes",Subgroup&lt;&gt;""),AH129+ABS(TINV((1-Subgroup_confidence_level),Number_of_subjects-1))*Calculations!AI129,"")</f>
        <v/>
      </c>
      <c r="AN129" s="110" t="str">
        <f t="shared" si="230"/>
        <v/>
      </c>
      <c r="AO129" s="108" t="str">
        <f t="shared" si="231"/>
        <v/>
      </c>
      <c r="AP129" s="42"/>
      <c r="AQ129" s="71" t="e">
        <f t="shared" si="254"/>
        <v>#N/A</v>
      </c>
      <c r="AR129" s="41" t="str">
        <f t="shared" si="255"/>
        <v/>
      </c>
      <c r="AS129" s="51" t="str">
        <f t="shared" si="256"/>
        <v/>
      </c>
      <c r="AT129" s="42"/>
      <c r="AU129" s="71" t="str">
        <f t="shared" si="257"/>
        <v/>
      </c>
      <c r="AV129" s="86" t="str">
        <f>IF(AND(Sufficient_data="Yes",Include_study?="Yes",Subgroup&lt;&gt;""),IF(COUNTIFS(Input!P$2:P128,"="&amp;"Yes",Input!C$2:C128,"="&amp;"Yes",Input!Q$2:Q128,"="&amp;Subgroup)&gt;0,"",Subgroup),"")</f>
        <v/>
      </c>
      <c r="AW129" s="86" t="str">
        <f t="shared" si="258"/>
        <v/>
      </c>
      <c r="AX129" s="86" t="str">
        <f t="shared" si="259"/>
        <v/>
      </c>
      <c r="AY129" s="86" t="str">
        <f t="shared" si="260"/>
        <v/>
      </c>
      <c r="AZ129" s="86" t="str">
        <f t="shared" si="261"/>
        <v/>
      </c>
      <c r="BA129" s="86" t="str">
        <f t="shared" si="262"/>
        <v/>
      </c>
      <c r="BB129" s="86" t="str">
        <f t="shared" si="263"/>
        <v/>
      </c>
      <c r="BC129" s="86" t="str">
        <f t="shared" si="232"/>
        <v/>
      </c>
      <c r="BD129" s="86" t="str">
        <f t="shared" si="264"/>
        <v/>
      </c>
      <c r="BE129" s="86" t="str">
        <f t="shared" si="233"/>
        <v/>
      </c>
      <c r="BF129" s="86" t="str">
        <f t="shared" si="234"/>
        <v/>
      </c>
      <c r="BG129" s="86" t="str">
        <f t="shared" si="265"/>
        <v/>
      </c>
      <c r="BH129" s="86" t="str">
        <f t="shared" si="235"/>
        <v/>
      </c>
      <c r="BI129" s="86" t="str">
        <f t="shared" si="236"/>
        <v/>
      </c>
      <c r="BJ129" s="86" t="str">
        <f t="shared" si="266"/>
        <v/>
      </c>
      <c r="BK129" s="86" t="str">
        <f t="shared" si="237"/>
        <v/>
      </c>
      <c r="BL129" s="86" t="str">
        <f t="shared" si="238"/>
        <v/>
      </c>
      <c r="BM129" s="86" t="str">
        <f t="shared" si="267"/>
        <v/>
      </c>
      <c r="BN129" s="86" t="str">
        <f t="shared" si="268"/>
        <v/>
      </c>
      <c r="BO129" s="86" t="e">
        <f t="shared" si="269"/>
        <v>#N/A</v>
      </c>
      <c r="BP129" s="105" t="str">
        <f t="shared" si="270"/>
        <v/>
      </c>
      <c r="BQ129" s="86" t="str">
        <f t="shared" si="271"/>
        <v/>
      </c>
      <c r="BR129" s="86" t="str">
        <f t="shared" si="239"/>
        <v/>
      </c>
      <c r="BS129" s="86" t="str">
        <f t="shared" si="272"/>
        <v/>
      </c>
      <c r="BT129" s="51" t="str">
        <f t="shared" si="213"/>
        <v/>
      </c>
      <c r="BY129" s="132"/>
      <c r="BZ129" s="41" t="e">
        <f>IF(AND(Sufficient_data="Yes",Include_study?="Yes",Moderator&lt;&gt;""),'Moderator Analysis'!E129,NA())</f>
        <v>#N/A</v>
      </c>
      <c r="CA129" s="41" t="e">
        <f>IF(AND(Include_study?="Yes",Sufficient_data="Yes",Moderator&lt;&gt;""),'Moderator Analysis'!F129,NA())</f>
        <v>#N/A</v>
      </c>
      <c r="CB129" s="41" t="str">
        <f t="shared" si="240"/>
        <v/>
      </c>
      <c r="CC129" s="41" t="str">
        <f t="shared" si="273"/>
        <v/>
      </c>
      <c r="CD129" s="41" t="str">
        <f>IF(AND(Sufficient_data="Yes",Include_study?="Yes",Moderator&lt;&gt;""),'Moderator Analysis'!F:F-CO$2,"")</f>
        <v/>
      </c>
      <c r="CE129" s="41" t="str">
        <f t="shared" si="274"/>
        <v/>
      </c>
      <c r="CF129" s="51" t="str">
        <f>IF(AND(Sufficient_data="Yes",Include_study?="Yes",Moderator&lt;&gt;""),CC:CC*('Moderator Analysis'!F:F-CO$5-CO$4*'Moderator Analysis'!E:E)^2,"")</f>
        <v/>
      </c>
      <c r="CG129" s="42"/>
      <c r="CH129" s="25"/>
      <c r="CI129" s="71" t="str">
        <f t="shared" si="275"/>
        <v/>
      </c>
      <c r="CJ129" s="41" t="str">
        <f>IF(AND(Sufficient_data="Yes",Include_study?="Yes",CI129&lt;&gt;""),'Moderator Analysis'!F:F-'Moderator Analysis'!$J$37,"")</f>
        <v/>
      </c>
      <c r="CK129" s="41" t="str">
        <f>IF(AND(Sufficient_data="Yes",Include_study?="Yes",CI129&lt;&gt;""),'Moderator Analysis'!E:E-SUMPRODUCT('Moderator Analysis'!E:E,CI:CI)/SUM(CI:CI),"")</f>
        <v/>
      </c>
      <c r="CL129" s="51" t="str">
        <f>IF(AND(Sufficient_data="Yes",Include_study?="Yes",CI129&lt;&gt;""),CI:CI*('Moderator Analysis'!F:F-'Moderator Analysis'!J$29-'Moderator Analysis'!J$30*'Moderator Analysis'!E:E)^2,"")</f>
        <v/>
      </c>
      <c r="CQ129" s="132"/>
      <c r="CR129" s="134"/>
      <c r="CS129" s="41" t="str">
        <f>IF(AND(Sufficient_data="Yes",Include_study?="Yes"),1/('Publication Bias Analysis'!F129^2),"")</f>
        <v/>
      </c>
      <c r="CT129" s="86" t="str">
        <f>IF(AND(Include_study?="Yes",Sufficient_data="Yes"),1/('Publication Bias Analysis'!F129^2+IF(Additional_model="Fixed effect",0,DG$21)),"")</f>
        <v/>
      </c>
      <c r="CU129" s="86" t="str">
        <f>IF(AND(Include_study?="Yes",Sufficient_data="Yes"),1/('Publication Bias Analysis'!F:F^2+IF(Additional_model="Fixed effect",0,'Publication Bias Analysis'!L$32)),"")</f>
        <v/>
      </c>
      <c r="CV129" s="86" t="str">
        <f>IF(AND(Include_study?="Yes",Sufficient_data="Yes"),'Publication Bias Analysis'!E:E-'Publication Bias Analysis'!I$37,"")</f>
        <v/>
      </c>
      <c r="CW129" s="86" t="str">
        <f>IF(AND(Include_study?="Yes",Sufficient_data="Yes"),IF(Additional_model="Fixed effect",1/'Publication Bias Analysis'!F:F,1/SQRT('Publication Bias Analysis'!F:F^2+Calculations!DG$21)),"")</f>
        <v/>
      </c>
      <c r="CX129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29" s="88" t="str">
        <f t="shared" si="241"/>
        <v/>
      </c>
      <c r="CZ129" s="88" t="str">
        <f>IF(AND(Include_study?="Yes",Sufficient_data="Yes"),CY:CY+IF(DK:DK&lt;0,-1,1)*COUNTIF(CY$2:CY128,CY:CY),"")</f>
        <v/>
      </c>
      <c r="DA129" s="88" t="str">
        <f>IF(AND(Include_study?="Yes",Sufficient_data="Yes"),RANK(DO:DO,DO:DO,1)*IF(DN:DN&gt;0,1,-1)+IF(DN:DN&lt;0,-1,1)*COUNTIF(CY$2:CY128,CY:CY),"")</f>
        <v/>
      </c>
      <c r="DB129" s="88" t="str">
        <f>IF(AND(Include_study?="Yes",Sufficient_data="Yes"),RANK(DR:DR,DR:DR,1)*IF(DQ:DQ&gt;0,1,-1)+IF(DQ:DQ&lt;0,-1,1)*COUNTIF(CY$2:CY128,CY:CY),"")</f>
        <v/>
      </c>
      <c r="DC129" s="41" t="e">
        <f>IF(AND(Include_study?="Yes",Sufficient_data="Yes"),'Publication Bias Analysis'!$E:$E,NA())</f>
        <v>#N/A</v>
      </c>
      <c r="DD129" s="51" t="e">
        <f>IF(AND(Include_study?="Yes",Sufficient_data="Yes"),'Publication Bias Analysis'!$F:$F,NA())</f>
        <v>#N/A</v>
      </c>
      <c r="DJ129" s="136"/>
      <c r="DK129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29" s="41" t="str">
        <f t="shared" si="276"/>
        <v/>
      </c>
      <c r="DM129" s="51" t="str">
        <f>IF(AND(Include_study?="Yes",Sufficient_data="Yes"),1/('Publication Bias Analysis'!F:F^2+IF(Additional_model="Fixed effect",0,$DV$6)),"")</f>
        <v/>
      </c>
      <c r="DN129" s="41" t="str">
        <f>IF(AND(Include_study?="Yes",Sufficient_data="Yes"),IF('Publication Bias Analysis'!L$38="Left",'Publication Bias Analysis'!E:E-DV$3,Calculations!DV$3-'Publication Bias Analysis'!E:E),"")</f>
        <v/>
      </c>
      <c r="DO129" s="41" t="str">
        <f t="shared" si="277"/>
        <v/>
      </c>
      <c r="DP129" s="51" t="str">
        <f>IF(AND(DN129&lt;&gt;"",CZ129&lt;=MAX(CZ:CZ)-DV$7),1/('Publication Bias Analysis'!F:F^2+IF(Additional_model="Fixed effect",0,$DV$13)),"")</f>
        <v/>
      </c>
      <c r="DQ129" s="71" t="str">
        <f>IF(AND(Include_study?="Yes",Sufficient_data="Yes"),IF('Publication Bias Analysis'!L$38="Left",'Publication Bias Analysis'!E:E-DV$10,DV$10-'Publication Bias Analysis'!E:E),"")</f>
        <v/>
      </c>
      <c r="DR129" s="41" t="str">
        <f t="shared" si="278"/>
        <v/>
      </c>
      <c r="DS129" s="51" t="str">
        <f>IF(AND(DQ129&lt;&gt;"",DA129&lt;=MAX(DA:DA)-DV$14),1/('Publication Bias Analysis'!F:F^2+IF(Additional_model="Fixed effect",0,$DV$20)),"")</f>
        <v/>
      </c>
      <c r="EJ129" s="136"/>
      <c r="EK129" s="41" t="str">
        <f t="shared" si="210"/>
        <v/>
      </c>
      <c r="EL129" s="51" t="str">
        <f>IF(AND(Include_study?="Yes",Sufficient_data="Yes"),Z_score-('Publication Bias Analysis'!P$3+'Publication Bias Analysis'!P$4*Inverse_standard_error),"")</f>
        <v/>
      </c>
      <c r="EN129" s="136"/>
      <c r="EO129" s="41" t="str">
        <f>IF(AND(Include_study?="Yes",Sufficient_data="Yes"),('Publication Bias Analysis'!E:E-(SUMPRODUCT(Calculations!CS:CS,'Publication Bias Analysis'!E:E)/SUM(Calculations!CS:CS)))/SQRT(Calculations!EP:EP),"")</f>
        <v/>
      </c>
      <c r="EP129" s="41" t="str">
        <f>IF(AND(Include_study?="Yes",Sufficient_data="Yes"),'Publication Bias Analysis'!F:F^2-1/SUM(Calculations!CS:CS),"")</f>
        <v/>
      </c>
      <c r="EQ129" s="11" t="str">
        <f t="shared" si="279"/>
        <v/>
      </c>
      <c r="ER129" s="11" t="str">
        <f t="shared" si="280"/>
        <v/>
      </c>
      <c r="ES129" s="11" t="str">
        <f>IF(AND(Include_study?="Yes",Sufficient_data="Yes"),COUNTIFS(EQ$2:EQ128,"&lt;"&amp;EQ129,ER$2:ER128,"&lt;"&amp;ER129)+COUNTIFS(EQ130:EQ$201,"&lt;"&amp;EQ129,ER130:ER$201,"&lt;"&amp;ER129)+COUNTIFS(EQ$2:EQ128,"&gt;"&amp;EQ129,ER$2:ER128,"&gt;"&amp;ER129)+COUNTIFS(EQ130:EQ$201,"&gt;"&amp;EQ129,ER130:ER$201,"&gt;"&amp;ER129),"")</f>
        <v/>
      </c>
      <c r="ET129" s="82" t="str">
        <f>IF(AND(Include_study?="Yes",Sufficient_data="Yes"),COUNTIFS(EQ$2:EQ128,"&lt;"&amp;EQ129,ER$2:ER128,"&gt;"&amp;ER129)+COUNTIFS(EQ130:EQ$201,"&lt;"&amp;EQ129,ER130:ER$201,"&gt;"&amp;ER129)+COUNTIFS(EQ$2:EQ128,"&gt;"&amp;EQ129,ER$2:ER128,"&lt;"&amp;ER129)+COUNTIFS(EQ130:EQ$201,"&gt;"&amp;EQ129,ER130:ER$201,"&lt;"&amp;ER129),"")</f>
        <v/>
      </c>
      <c r="EV129" s="136"/>
      <c r="FA129" s="136"/>
      <c r="FB129" s="41" t="e">
        <f t="shared" si="242"/>
        <v>#N/A</v>
      </c>
      <c r="FC129" s="41" t="e">
        <f t="shared" si="243"/>
        <v>#N/A</v>
      </c>
      <c r="FD129" s="41" t="str">
        <f t="shared" si="244"/>
        <v/>
      </c>
      <c r="FE129" s="51" t="str">
        <f>IF(AND(Include_study?="Yes",Sufficient_data="Yes"),Z_score-('Publication Bias Analysis'!AO$30+'Publication Bias Analysis'!AO$31*Inverse_standard_error),"")</f>
        <v/>
      </c>
      <c r="FK129" s="136"/>
      <c r="FL129" s="11" t="str">
        <f>IF(Z_score_individual_studies&lt;&gt;"",RANK('Publication Bias Analysis'!AW:AW,'Publication Bias Analysis'!AW:AW,1)+COUNTIF('Publication Bias Analysis'!AW$2:AW128,'Publication Bias Analysis'!AW129),"")</f>
        <v/>
      </c>
      <c r="FM129" s="41" t="str">
        <f t="shared" si="245"/>
        <v/>
      </c>
      <c r="FN129" s="41" t="e">
        <f>IF('Publication Bias Analysis'!AV129&lt;&gt;"",'Publication Bias Analysis'!AV129,NA())</f>
        <v>#N/A</v>
      </c>
      <c r="FO129" s="41" t="e">
        <f>IF('Publication Bias Analysis'!AW129&lt;&gt;"",'Publication Bias Analysis'!AW129,NA())</f>
        <v>#N/A</v>
      </c>
      <c r="FP129" s="41" t="str">
        <f>IF(AND(Include_study?="Yes",Sufficient_data="Yes"),'Publication Bias Analysis'!AV:AV-AVERAGE('Publication Bias Analysis'!AV:AV),"")</f>
        <v/>
      </c>
      <c r="FQ129" s="51" t="str">
        <f>IF(AND(Include_study?="Yes",Sufficient_data="Yes"),FO:FO-('Publication Bias Analysis'!AZ$30+'Publication Bias Analysis'!AZ$31*FN:FN),"")</f>
        <v/>
      </c>
      <c r="FW129" s="136"/>
      <c r="FX129" s="90" t="str">
        <f t="shared" si="246"/>
        <v/>
      </c>
      <c r="FY129" s="41" t="str">
        <f t="shared" si="281"/>
        <v/>
      </c>
      <c r="FZ129" s="51" t="str">
        <f t="shared" si="214"/>
        <v/>
      </c>
    </row>
    <row r="130" spans="1:182" x14ac:dyDescent="0.2">
      <c r="A130" s="131"/>
      <c r="B130" s="41" t="str">
        <f>IF(AND(Sufficient_data="Yes",Include_study?="Yes"),IF(AND(Sort_By=$E$1,Order="Ascending"),IF(Input!Study_name="",COUNTIFS(Input!Study_name,"&lt;&gt;"&amp;"",Include_study?,"Yes",Sufficient_data,"Yes")+1,IF(COUNT(E130)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130)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30" s="41" t="str">
        <f>IF(B130&lt;&gt;"",IF(B130=0,COUNTIF(B$2:B129,0)+1,COUNTIF(B$2:B129,B130)+COUNTIF(B:B,"&lt;"&amp;B130)+1),"")</f>
        <v/>
      </c>
      <c r="D130" s="41" t="str">
        <f t="shared" si="215"/>
        <v/>
      </c>
      <c r="E130" s="41" t="str">
        <f>IF(AND(Include_study?="Yes",Sufficient_data="Yes",Input!Study_name&lt;&gt;""),Input!Study_name,"")</f>
        <v/>
      </c>
      <c r="F130" s="41" t="str">
        <f>IF(AND(Include_study?="Yes",Sufficient_data="Yes"),IF(Input!M2_M1&lt;&gt;"",Input!M2_M1,IF(AND(M1_&lt;&gt;"",M2_&lt;&gt;""),M2_-M1_,"")),"")</f>
        <v/>
      </c>
      <c r="G130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30" s="41" t="str">
        <f>IF(AND(Include_study?="Yes",Sufficient_data="Yes"),IF(OR(t_value&lt;&gt;"",F_value&lt;&gt;"",Input!Cohens_d&lt;&gt;"",Input!Hedges_g&lt;&gt;""),"",Sdiff/SQRT(2*(1-(r_)))),"")</f>
        <v/>
      </c>
      <c r="I130" s="11" t="str">
        <f t="shared" ref="I130:I161" si="282">IF(AND(Include_study?="Yes",Sufficient_data="Yes"),N_,"")</f>
        <v/>
      </c>
      <c r="J130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30" s="41" t="str">
        <f t="shared" ref="K130:K161" si="283">IF(AND(Include_study?="Yes",Sufficient_data="Yes"),IF((N_-2)&gt;170,1-3/(4*(N_-3)),EXP(GAMMALN((N_-2)/2))/(SQRT((N_-2)/2)*EXP(GAMMALN((N_-3)/2)))),"")</f>
        <v/>
      </c>
      <c r="L130" s="41" t="str">
        <f t="shared" ref="L130:L161" si="284">IF(AND(Include_study?="Yes",Sufficient_data="Yes"),J_*Cohens_d,"")</f>
        <v/>
      </c>
      <c r="M130" s="41" t="str">
        <f t="shared" ref="M130:M161" si="285">IF(AND(Include_study?="Yes",Sufficient_data="Yes"),(1/N_+Cohens_d^2/(2*N_))*2*(1-IF(r_&lt;&gt;"",r_,0.5)),"")</f>
        <v/>
      </c>
      <c r="N130" s="41" t="str">
        <f t="shared" ref="N130:N161" si="286">IF(AND(Include_study?="Yes",Sufficient_data="Yes"),Variance_d*J_^2,"")</f>
        <v/>
      </c>
      <c r="O130" s="41" t="str">
        <f t="shared" ref="O130:O161" si="287">IF(AND(Include_study?="Yes",Sufficient_data="Yes"),IF(Effect_size_measure=L$1,SQRT(Variance_g),SQRT(Variance_d)),"")</f>
        <v/>
      </c>
      <c r="P130" s="41" t="str">
        <f t="shared" ref="P130:P161" si="288">IF(AND(Sufficient_data="Yes",Include_study?="Yes"),1/SE^2,"")</f>
        <v/>
      </c>
      <c r="Q130" s="41" t="str">
        <f t="shared" ref="Q130:Q193" si="289">IF(Weightf&lt;&gt;"",1/(SE^2+T2_),"")</f>
        <v/>
      </c>
      <c r="R130" s="41" t="str">
        <f t="shared" ref="R130:R161" si="290">IF(Variance_g&lt;&gt;"",IF(Effect_size_measure=L$1,Hedges_g,Cohens_d)-ABS(TINV((1-Confidence_level),Number_of_subjects-1))*SE,"")</f>
        <v/>
      </c>
      <c r="S130" s="41" t="str">
        <f t="shared" ref="S130:S161" si="291">IF(Variance_g&lt;&gt;"",IF(Effect_size_measure=L$1,Hedges_g,Cohens_d)+ABS(TINV((1-Confidence_level),Number_of_subjects-1))*SE,"")</f>
        <v/>
      </c>
      <c r="T130" s="105" t="str">
        <f t="shared" ref="T130:T161" si="292">IF(AND(Include_study?="Yes",Sufficient_data="Yes"),IF(Meta_analysis_model="Fixed effect model",Weightf/SUM(Weightf),Weightr/SUM(Weightr)),"")</f>
        <v/>
      </c>
      <c r="U130" s="108" t="str">
        <f t="shared" ref="U130:U161" si="293">IF(AND(Include_study?="Yes",Sufficient_data="Yes"),IF(Effect_size_measure="Cohen's d",J130,L130)-Combined_Effect_Size,"")</f>
        <v/>
      </c>
      <c r="V130" s="42"/>
      <c r="W130" s="71" t="e">
        <f t="shared" si="247"/>
        <v>#N/A</v>
      </c>
      <c r="X130" s="41" t="str">
        <f t="shared" si="248"/>
        <v/>
      </c>
      <c r="Y130" s="51" t="str">
        <f t="shared" si="249"/>
        <v/>
      </c>
      <c r="AD130" s="131"/>
      <c r="AE130" s="71" t="str">
        <f t="shared" si="250"/>
        <v/>
      </c>
      <c r="AF130" s="86" t="str">
        <f t="shared" si="227"/>
        <v/>
      </c>
      <c r="AG130" s="86" t="str">
        <f t="shared" si="228"/>
        <v/>
      </c>
      <c r="AH130" s="86" t="str">
        <f t="shared" si="251"/>
        <v/>
      </c>
      <c r="AI130" s="86" t="str">
        <f t="shared" si="252"/>
        <v/>
      </c>
      <c r="AJ130" s="86" t="str">
        <f t="shared" si="253"/>
        <v/>
      </c>
      <c r="AK130" s="86" t="str">
        <f t="shared" ref="AK130:AK161" si="294">IF(AND(Include_study?="Yes",Sufficient_data="Yes",Subgroup&lt;&gt;""),1/(AI:AI^2+IF(Within_subgroup_weighting="Fixed effect",0,VLOOKUP(Subgroup,AV:BD,8,FALSE))),"")</f>
        <v/>
      </c>
      <c r="AL130" s="86" t="str">
        <f>IF(AND(Include_study?="Yes",Sufficient_data="Yes",Subgroup&lt;&gt;""),AH130-ABS(TINV((1-Subgroup_confidence_level),Number_of_subjects-1))*Calculations!AI130,"")</f>
        <v/>
      </c>
      <c r="AM130" s="86" t="str">
        <f>IF(AND(Include_study?="Yes",Sufficient_data="Yes",Subgroup&lt;&gt;""),AH130+ABS(TINV((1-Subgroup_confidence_level),Number_of_subjects-1))*Calculations!AI130,"")</f>
        <v/>
      </c>
      <c r="AN130" s="110" t="str">
        <f t="shared" ref="AN130:AN161" si="295">IF(AND(Sufficient_data="Yes",Include_study?="Yes",Subgroup&lt;&gt;""),AK130/SUMIF(Subgroup,Subgroup,AK:AK),"")</f>
        <v/>
      </c>
      <c r="AO130" s="108" t="str">
        <f t="shared" ref="AO130:AO161" si="296">IF(AND(Include_study?="Yes",Sufficient_data="Yes",Subgroup&lt;&gt;""),AH:AH-VLOOKUP(AF:AF,AV:BE,10,FALSE),"")</f>
        <v/>
      </c>
      <c r="AP130" s="42"/>
      <c r="AQ130" s="71" t="e">
        <f t="shared" si="254"/>
        <v>#N/A</v>
      </c>
      <c r="AR130" s="41" t="str">
        <f t="shared" si="255"/>
        <v/>
      </c>
      <c r="AS130" s="51" t="str">
        <f t="shared" si="256"/>
        <v/>
      </c>
      <c r="AT130" s="42"/>
      <c r="AU130" s="71" t="str">
        <f t="shared" si="257"/>
        <v/>
      </c>
      <c r="AV130" s="86" t="str">
        <f>IF(AND(Sufficient_data="Yes",Include_study?="Yes",Subgroup&lt;&gt;""),IF(COUNTIFS(Input!P$2:P129,"="&amp;"Yes",Input!C$2:C129,"="&amp;"Yes",Input!Q$2:Q129,"="&amp;Subgroup)&gt;0,"",Subgroup),"")</f>
        <v/>
      </c>
      <c r="AW130" s="86" t="str">
        <f t="shared" si="258"/>
        <v/>
      </c>
      <c r="AX130" s="86" t="str">
        <f t="shared" si="259"/>
        <v/>
      </c>
      <c r="AY130" s="86" t="str">
        <f t="shared" si="260"/>
        <v/>
      </c>
      <c r="AZ130" s="86" t="str">
        <f t="shared" si="261"/>
        <v/>
      </c>
      <c r="BA130" s="86" t="str">
        <f t="shared" si="262"/>
        <v/>
      </c>
      <c r="BB130" s="86" t="str">
        <f t="shared" si="263"/>
        <v/>
      </c>
      <c r="BC130" s="86" t="str">
        <f t="shared" ref="BC130:BC161" si="297">IF(AY130&lt;&gt;"",IF(Within_subgroup_weighting=BV$34,MAX(0,(SUM(AY:AY)-(Subgroup_k-COUNT(AY:AY)))/SUM(BB:BB)),MAX(0,(AY130-(AX130-1)))/BB130),"")</f>
        <v/>
      </c>
      <c r="BD130" s="86" t="str">
        <f t="shared" si="264"/>
        <v/>
      </c>
      <c r="BE130" s="86" t="str">
        <f t="shared" ref="BE130:BE161" si="298">IF(AY130&lt;&gt;"",IF(Within_subgroup_weighting=BV$32,SUMPRODUCT(--(Subgroup=AV130),Subgroup_Weightf,AH:AH)/SUMIF(Subgroup,AV130,Subgroup_Weightf),SUMPRODUCT(--(Subgroup=AV130),Subgroup_weightr,AH:AH)/SUMIF(Subgroup,AV130,Subgroup_weightr)),"")</f>
        <v/>
      </c>
      <c r="BF130" s="86" t="str">
        <f t="shared" ref="BF130:BF161" si="299">IF(AY130&lt;&gt;"",IF(Within_subgroup_weighting=BV$32,1/SQRT(SUMIF(Subgroup,AV130,Subgroup_Weightf)),SQRT(SUMPRODUCT(--(Subgroup=AV130),Subgroup_weightr,AO:AO,AO:AO)/((AX130-1)*SUMIF(Subgroup,AV130,Subgroup_weightr)))),"")</f>
        <v/>
      </c>
      <c r="BG130" s="86" t="str">
        <f t="shared" si="265"/>
        <v/>
      </c>
      <c r="BH130" s="86" t="str">
        <f t="shared" ref="BH130:BH161" si="300">IF(AY130&lt;&gt;"",BE130-ABS(TINV((1-Subgroup_confidence_level),BG130-1))*BF130,"")</f>
        <v/>
      </c>
      <c r="BI130" s="86" t="str">
        <f t="shared" ref="BI130:BI161" si="301">IF(AY130&lt;&gt;"",BE130+ABS(TINV((1-Subgroup_confidence_level),BG130-1))*BF130,"")</f>
        <v/>
      </c>
      <c r="BJ130" s="86" t="str">
        <f t="shared" si="266"/>
        <v/>
      </c>
      <c r="BK130" s="86" t="str">
        <f t="shared" ref="BK130:BK161" si="302">IF(AY130&lt;&gt;"",BE130-ABS(TINV((1-Subgroup_confidence_level),AX130-1))*SQRT(BC130+BF130^2),"")</f>
        <v/>
      </c>
      <c r="BL130" s="86" t="str">
        <f t="shared" ref="BL130:BL161" si="303">IF(AY130&lt;&gt;"",BE130+ABS(TINV((1-Subgroup_confidence_level),AX130-1))*SQRT(BC130+BF130^2),"")</f>
        <v/>
      </c>
      <c r="BM130" s="86" t="str">
        <f t="shared" si="267"/>
        <v/>
      </c>
      <c r="BN130" s="86" t="str">
        <f t="shared" si="268"/>
        <v/>
      </c>
      <c r="BO130" s="86" t="e">
        <f t="shared" si="269"/>
        <v>#N/A</v>
      </c>
      <c r="BP130" s="105" t="str">
        <f t="shared" si="270"/>
        <v/>
      </c>
      <c r="BQ130" s="86" t="str">
        <f t="shared" si="271"/>
        <v/>
      </c>
      <c r="BR130" s="86" t="str">
        <f t="shared" ref="BR130:BR161" si="304">IF(BF130&lt;&gt;"",1/(BF130^2+IF(Between_subgroup_weighting=BV$28,0,BW$25)),"")</f>
        <v/>
      </c>
      <c r="BS130" s="86" t="str">
        <f t="shared" si="272"/>
        <v/>
      </c>
      <c r="BT130" s="51" t="str">
        <f t="shared" si="213"/>
        <v/>
      </c>
      <c r="BY130" s="132"/>
      <c r="BZ130" s="41" t="e">
        <f>IF(AND(Sufficient_data="Yes",Include_study?="Yes",Moderator&lt;&gt;""),'Moderator Analysis'!E130,NA())</f>
        <v>#N/A</v>
      </c>
      <c r="CA130" s="41" t="e">
        <f>IF(AND(Include_study?="Yes",Sufficient_data="Yes",Moderator&lt;&gt;""),'Moderator Analysis'!F130,NA())</f>
        <v>#N/A</v>
      </c>
      <c r="CB130" s="41" t="str">
        <f t="shared" ref="CB130:CB161" si="305">IF(AND(Sufficient_data="Yes",Include_study?="Yes",Moderator&lt;&gt;""),IF(Moderator_regression_measure=L$1,SQRT(Variance_g),SQRT(Variance_d)),"")</f>
        <v/>
      </c>
      <c r="CC130" s="41" t="str">
        <f t="shared" si="273"/>
        <v/>
      </c>
      <c r="CD130" s="41" t="str">
        <f>IF(AND(Sufficient_data="Yes",Include_study?="Yes",Moderator&lt;&gt;""),'Moderator Analysis'!F:F-CO$2,"")</f>
        <v/>
      </c>
      <c r="CE130" s="41" t="str">
        <f t="shared" si="274"/>
        <v/>
      </c>
      <c r="CF130" s="51" t="str">
        <f>IF(AND(Sufficient_data="Yes",Include_study?="Yes",Moderator&lt;&gt;""),CC:CC*('Moderator Analysis'!F:F-CO$5-CO$4*'Moderator Analysis'!E:E)^2,"")</f>
        <v/>
      </c>
      <c r="CG130" s="42"/>
      <c r="CH130" s="25"/>
      <c r="CI130" s="71" t="str">
        <f t="shared" si="275"/>
        <v/>
      </c>
      <c r="CJ130" s="41" t="str">
        <f>IF(AND(Sufficient_data="Yes",Include_study?="Yes",CI130&lt;&gt;""),'Moderator Analysis'!F:F-'Moderator Analysis'!$J$37,"")</f>
        <v/>
      </c>
      <c r="CK130" s="41" t="str">
        <f>IF(AND(Sufficient_data="Yes",Include_study?="Yes",CI130&lt;&gt;""),'Moderator Analysis'!E:E-SUMPRODUCT('Moderator Analysis'!E:E,CI:CI)/SUM(CI:CI),"")</f>
        <v/>
      </c>
      <c r="CL130" s="51" t="str">
        <f>IF(AND(Sufficient_data="Yes",Include_study?="Yes",CI130&lt;&gt;""),CI:CI*('Moderator Analysis'!F:F-'Moderator Analysis'!J$29-'Moderator Analysis'!J$30*'Moderator Analysis'!E:E)^2,"")</f>
        <v/>
      </c>
      <c r="CQ130" s="132"/>
      <c r="CR130" s="134"/>
      <c r="CS130" s="41" t="str">
        <f>IF(AND(Sufficient_data="Yes",Include_study?="Yes"),1/('Publication Bias Analysis'!F130^2),"")</f>
        <v/>
      </c>
      <c r="CT130" s="86" t="str">
        <f>IF(AND(Include_study?="Yes",Sufficient_data="Yes"),1/('Publication Bias Analysis'!F130^2+IF(Additional_model="Fixed effect",0,DG$21)),"")</f>
        <v/>
      </c>
      <c r="CU130" s="86" t="str">
        <f>IF(AND(Include_study?="Yes",Sufficient_data="Yes"),1/('Publication Bias Analysis'!F:F^2+IF(Additional_model="Fixed effect",0,'Publication Bias Analysis'!L$32)),"")</f>
        <v/>
      </c>
      <c r="CV130" s="86" t="str">
        <f>IF(AND(Include_study?="Yes",Sufficient_data="Yes"),'Publication Bias Analysis'!E:E-'Publication Bias Analysis'!I$37,"")</f>
        <v/>
      </c>
      <c r="CW130" s="86" t="str">
        <f>IF(AND(Include_study?="Yes",Sufficient_data="Yes"),IF(Additional_model="Fixed effect",1/'Publication Bias Analysis'!F:F,1/SQRT('Publication Bias Analysis'!F:F^2+Calculations!DG$21)),"")</f>
        <v/>
      </c>
      <c r="CX130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30" s="88" t="str">
        <f t="shared" ref="CY130:CY161" si="306">IF(AND(Include_study?="Yes",Sufficient_data="Yes"),RANK(DL:DL,DL:DL,1)*IF(DK:DK&gt;0,1,-1),"")</f>
        <v/>
      </c>
      <c r="CZ130" s="88" t="str">
        <f>IF(AND(Include_study?="Yes",Sufficient_data="Yes"),CY:CY+IF(DK:DK&lt;0,-1,1)*COUNTIF(CY$2:CY129,CY:CY),"")</f>
        <v/>
      </c>
      <c r="DA130" s="88" t="str">
        <f>IF(AND(Include_study?="Yes",Sufficient_data="Yes"),RANK(DO:DO,DO:DO,1)*IF(DN:DN&gt;0,1,-1)+IF(DN:DN&lt;0,-1,1)*COUNTIF(CY$2:CY129,CY:CY),"")</f>
        <v/>
      </c>
      <c r="DB130" s="88" t="str">
        <f>IF(AND(Include_study?="Yes",Sufficient_data="Yes"),RANK(DR:DR,DR:DR,1)*IF(DQ:DQ&gt;0,1,-1)+IF(DQ:DQ&lt;0,-1,1)*COUNTIF(CY$2:CY129,CY:CY),"")</f>
        <v/>
      </c>
      <c r="DC130" s="41" t="e">
        <f>IF(AND(Include_study?="Yes",Sufficient_data="Yes"),'Publication Bias Analysis'!$E:$E,NA())</f>
        <v>#N/A</v>
      </c>
      <c r="DD130" s="51" t="e">
        <f>IF(AND(Include_study?="Yes",Sufficient_data="Yes"),'Publication Bias Analysis'!$F:$F,NA())</f>
        <v>#N/A</v>
      </c>
      <c r="DJ130" s="136"/>
      <c r="DK130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30" s="41" t="str">
        <f t="shared" si="276"/>
        <v/>
      </c>
      <c r="DM130" s="51" t="str">
        <f>IF(AND(Include_study?="Yes",Sufficient_data="Yes"),1/('Publication Bias Analysis'!F:F^2+IF(Additional_model="Fixed effect",0,$DV$6)),"")</f>
        <v/>
      </c>
      <c r="DN130" s="41" t="str">
        <f>IF(AND(Include_study?="Yes",Sufficient_data="Yes"),IF('Publication Bias Analysis'!L$38="Left",'Publication Bias Analysis'!E:E-DV$3,Calculations!DV$3-'Publication Bias Analysis'!E:E),"")</f>
        <v/>
      </c>
      <c r="DO130" s="41" t="str">
        <f t="shared" si="277"/>
        <v/>
      </c>
      <c r="DP130" s="51" t="str">
        <f>IF(AND(DN130&lt;&gt;"",CZ130&lt;=MAX(CZ:CZ)-DV$7),1/('Publication Bias Analysis'!F:F^2+IF(Additional_model="Fixed effect",0,$DV$13)),"")</f>
        <v/>
      </c>
      <c r="DQ130" s="71" t="str">
        <f>IF(AND(Include_study?="Yes",Sufficient_data="Yes"),IF('Publication Bias Analysis'!L$38="Left",'Publication Bias Analysis'!E:E-DV$10,DV$10-'Publication Bias Analysis'!E:E),"")</f>
        <v/>
      </c>
      <c r="DR130" s="41" t="str">
        <f t="shared" si="278"/>
        <v/>
      </c>
      <c r="DS130" s="51" t="str">
        <f>IF(AND(DQ130&lt;&gt;"",DA130&lt;=MAX(DA:DA)-DV$14),1/('Publication Bias Analysis'!F:F^2+IF(Additional_model="Fixed effect",0,$DV$20)),"")</f>
        <v/>
      </c>
      <c r="EJ130" s="136"/>
      <c r="EK130" s="41" t="str">
        <f t="shared" ref="EK130:EK193" si="307">IF(AND(Include_study?="Yes",Sufficient_data="Yes"),Inverse_standard_error-AVERAGE(Inverse_standard_error),"")</f>
        <v/>
      </c>
      <c r="EL130" s="51" t="str">
        <f>IF(AND(Include_study?="Yes",Sufficient_data="Yes"),Z_score-('Publication Bias Analysis'!P$3+'Publication Bias Analysis'!P$4*Inverse_standard_error),"")</f>
        <v/>
      </c>
      <c r="EN130" s="136"/>
      <c r="EO130" s="41" t="str">
        <f>IF(AND(Include_study?="Yes",Sufficient_data="Yes"),('Publication Bias Analysis'!E:E-(SUMPRODUCT(Calculations!CS:CS,'Publication Bias Analysis'!E:E)/SUM(Calculations!CS:CS)))/SQRT(Calculations!EP:EP),"")</f>
        <v/>
      </c>
      <c r="EP130" s="41" t="str">
        <f>IF(AND(Include_study?="Yes",Sufficient_data="Yes"),'Publication Bias Analysis'!F:F^2-1/SUM(Calculations!CS:CS),"")</f>
        <v/>
      </c>
      <c r="EQ130" s="11" t="str">
        <f t="shared" si="279"/>
        <v/>
      </c>
      <c r="ER130" s="11" t="str">
        <f t="shared" si="280"/>
        <v/>
      </c>
      <c r="ES130" s="11" t="str">
        <f>IF(AND(Include_study?="Yes",Sufficient_data="Yes"),COUNTIFS(EQ$2:EQ129,"&lt;"&amp;EQ130,ER$2:ER129,"&lt;"&amp;ER130)+COUNTIFS(EQ131:EQ$201,"&lt;"&amp;EQ130,ER131:ER$201,"&lt;"&amp;ER130)+COUNTIFS(EQ$2:EQ129,"&gt;"&amp;EQ130,ER$2:ER129,"&gt;"&amp;ER130)+COUNTIFS(EQ131:EQ$201,"&gt;"&amp;EQ130,ER131:ER$201,"&gt;"&amp;ER130),"")</f>
        <v/>
      </c>
      <c r="ET130" s="82" t="str">
        <f>IF(AND(Include_study?="Yes",Sufficient_data="Yes"),COUNTIFS(EQ$2:EQ129,"&lt;"&amp;EQ130,ER$2:ER129,"&gt;"&amp;ER130)+COUNTIFS(EQ131:EQ$201,"&lt;"&amp;EQ130,ER131:ER$201,"&gt;"&amp;ER130)+COUNTIFS(EQ$2:EQ129,"&gt;"&amp;EQ130,ER$2:ER129,"&lt;"&amp;ER130)+COUNTIFS(EQ131:EQ$201,"&gt;"&amp;EQ130,ER131:ER$201,"&lt;"&amp;ER130),"")</f>
        <v/>
      </c>
      <c r="EV130" s="136"/>
      <c r="FA130" s="136"/>
      <c r="FB130" s="41" t="e">
        <f t="shared" si="242"/>
        <v>#N/A</v>
      </c>
      <c r="FC130" s="41" t="e">
        <f t="shared" si="243"/>
        <v>#N/A</v>
      </c>
      <c r="FD130" s="41" t="str">
        <f t="shared" si="244"/>
        <v/>
      </c>
      <c r="FE130" s="51" t="str">
        <f>IF(AND(Include_study?="Yes",Sufficient_data="Yes"),Z_score-('Publication Bias Analysis'!AO$30+'Publication Bias Analysis'!AO$31*Inverse_standard_error),"")</f>
        <v/>
      </c>
      <c r="FK130" s="136"/>
      <c r="FL130" s="11" t="str">
        <f>IF(Z_score_individual_studies&lt;&gt;"",RANK('Publication Bias Analysis'!AW:AW,'Publication Bias Analysis'!AW:AW,1)+COUNTIF('Publication Bias Analysis'!AW$2:AW129,'Publication Bias Analysis'!AW130),"")</f>
        <v/>
      </c>
      <c r="FM130" s="41" t="str">
        <f t="shared" ref="FM130:FM161" si="308">IF(FL:FL&lt;&gt;"",(FL:FL-1/3)/(k_+1/3),"")</f>
        <v/>
      </c>
      <c r="FN130" s="41" t="e">
        <f>IF('Publication Bias Analysis'!AV130&lt;&gt;"",'Publication Bias Analysis'!AV130,NA())</f>
        <v>#N/A</v>
      </c>
      <c r="FO130" s="41" t="e">
        <f>IF('Publication Bias Analysis'!AW130&lt;&gt;"",'Publication Bias Analysis'!AW130,NA())</f>
        <v>#N/A</v>
      </c>
      <c r="FP130" s="41" t="str">
        <f>IF(AND(Include_study?="Yes",Sufficient_data="Yes"),'Publication Bias Analysis'!AV:AV-AVERAGE('Publication Bias Analysis'!AV:AV),"")</f>
        <v/>
      </c>
      <c r="FQ130" s="51" t="str">
        <f>IF(AND(Include_study?="Yes",Sufficient_data="Yes"),FO:FO-('Publication Bias Analysis'!AZ$30+'Publication Bias Analysis'!AZ$31*FN:FN),"")</f>
        <v/>
      </c>
      <c r="FW130" s="136"/>
      <c r="FX130" s="90" t="str">
        <f t="shared" ref="FX130:FX161" si="309">IF(AND(Include_study?="Yes",Sufficient_data="Yes"),Z_score,"")</f>
        <v/>
      </c>
      <c r="FY130" s="41" t="str">
        <f t="shared" si="281"/>
        <v/>
      </c>
      <c r="FZ130" s="51" t="str">
        <f t="shared" si="214"/>
        <v/>
      </c>
    </row>
    <row r="131" spans="1:182" x14ac:dyDescent="0.2">
      <c r="A131" s="131"/>
      <c r="B131" s="41" t="str">
        <f>IF(AND(Sufficient_data="Yes",Include_study?="Yes"),IF(AND(Sort_By=$E$1,Order="Ascending"),IF(Input!Study_name="",COUNTIFS(Input!Study_name,"&lt;&gt;"&amp;"",Include_study?,"Yes",Sufficient_data,"Yes")+1,IF(COUNT(E131)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131)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31" s="41" t="str">
        <f>IF(B131&lt;&gt;"",IF(B131=0,COUNTIF(B$2:B130,0)+1,COUNTIF(B$2:B130,B131)+COUNTIF(B:B,"&lt;"&amp;B131)+1),"")</f>
        <v/>
      </c>
      <c r="D131" s="41" t="str">
        <f t="shared" si="215"/>
        <v/>
      </c>
      <c r="E131" s="41" t="str">
        <f>IF(AND(Include_study?="Yes",Sufficient_data="Yes",Input!Study_name&lt;&gt;""),Input!Study_name,"")</f>
        <v/>
      </c>
      <c r="F131" s="41" t="str">
        <f>IF(AND(Include_study?="Yes",Sufficient_data="Yes"),IF(Input!M2_M1&lt;&gt;"",Input!M2_M1,IF(AND(M1_&lt;&gt;"",M2_&lt;&gt;""),M2_-M1_,"")),"")</f>
        <v/>
      </c>
      <c r="G131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31" s="41" t="str">
        <f>IF(AND(Include_study?="Yes",Sufficient_data="Yes"),IF(OR(t_value&lt;&gt;"",F_value&lt;&gt;"",Input!Cohens_d&lt;&gt;"",Input!Hedges_g&lt;&gt;""),"",Sdiff/SQRT(2*(1-(r_)))),"")</f>
        <v/>
      </c>
      <c r="I131" s="11" t="str">
        <f t="shared" si="282"/>
        <v/>
      </c>
      <c r="J131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31" s="41" t="str">
        <f t="shared" si="283"/>
        <v/>
      </c>
      <c r="L131" s="41" t="str">
        <f t="shared" si="284"/>
        <v/>
      </c>
      <c r="M131" s="41" t="str">
        <f t="shared" si="285"/>
        <v/>
      </c>
      <c r="N131" s="41" t="str">
        <f t="shared" si="286"/>
        <v/>
      </c>
      <c r="O131" s="41" t="str">
        <f t="shared" si="287"/>
        <v/>
      </c>
      <c r="P131" s="41" t="str">
        <f t="shared" si="288"/>
        <v/>
      </c>
      <c r="Q131" s="41" t="str">
        <f t="shared" si="289"/>
        <v/>
      </c>
      <c r="R131" s="41" t="str">
        <f t="shared" si="290"/>
        <v/>
      </c>
      <c r="S131" s="41" t="str">
        <f t="shared" si="291"/>
        <v/>
      </c>
      <c r="T131" s="105" t="str">
        <f t="shared" si="292"/>
        <v/>
      </c>
      <c r="U131" s="108" t="str">
        <f t="shared" si="293"/>
        <v/>
      </c>
      <c r="V131" s="42"/>
      <c r="W131" s="71" t="e">
        <f t="shared" si="247"/>
        <v>#N/A</v>
      </c>
      <c r="X131" s="41" t="str">
        <f t="shared" si="248"/>
        <v/>
      </c>
      <c r="Y131" s="51" t="str">
        <f t="shared" si="249"/>
        <v/>
      </c>
      <c r="AD131" s="131"/>
      <c r="AE131" s="71" t="str">
        <f t="shared" si="250"/>
        <v/>
      </c>
      <c r="AF131" s="86" t="str">
        <f t="shared" si="227"/>
        <v/>
      </c>
      <c r="AG131" s="86" t="str">
        <f t="shared" si="228"/>
        <v/>
      </c>
      <c r="AH131" s="86" t="str">
        <f t="shared" si="251"/>
        <v/>
      </c>
      <c r="AI131" s="86" t="str">
        <f t="shared" si="252"/>
        <v/>
      </c>
      <c r="AJ131" s="86" t="str">
        <f t="shared" si="253"/>
        <v/>
      </c>
      <c r="AK131" s="86" t="str">
        <f t="shared" si="294"/>
        <v/>
      </c>
      <c r="AL131" s="86" t="str">
        <f>IF(AND(Include_study?="Yes",Sufficient_data="Yes",Subgroup&lt;&gt;""),AH131-ABS(TINV((1-Subgroup_confidence_level),Number_of_subjects-1))*Calculations!AI131,"")</f>
        <v/>
      </c>
      <c r="AM131" s="86" t="str">
        <f>IF(AND(Include_study?="Yes",Sufficient_data="Yes",Subgroup&lt;&gt;""),AH131+ABS(TINV((1-Subgroup_confidence_level),Number_of_subjects-1))*Calculations!AI131,"")</f>
        <v/>
      </c>
      <c r="AN131" s="110" t="str">
        <f t="shared" si="295"/>
        <v/>
      </c>
      <c r="AO131" s="108" t="str">
        <f t="shared" si="296"/>
        <v/>
      </c>
      <c r="AP131" s="42"/>
      <c r="AQ131" s="71" t="e">
        <f t="shared" si="254"/>
        <v>#N/A</v>
      </c>
      <c r="AR131" s="41" t="str">
        <f t="shared" si="255"/>
        <v/>
      </c>
      <c r="AS131" s="51" t="str">
        <f t="shared" si="256"/>
        <v/>
      </c>
      <c r="AT131" s="42"/>
      <c r="AU131" s="71" t="str">
        <f t="shared" si="257"/>
        <v/>
      </c>
      <c r="AV131" s="86" t="str">
        <f>IF(AND(Sufficient_data="Yes",Include_study?="Yes",Subgroup&lt;&gt;""),IF(COUNTIFS(Input!P$2:P130,"="&amp;"Yes",Input!C$2:C130,"="&amp;"Yes",Input!Q$2:Q130,"="&amp;Subgroup)&gt;0,"",Subgroup),"")</f>
        <v/>
      </c>
      <c r="AW131" s="86" t="str">
        <f t="shared" si="258"/>
        <v/>
      </c>
      <c r="AX131" s="86" t="str">
        <f t="shared" si="259"/>
        <v/>
      </c>
      <c r="AY131" s="86" t="str">
        <f t="shared" si="260"/>
        <v/>
      </c>
      <c r="AZ131" s="86" t="str">
        <f t="shared" si="261"/>
        <v/>
      </c>
      <c r="BA131" s="86" t="str">
        <f t="shared" si="262"/>
        <v/>
      </c>
      <c r="BB131" s="86" t="str">
        <f t="shared" si="263"/>
        <v/>
      </c>
      <c r="BC131" s="86" t="str">
        <f t="shared" si="297"/>
        <v/>
      </c>
      <c r="BD131" s="86" t="str">
        <f t="shared" si="264"/>
        <v/>
      </c>
      <c r="BE131" s="86" t="str">
        <f t="shared" si="298"/>
        <v/>
      </c>
      <c r="BF131" s="86" t="str">
        <f t="shared" si="299"/>
        <v/>
      </c>
      <c r="BG131" s="86" t="str">
        <f t="shared" si="265"/>
        <v/>
      </c>
      <c r="BH131" s="86" t="str">
        <f t="shared" si="300"/>
        <v/>
      </c>
      <c r="BI131" s="86" t="str">
        <f t="shared" si="301"/>
        <v/>
      </c>
      <c r="BJ131" s="86" t="str">
        <f t="shared" si="266"/>
        <v/>
      </c>
      <c r="BK131" s="86" t="str">
        <f t="shared" si="302"/>
        <v/>
      </c>
      <c r="BL131" s="86" t="str">
        <f t="shared" si="303"/>
        <v/>
      </c>
      <c r="BM131" s="86" t="str">
        <f t="shared" si="267"/>
        <v/>
      </c>
      <c r="BN131" s="86" t="str">
        <f t="shared" si="268"/>
        <v/>
      </c>
      <c r="BO131" s="86" t="e">
        <f t="shared" si="269"/>
        <v>#N/A</v>
      </c>
      <c r="BP131" s="105" t="str">
        <f t="shared" si="270"/>
        <v/>
      </c>
      <c r="BQ131" s="86" t="str">
        <f t="shared" si="271"/>
        <v/>
      </c>
      <c r="BR131" s="86" t="str">
        <f t="shared" si="304"/>
        <v/>
      </c>
      <c r="BS131" s="86" t="str">
        <f t="shared" si="272"/>
        <v/>
      </c>
      <c r="BT131" s="51" t="str">
        <f t="shared" ref="BT131:BT194" si="310">IF(AY131&lt;&gt;"",BE:BE-BW$2,"")</f>
        <v/>
      </c>
      <c r="BY131" s="132"/>
      <c r="BZ131" s="41" t="e">
        <f>IF(AND(Sufficient_data="Yes",Include_study?="Yes",Moderator&lt;&gt;""),'Moderator Analysis'!E131,NA())</f>
        <v>#N/A</v>
      </c>
      <c r="CA131" s="41" t="e">
        <f>IF(AND(Include_study?="Yes",Sufficient_data="Yes",Moderator&lt;&gt;""),'Moderator Analysis'!F131,NA())</f>
        <v>#N/A</v>
      </c>
      <c r="CB131" s="41" t="str">
        <f t="shared" si="305"/>
        <v/>
      </c>
      <c r="CC131" s="41" t="str">
        <f t="shared" si="273"/>
        <v/>
      </c>
      <c r="CD131" s="41" t="str">
        <f>IF(AND(Sufficient_data="Yes",Include_study?="Yes",Moderator&lt;&gt;""),'Moderator Analysis'!F:F-CO$2,"")</f>
        <v/>
      </c>
      <c r="CE131" s="41" t="str">
        <f t="shared" si="274"/>
        <v/>
      </c>
      <c r="CF131" s="51" t="str">
        <f>IF(AND(Sufficient_data="Yes",Include_study?="Yes",Moderator&lt;&gt;""),CC:CC*('Moderator Analysis'!F:F-CO$5-CO$4*'Moderator Analysis'!E:E)^2,"")</f>
        <v/>
      </c>
      <c r="CG131" s="42"/>
      <c r="CH131" s="25"/>
      <c r="CI131" s="71" t="str">
        <f t="shared" si="275"/>
        <v/>
      </c>
      <c r="CJ131" s="41" t="str">
        <f>IF(AND(Sufficient_data="Yes",Include_study?="Yes",CI131&lt;&gt;""),'Moderator Analysis'!F:F-'Moderator Analysis'!$J$37,"")</f>
        <v/>
      </c>
      <c r="CK131" s="41" t="str">
        <f>IF(AND(Sufficient_data="Yes",Include_study?="Yes",CI131&lt;&gt;""),'Moderator Analysis'!E:E-SUMPRODUCT('Moderator Analysis'!E:E,CI:CI)/SUM(CI:CI),"")</f>
        <v/>
      </c>
      <c r="CL131" s="51" t="str">
        <f>IF(AND(Sufficient_data="Yes",Include_study?="Yes",CI131&lt;&gt;""),CI:CI*('Moderator Analysis'!F:F-'Moderator Analysis'!J$29-'Moderator Analysis'!J$30*'Moderator Analysis'!E:E)^2,"")</f>
        <v/>
      </c>
      <c r="CQ131" s="132"/>
      <c r="CR131" s="134"/>
      <c r="CS131" s="41" t="str">
        <f>IF(AND(Sufficient_data="Yes",Include_study?="Yes"),1/('Publication Bias Analysis'!F131^2),"")</f>
        <v/>
      </c>
      <c r="CT131" s="86" t="str">
        <f>IF(AND(Include_study?="Yes",Sufficient_data="Yes"),1/('Publication Bias Analysis'!F131^2+IF(Additional_model="Fixed effect",0,DG$21)),"")</f>
        <v/>
      </c>
      <c r="CU131" s="86" t="str">
        <f>IF(AND(Include_study?="Yes",Sufficient_data="Yes"),1/('Publication Bias Analysis'!F:F^2+IF(Additional_model="Fixed effect",0,'Publication Bias Analysis'!L$32)),"")</f>
        <v/>
      </c>
      <c r="CV131" s="86" t="str">
        <f>IF(AND(Include_study?="Yes",Sufficient_data="Yes"),'Publication Bias Analysis'!E:E-'Publication Bias Analysis'!I$37,"")</f>
        <v/>
      </c>
      <c r="CW131" s="86" t="str">
        <f>IF(AND(Include_study?="Yes",Sufficient_data="Yes"),IF(Additional_model="Fixed effect",1/'Publication Bias Analysis'!F:F,1/SQRT('Publication Bias Analysis'!F:F^2+Calculations!DG$21)),"")</f>
        <v/>
      </c>
      <c r="CX131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31" s="88" t="str">
        <f t="shared" si="306"/>
        <v/>
      </c>
      <c r="CZ131" s="88" t="str">
        <f>IF(AND(Include_study?="Yes",Sufficient_data="Yes"),CY:CY+IF(DK:DK&lt;0,-1,1)*COUNTIF(CY$2:CY130,CY:CY),"")</f>
        <v/>
      </c>
      <c r="DA131" s="88" t="str">
        <f>IF(AND(Include_study?="Yes",Sufficient_data="Yes"),RANK(DO:DO,DO:DO,1)*IF(DN:DN&gt;0,1,-1)+IF(DN:DN&lt;0,-1,1)*COUNTIF(CY$2:CY130,CY:CY),"")</f>
        <v/>
      </c>
      <c r="DB131" s="88" t="str">
        <f>IF(AND(Include_study?="Yes",Sufficient_data="Yes"),RANK(DR:DR,DR:DR,1)*IF(DQ:DQ&gt;0,1,-1)+IF(DQ:DQ&lt;0,-1,1)*COUNTIF(CY$2:CY130,CY:CY),"")</f>
        <v/>
      </c>
      <c r="DC131" s="41" t="e">
        <f>IF(AND(Include_study?="Yes",Sufficient_data="Yes"),'Publication Bias Analysis'!$E:$E,NA())</f>
        <v>#N/A</v>
      </c>
      <c r="DD131" s="51" t="e">
        <f>IF(AND(Include_study?="Yes",Sufficient_data="Yes"),'Publication Bias Analysis'!$F:$F,NA())</f>
        <v>#N/A</v>
      </c>
      <c r="DJ131" s="136"/>
      <c r="DK131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31" s="41" t="str">
        <f t="shared" si="276"/>
        <v/>
      </c>
      <c r="DM131" s="51" t="str">
        <f>IF(AND(Include_study?="Yes",Sufficient_data="Yes"),1/('Publication Bias Analysis'!F:F^2+IF(Additional_model="Fixed effect",0,$DV$6)),"")</f>
        <v/>
      </c>
      <c r="DN131" s="41" t="str">
        <f>IF(AND(Include_study?="Yes",Sufficient_data="Yes"),IF('Publication Bias Analysis'!L$38="Left",'Publication Bias Analysis'!E:E-DV$3,Calculations!DV$3-'Publication Bias Analysis'!E:E),"")</f>
        <v/>
      </c>
      <c r="DO131" s="41" t="str">
        <f t="shared" si="277"/>
        <v/>
      </c>
      <c r="DP131" s="51" t="str">
        <f>IF(AND(DN131&lt;&gt;"",CZ131&lt;=MAX(CZ:CZ)-DV$7),1/('Publication Bias Analysis'!F:F^2+IF(Additional_model="Fixed effect",0,$DV$13)),"")</f>
        <v/>
      </c>
      <c r="DQ131" s="71" t="str">
        <f>IF(AND(Include_study?="Yes",Sufficient_data="Yes"),IF('Publication Bias Analysis'!L$38="Left",'Publication Bias Analysis'!E:E-DV$10,DV$10-'Publication Bias Analysis'!E:E),"")</f>
        <v/>
      </c>
      <c r="DR131" s="41" t="str">
        <f t="shared" si="278"/>
        <v/>
      </c>
      <c r="DS131" s="51" t="str">
        <f>IF(AND(DQ131&lt;&gt;"",DA131&lt;=MAX(DA:DA)-DV$14),1/('Publication Bias Analysis'!F:F^2+IF(Additional_model="Fixed effect",0,$DV$20)),"")</f>
        <v/>
      </c>
      <c r="EJ131" s="136"/>
      <c r="EK131" s="41" t="str">
        <f t="shared" si="307"/>
        <v/>
      </c>
      <c r="EL131" s="51" t="str">
        <f>IF(AND(Include_study?="Yes",Sufficient_data="Yes"),Z_score-('Publication Bias Analysis'!P$3+'Publication Bias Analysis'!P$4*Inverse_standard_error),"")</f>
        <v/>
      </c>
      <c r="EN131" s="136"/>
      <c r="EO131" s="41" t="str">
        <f>IF(AND(Include_study?="Yes",Sufficient_data="Yes"),('Publication Bias Analysis'!E:E-(SUMPRODUCT(Calculations!CS:CS,'Publication Bias Analysis'!E:E)/SUM(Calculations!CS:CS)))/SQRT(Calculations!EP:EP),"")</f>
        <v/>
      </c>
      <c r="EP131" s="41" t="str">
        <f>IF(AND(Include_study?="Yes",Sufficient_data="Yes"),'Publication Bias Analysis'!F:F^2-1/SUM(Calculations!CS:CS),"")</f>
        <v/>
      </c>
      <c r="EQ131" s="11" t="str">
        <f t="shared" si="279"/>
        <v/>
      </c>
      <c r="ER131" s="11" t="str">
        <f t="shared" si="280"/>
        <v/>
      </c>
      <c r="ES131" s="11" t="str">
        <f>IF(AND(Include_study?="Yes",Sufficient_data="Yes"),COUNTIFS(EQ$2:EQ130,"&lt;"&amp;EQ131,ER$2:ER130,"&lt;"&amp;ER131)+COUNTIFS(EQ132:EQ$201,"&lt;"&amp;EQ131,ER132:ER$201,"&lt;"&amp;ER131)+COUNTIFS(EQ$2:EQ130,"&gt;"&amp;EQ131,ER$2:ER130,"&gt;"&amp;ER131)+COUNTIFS(EQ132:EQ$201,"&gt;"&amp;EQ131,ER132:ER$201,"&gt;"&amp;ER131),"")</f>
        <v/>
      </c>
      <c r="ET131" s="82" t="str">
        <f>IF(AND(Include_study?="Yes",Sufficient_data="Yes"),COUNTIFS(EQ$2:EQ130,"&lt;"&amp;EQ131,ER$2:ER130,"&gt;"&amp;ER131)+COUNTIFS(EQ132:EQ$201,"&lt;"&amp;EQ131,ER132:ER$201,"&gt;"&amp;ER131)+COUNTIFS(EQ$2:EQ130,"&gt;"&amp;EQ131,ER$2:ER130,"&lt;"&amp;ER131)+COUNTIFS(EQ132:EQ$201,"&gt;"&amp;EQ131,ER132:ER$201,"&lt;"&amp;ER131),"")</f>
        <v/>
      </c>
      <c r="EV131" s="136"/>
      <c r="FA131" s="136"/>
      <c r="FB131" s="41" t="e">
        <f t="shared" si="242"/>
        <v>#N/A</v>
      </c>
      <c r="FC131" s="41" t="e">
        <f t="shared" si="243"/>
        <v>#N/A</v>
      </c>
      <c r="FD131" s="41" t="str">
        <f t="shared" si="244"/>
        <v/>
      </c>
      <c r="FE131" s="51" t="str">
        <f>IF(AND(Include_study?="Yes",Sufficient_data="Yes"),Z_score-('Publication Bias Analysis'!AO$30+'Publication Bias Analysis'!AO$31*Inverse_standard_error),"")</f>
        <v/>
      </c>
      <c r="FK131" s="136"/>
      <c r="FL131" s="11" t="str">
        <f>IF(Z_score_individual_studies&lt;&gt;"",RANK('Publication Bias Analysis'!AW:AW,'Publication Bias Analysis'!AW:AW,1)+COUNTIF('Publication Bias Analysis'!AW$2:AW130,'Publication Bias Analysis'!AW131),"")</f>
        <v/>
      </c>
      <c r="FM131" s="41" t="str">
        <f t="shared" si="308"/>
        <v/>
      </c>
      <c r="FN131" s="41" t="e">
        <f>IF('Publication Bias Analysis'!AV131&lt;&gt;"",'Publication Bias Analysis'!AV131,NA())</f>
        <v>#N/A</v>
      </c>
      <c r="FO131" s="41" t="e">
        <f>IF('Publication Bias Analysis'!AW131&lt;&gt;"",'Publication Bias Analysis'!AW131,NA())</f>
        <v>#N/A</v>
      </c>
      <c r="FP131" s="41" t="str">
        <f>IF(AND(Include_study?="Yes",Sufficient_data="Yes"),'Publication Bias Analysis'!AV:AV-AVERAGE('Publication Bias Analysis'!AV:AV),"")</f>
        <v/>
      </c>
      <c r="FQ131" s="51" t="str">
        <f>IF(AND(Include_study?="Yes",Sufficient_data="Yes"),FO:FO-('Publication Bias Analysis'!AZ$30+'Publication Bias Analysis'!AZ$31*FN:FN),"")</f>
        <v/>
      </c>
      <c r="FW131" s="136"/>
      <c r="FX131" s="90" t="str">
        <f t="shared" si="309"/>
        <v/>
      </c>
      <c r="FY131" s="41" t="str">
        <f t="shared" si="281"/>
        <v/>
      </c>
      <c r="FZ131" s="51" t="str">
        <f t="shared" ref="FZ131:FZ194" si="311">IF(FY131&lt;&gt;"",LN(MAX(10^-306,FY131)),"")</f>
        <v/>
      </c>
    </row>
    <row r="132" spans="1:182" x14ac:dyDescent="0.2">
      <c r="A132" s="131"/>
      <c r="B132" s="41" t="str">
        <f>IF(AND(Sufficient_data="Yes",Include_study?="Yes"),IF(AND(Sort_By=$E$1,Order="Ascending"),IF(Input!Study_name="",COUNTIFS(Input!Study_name,"&lt;&gt;"&amp;"",Include_study?,"Yes",Sufficient_data,"Yes")+1,IF(COUNT(E132)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132)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32" s="41" t="str">
        <f>IF(B132&lt;&gt;"",IF(B132=0,COUNTIF(B$2:B131,0)+1,COUNTIF(B$2:B131,B132)+COUNTIF(B:B,"&lt;"&amp;B132)+1),"")</f>
        <v/>
      </c>
      <c r="D132" s="41" t="str">
        <f t="shared" si="215"/>
        <v/>
      </c>
      <c r="E132" s="41" t="str">
        <f>IF(AND(Include_study?="Yes",Sufficient_data="Yes",Input!Study_name&lt;&gt;""),Input!Study_name,"")</f>
        <v/>
      </c>
      <c r="F132" s="41" t="str">
        <f>IF(AND(Include_study?="Yes",Sufficient_data="Yes"),IF(Input!M2_M1&lt;&gt;"",Input!M2_M1,IF(AND(M1_&lt;&gt;"",M2_&lt;&gt;""),M2_-M1_,"")),"")</f>
        <v/>
      </c>
      <c r="G132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32" s="41" t="str">
        <f>IF(AND(Include_study?="Yes",Sufficient_data="Yes"),IF(OR(t_value&lt;&gt;"",F_value&lt;&gt;"",Input!Cohens_d&lt;&gt;"",Input!Hedges_g&lt;&gt;""),"",Sdiff/SQRT(2*(1-(r_)))),"")</f>
        <v/>
      </c>
      <c r="I132" s="11" t="str">
        <f t="shared" si="282"/>
        <v/>
      </c>
      <c r="J132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32" s="41" t="str">
        <f t="shared" si="283"/>
        <v/>
      </c>
      <c r="L132" s="41" t="str">
        <f t="shared" si="284"/>
        <v/>
      </c>
      <c r="M132" s="41" t="str">
        <f t="shared" si="285"/>
        <v/>
      </c>
      <c r="N132" s="41" t="str">
        <f t="shared" si="286"/>
        <v/>
      </c>
      <c r="O132" s="41" t="str">
        <f t="shared" si="287"/>
        <v/>
      </c>
      <c r="P132" s="41" t="str">
        <f t="shared" si="288"/>
        <v/>
      </c>
      <c r="Q132" s="41" t="str">
        <f t="shared" si="289"/>
        <v/>
      </c>
      <c r="R132" s="41" t="str">
        <f t="shared" si="290"/>
        <v/>
      </c>
      <c r="S132" s="41" t="str">
        <f t="shared" si="291"/>
        <v/>
      </c>
      <c r="T132" s="105" t="str">
        <f t="shared" si="292"/>
        <v/>
      </c>
      <c r="U132" s="108" t="str">
        <f t="shared" si="293"/>
        <v/>
      </c>
      <c r="V132" s="42"/>
      <c r="W132" s="71" t="e">
        <f t="shared" si="247"/>
        <v>#N/A</v>
      </c>
      <c r="X132" s="41" t="str">
        <f t="shared" si="248"/>
        <v/>
      </c>
      <c r="Y132" s="51" t="str">
        <f t="shared" si="249"/>
        <v/>
      </c>
      <c r="AD132" s="131"/>
      <c r="AE132" s="71" t="str">
        <f t="shared" si="250"/>
        <v/>
      </c>
      <c r="AF132" s="86" t="str">
        <f t="shared" si="227"/>
        <v/>
      </c>
      <c r="AG132" s="86" t="str">
        <f t="shared" si="228"/>
        <v/>
      </c>
      <c r="AH132" s="86" t="str">
        <f t="shared" si="251"/>
        <v/>
      </c>
      <c r="AI132" s="86" t="str">
        <f t="shared" si="252"/>
        <v/>
      </c>
      <c r="AJ132" s="86" t="str">
        <f t="shared" si="253"/>
        <v/>
      </c>
      <c r="AK132" s="86" t="str">
        <f t="shared" si="294"/>
        <v/>
      </c>
      <c r="AL132" s="86" t="str">
        <f>IF(AND(Include_study?="Yes",Sufficient_data="Yes",Subgroup&lt;&gt;""),AH132-ABS(TINV((1-Subgroup_confidence_level),Number_of_subjects-1))*Calculations!AI132,"")</f>
        <v/>
      </c>
      <c r="AM132" s="86" t="str">
        <f>IF(AND(Include_study?="Yes",Sufficient_data="Yes",Subgroup&lt;&gt;""),AH132+ABS(TINV((1-Subgroup_confidence_level),Number_of_subjects-1))*Calculations!AI132,"")</f>
        <v/>
      </c>
      <c r="AN132" s="110" t="str">
        <f t="shared" si="295"/>
        <v/>
      </c>
      <c r="AO132" s="108" t="str">
        <f t="shared" si="296"/>
        <v/>
      </c>
      <c r="AP132" s="42"/>
      <c r="AQ132" s="71" t="e">
        <f t="shared" si="254"/>
        <v>#N/A</v>
      </c>
      <c r="AR132" s="41" t="str">
        <f t="shared" si="255"/>
        <v/>
      </c>
      <c r="AS132" s="51" t="str">
        <f t="shared" si="256"/>
        <v/>
      </c>
      <c r="AT132" s="42"/>
      <c r="AU132" s="71" t="str">
        <f t="shared" si="257"/>
        <v/>
      </c>
      <c r="AV132" s="86" t="str">
        <f>IF(AND(Sufficient_data="Yes",Include_study?="Yes",Subgroup&lt;&gt;""),IF(COUNTIFS(Input!P$2:P131,"="&amp;"Yes",Input!C$2:C131,"="&amp;"Yes",Input!Q$2:Q131,"="&amp;Subgroup)&gt;0,"",Subgroup),"")</f>
        <v/>
      </c>
      <c r="AW132" s="86" t="str">
        <f t="shared" si="258"/>
        <v/>
      </c>
      <c r="AX132" s="86" t="str">
        <f t="shared" si="259"/>
        <v/>
      </c>
      <c r="AY132" s="86" t="str">
        <f t="shared" si="260"/>
        <v/>
      </c>
      <c r="AZ132" s="86" t="str">
        <f t="shared" si="261"/>
        <v/>
      </c>
      <c r="BA132" s="86" t="str">
        <f t="shared" si="262"/>
        <v/>
      </c>
      <c r="BB132" s="86" t="str">
        <f t="shared" si="263"/>
        <v/>
      </c>
      <c r="BC132" s="86" t="str">
        <f t="shared" si="297"/>
        <v/>
      </c>
      <c r="BD132" s="86" t="str">
        <f t="shared" si="264"/>
        <v/>
      </c>
      <c r="BE132" s="86" t="str">
        <f t="shared" si="298"/>
        <v/>
      </c>
      <c r="BF132" s="86" t="str">
        <f t="shared" si="299"/>
        <v/>
      </c>
      <c r="BG132" s="86" t="str">
        <f t="shared" si="265"/>
        <v/>
      </c>
      <c r="BH132" s="86" t="str">
        <f t="shared" si="300"/>
        <v/>
      </c>
      <c r="BI132" s="86" t="str">
        <f t="shared" si="301"/>
        <v/>
      </c>
      <c r="BJ132" s="86" t="str">
        <f t="shared" si="266"/>
        <v/>
      </c>
      <c r="BK132" s="86" t="str">
        <f t="shared" si="302"/>
        <v/>
      </c>
      <c r="BL132" s="86" t="str">
        <f t="shared" si="303"/>
        <v/>
      </c>
      <c r="BM132" s="86" t="str">
        <f t="shared" si="267"/>
        <v/>
      </c>
      <c r="BN132" s="86" t="str">
        <f t="shared" si="268"/>
        <v/>
      </c>
      <c r="BO132" s="86" t="e">
        <f t="shared" si="269"/>
        <v>#N/A</v>
      </c>
      <c r="BP132" s="105" t="str">
        <f t="shared" si="270"/>
        <v/>
      </c>
      <c r="BQ132" s="86" t="str">
        <f t="shared" si="271"/>
        <v/>
      </c>
      <c r="BR132" s="86" t="str">
        <f t="shared" si="304"/>
        <v/>
      </c>
      <c r="BS132" s="86" t="str">
        <f t="shared" si="272"/>
        <v/>
      </c>
      <c r="BT132" s="51" t="str">
        <f t="shared" si="310"/>
        <v/>
      </c>
      <c r="BY132" s="132"/>
      <c r="BZ132" s="41" t="e">
        <f>IF(AND(Sufficient_data="Yes",Include_study?="Yes",Moderator&lt;&gt;""),'Moderator Analysis'!E132,NA())</f>
        <v>#N/A</v>
      </c>
      <c r="CA132" s="41" t="e">
        <f>IF(AND(Include_study?="Yes",Sufficient_data="Yes",Moderator&lt;&gt;""),'Moderator Analysis'!F132,NA())</f>
        <v>#N/A</v>
      </c>
      <c r="CB132" s="41" t="str">
        <f t="shared" si="305"/>
        <v/>
      </c>
      <c r="CC132" s="41" t="str">
        <f t="shared" si="273"/>
        <v/>
      </c>
      <c r="CD132" s="41" t="str">
        <f>IF(AND(Sufficient_data="Yes",Include_study?="Yes",Moderator&lt;&gt;""),'Moderator Analysis'!F:F-CO$2,"")</f>
        <v/>
      </c>
      <c r="CE132" s="41" t="str">
        <f t="shared" si="274"/>
        <v/>
      </c>
      <c r="CF132" s="51" t="str">
        <f>IF(AND(Sufficient_data="Yes",Include_study?="Yes",Moderator&lt;&gt;""),CC:CC*('Moderator Analysis'!F:F-CO$5-CO$4*'Moderator Analysis'!E:E)^2,"")</f>
        <v/>
      </c>
      <c r="CG132" s="42"/>
      <c r="CH132" s="25"/>
      <c r="CI132" s="71" t="str">
        <f t="shared" si="275"/>
        <v/>
      </c>
      <c r="CJ132" s="41" t="str">
        <f>IF(AND(Sufficient_data="Yes",Include_study?="Yes",CI132&lt;&gt;""),'Moderator Analysis'!F:F-'Moderator Analysis'!$J$37,"")</f>
        <v/>
      </c>
      <c r="CK132" s="41" t="str">
        <f>IF(AND(Sufficient_data="Yes",Include_study?="Yes",CI132&lt;&gt;""),'Moderator Analysis'!E:E-SUMPRODUCT('Moderator Analysis'!E:E,CI:CI)/SUM(CI:CI),"")</f>
        <v/>
      </c>
      <c r="CL132" s="51" t="str">
        <f>IF(AND(Sufficient_data="Yes",Include_study?="Yes",CI132&lt;&gt;""),CI:CI*('Moderator Analysis'!F:F-'Moderator Analysis'!J$29-'Moderator Analysis'!J$30*'Moderator Analysis'!E:E)^2,"")</f>
        <v/>
      </c>
      <c r="CQ132" s="132"/>
      <c r="CR132" s="134"/>
      <c r="CS132" s="41" t="str">
        <f>IF(AND(Sufficient_data="Yes",Include_study?="Yes"),1/('Publication Bias Analysis'!F132^2),"")</f>
        <v/>
      </c>
      <c r="CT132" s="86" t="str">
        <f>IF(AND(Include_study?="Yes",Sufficient_data="Yes"),1/('Publication Bias Analysis'!F132^2+IF(Additional_model="Fixed effect",0,DG$21)),"")</f>
        <v/>
      </c>
      <c r="CU132" s="86" t="str">
        <f>IF(AND(Include_study?="Yes",Sufficient_data="Yes"),1/('Publication Bias Analysis'!F:F^2+IF(Additional_model="Fixed effect",0,'Publication Bias Analysis'!L$32)),"")</f>
        <v/>
      </c>
      <c r="CV132" s="86" t="str">
        <f>IF(AND(Include_study?="Yes",Sufficient_data="Yes"),'Publication Bias Analysis'!E:E-'Publication Bias Analysis'!I$37,"")</f>
        <v/>
      </c>
      <c r="CW132" s="86" t="str">
        <f>IF(AND(Include_study?="Yes",Sufficient_data="Yes"),IF(Additional_model="Fixed effect",1/'Publication Bias Analysis'!F:F,1/SQRT('Publication Bias Analysis'!F:F^2+Calculations!DG$21)),"")</f>
        <v/>
      </c>
      <c r="CX132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32" s="88" t="str">
        <f t="shared" si="306"/>
        <v/>
      </c>
      <c r="CZ132" s="88" t="str">
        <f>IF(AND(Include_study?="Yes",Sufficient_data="Yes"),CY:CY+IF(DK:DK&lt;0,-1,1)*COUNTIF(CY$2:CY131,CY:CY),"")</f>
        <v/>
      </c>
      <c r="DA132" s="88" t="str">
        <f>IF(AND(Include_study?="Yes",Sufficient_data="Yes"),RANK(DO:DO,DO:DO,1)*IF(DN:DN&gt;0,1,-1)+IF(DN:DN&lt;0,-1,1)*COUNTIF(CY$2:CY131,CY:CY),"")</f>
        <v/>
      </c>
      <c r="DB132" s="88" t="str">
        <f>IF(AND(Include_study?="Yes",Sufficient_data="Yes"),RANK(DR:DR,DR:DR,1)*IF(DQ:DQ&gt;0,1,-1)+IF(DQ:DQ&lt;0,-1,1)*COUNTIF(CY$2:CY131,CY:CY),"")</f>
        <v/>
      </c>
      <c r="DC132" s="41" t="e">
        <f>IF(AND(Include_study?="Yes",Sufficient_data="Yes"),'Publication Bias Analysis'!$E:$E,NA())</f>
        <v>#N/A</v>
      </c>
      <c r="DD132" s="51" t="e">
        <f>IF(AND(Include_study?="Yes",Sufficient_data="Yes"),'Publication Bias Analysis'!$F:$F,NA())</f>
        <v>#N/A</v>
      </c>
      <c r="DJ132" s="136"/>
      <c r="DK132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32" s="41" t="str">
        <f t="shared" si="276"/>
        <v/>
      </c>
      <c r="DM132" s="51" t="str">
        <f>IF(AND(Include_study?="Yes",Sufficient_data="Yes"),1/('Publication Bias Analysis'!F:F^2+IF(Additional_model="Fixed effect",0,$DV$6)),"")</f>
        <v/>
      </c>
      <c r="DN132" s="41" t="str">
        <f>IF(AND(Include_study?="Yes",Sufficient_data="Yes"),IF('Publication Bias Analysis'!L$38="Left",'Publication Bias Analysis'!E:E-DV$3,Calculations!DV$3-'Publication Bias Analysis'!E:E),"")</f>
        <v/>
      </c>
      <c r="DO132" s="41" t="str">
        <f t="shared" si="277"/>
        <v/>
      </c>
      <c r="DP132" s="51" t="str">
        <f>IF(AND(DN132&lt;&gt;"",CZ132&lt;=MAX(CZ:CZ)-DV$7),1/('Publication Bias Analysis'!F:F^2+IF(Additional_model="Fixed effect",0,$DV$13)),"")</f>
        <v/>
      </c>
      <c r="DQ132" s="71" t="str">
        <f>IF(AND(Include_study?="Yes",Sufficient_data="Yes"),IF('Publication Bias Analysis'!L$38="Left",'Publication Bias Analysis'!E:E-DV$10,DV$10-'Publication Bias Analysis'!E:E),"")</f>
        <v/>
      </c>
      <c r="DR132" s="41" t="str">
        <f t="shared" si="278"/>
        <v/>
      </c>
      <c r="DS132" s="51" t="str">
        <f>IF(AND(DQ132&lt;&gt;"",DA132&lt;=MAX(DA:DA)-DV$14),1/('Publication Bias Analysis'!F:F^2+IF(Additional_model="Fixed effect",0,$DV$20)),"")</f>
        <v/>
      </c>
      <c r="EJ132" s="136"/>
      <c r="EK132" s="41" t="str">
        <f t="shared" si="307"/>
        <v/>
      </c>
      <c r="EL132" s="51" t="str">
        <f>IF(AND(Include_study?="Yes",Sufficient_data="Yes"),Z_score-('Publication Bias Analysis'!P$3+'Publication Bias Analysis'!P$4*Inverse_standard_error),"")</f>
        <v/>
      </c>
      <c r="EN132" s="136"/>
      <c r="EO132" s="41" t="str">
        <f>IF(AND(Include_study?="Yes",Sufficient_data="Yes"),('Publication Bias Analysis'!E:E-(SUMPRODUCT(Calculations!CS:CS,'Publication Bias Analysis'!E:E)/SUM(Calculations!CS:CS)))/SQRT(Calculations!EP:EP),"")</f>
        <v/>
      </c>
      <c r="EP132" s="41" t="str">
        <f>IF(AND(Include_study?="Yes",Sufficient_data="Yes"),'Publication Bias Analysis'!F:F^2-1/SUM(Calculations!CS:CS),"")</f>
        <v/>
      </c>
      <c r="EQ132" s="11" t="str">
        <f t="shared" si="279"/>
        <v/>
      </c>
      <c r="ER132" s="11" t="str">
        <f t="shared" si="280"/>
        <v/>
      </c>
      <c r="ES132" s="11" t="str">
        <f>IF(AND(Include_study?="Yes",Sufficient_data="Yes"),COUNTIFS(EQ$2:EQ131,"&lt;"&amp;EQ132,ER$2:ER131,"&lt;"&amp;ER132)+COUNTIFS(EQ133:EQ$201,"&lt;"&amp;EQ132,ER133:ER$201,"&lt;"&amp;ER132)+COUNTIFS(EQ$2:EQ131,"&gt;"&amp;EQ132,ER$2:ER131,"&gt;"&amp;ER132)+COUNTIFS(EQ133:EQ$201,"&gt;"&amp;EQ132,ER133:ER$201,"&gt;"&amp;ER132),"")</f>
        <v/>
      </c>
      <c r="ET132" s="82" t="str">
        <f>IF(AND(Include_study?="Yes",Sufficient_data="Yes"),COUNTIFS(EQ$2:EQ131,"&lt;"&amp;EQ132,ER$2:ER131,"&gt;"&amp;ER132)+COUNTIFS(EQ133:EQ$201,"&lt;"&amp;EQ132,ER133:ER$201,"&gt;"&amp;ER132)+COUNTIFS(EQ$2:EQ131,"&gt;"&amp;EQ132,ER$2:ER131,"&lt;"&amp;ER132)+COUNTIFS(EQ133:EQ$201,"&gt;"&amp;EQ132,ER133:ER$201,"&lt;"&amp;ER132),"")</f>
        <v/>
      </c>
      <c r="EV132" s="136"/>
      <c r="FA132" s="136"/>
      <c r="FB132" s="41" t="e">
        <f t="shared" si="242"/>
        <v>#N/A</v>
      </c>
      <c r="FC132" s="41" t="e">
        <f t="shared" si="243"/>
        <v>#N/A</v>
      </c>
      <c r="FD132" s="41" t="str">
        <f t="shared" si="244"/>
        <v/>
      </c>
      <c r="FE132" s="51" t="str">
        <f>IF(AND(Include_study?="Yes",Sufficient_data="Yes"),Z_score-('Publication Bias Analysis'!AO$30+'Publication Bias Analysis'!AO$31*Inverse_standard_error),"")</f>
        <v/>
      </c>
      <c r="FK132" s="136"/>
      <c r="FL132" s="11" t="str">
        <f>IF(Z_score_individual_studies&lt;&gt;"",RANK('Publication Bias Analysis'!AW:AW,'Publication Bias Analysis'!AW:AW,1)+COUNTIF('Publication Bias Analysis'!AW$2:AW131,'Publication Bias Analysis'!AW132),"")</f>
        <v/>
      </c>
      <c r="FM132" s="41" t="str">
        <f t="shared" si="308"/>
        <v/>
      </c>
      <c r="FN132" s="41" t="e">
        <f>IF('Publication Bias Analysis'!AV132&lt;&gt;"",'Publication Bias Analysis'!AV132,NA())</f>
        <v>#N/A</v>
      </c>
      <c r="FO132" s="41" t="e">
        <f>IF('Publication Bias Analysis'!AW132&lt;&gt;"",'Publication Bias Analysis'!AW132,NA())</f>
        <v>#N/A</v>
      </c>
      <c r="FP132" s="41" t="str">
        <f>IF(AND(Include_study?="Yes",Sufficient_data="Yes"),'Publication Bias Analysis'!AV:AV-AVERAGE('Publication Bias Analysis'!AV:AV),"")</f>
        <v/>
      </c>
      <c r="FQ132" s="51" t="str">
        <f>IF(AND(Include_study?="Yes",Sufficient_data="Yes"),FO:FO-('Publication Bias Analysis'!AZ$30+'Publication Bias Analysis'!AZ$31*FN:FN),"")</f>
        <v/>
      </c>
      <c r="FW132" s="136"/>
      <c r="FX132" s="90" t="str">
        <f t="shared" si="309"/>
        <v/>
      </c>
      <c r="FY132" s="41" t="str">
        <f t="shared" si="281"/>
        <v/>
      </c>
      <c r="FZ132" s="51" t="str">
        <f t="shared" si="311"/>
        <v/>
      </c>
    </row>
    <row r="133" spans="1:182" x14ac:dyDescent="0.2">
      <c r="A133" s="131"/>
      <c r="B133" s="41" t="str">
        <f>IF(AND(Sufficient_data="Yes",Include_study?="Yes"),IF(AND(Sort_By=$E$1,Order="Ascending"),IF(Input!Study_name="",COUNTIFS(Input!Study_name,"&lt;&gt;"&amp;"",Include_study?,"Yes",Sufficient_data,"Yes")+1,IF(COUNT(E133)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133)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33" s="41" t="str">
        <f>IF(B133&lt;&gt;"",IF(B133=0,COUNTIF(B$2:B132,0)+1,COUNTIF(B$2:B132,B133)+COUNTIF(B:B,"&lt;"&amp;B133)+1),"")</f>
        <v/>
      </c>
      <c r="D133" s="41" t="str">
        <f t="shared" si="215"/>
        <v/>
      </c>
      <c r="E133" s="41" t="str">
        <f>IF(AND(Include_study?="Yes",Sufficient_data="Yes",Input!Study_name&lt;&gt;""),Input!Study_name,"")</f>
        <v/>
      </c>
      <c r="F133" s="41" t="str">
        <f>IF(AND(Include_study?="Yes",Sufficient_data="Yes"),IF(Input!M2_M1&lt;&gt;"",Input!M2_M1,IF(AND(M1_&lt;&gt;"",M2_&lt;&gt;""),M2_-M1_,"")),"")</f>
        <v/>
      </c>
      <c r="G133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33" s="41" t="str">
        <f>IF(AND(Include_study?="Yes",Sufficient_data="Yes"),IF(OR(t_value&lt;&gt;"",F_value&lt;&gt;"",Input!Cohens_d&lt;&gt;"",Input!Hedges_g&lt;&gt;""),"",Sdiff/SQRT(2*(1-(r_)))),"")</f>
        <v/>
      </c>
      <c r="I133" s="11" t="str">
        <f t="shared" si="282"/>
        <v/>
      </c>
      <c r="J133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33" s="41" t="str">
        <f t="shared" si="283"/>
        <v/>
      </c>
      <c r="L133" s="41" t="str">
        <f t="shared" si="284"/>
        <v/>
      </c>
      <c r="M133" s="41" t="str">
        <f t="shared" si="285"/>
        <v/>
      </c>
      <c r="N133" s="41" t="str">
        <f t="shared" si="286"/>
        <v/>
      </c>
      <c r="O133" s="41" t="str">
        <f t="shared" si="287"/>
        <v/>
      </c>
      <c r="P133" s="41" t="str">
        <f t="shared" si="288"/>
        <v/>
      </c>
      <c r="Q133" s="41" t="str">
        <f t="shared" si="289"/>
        <v/>
      </c>
      <c r="R133" s="41" t="str">
        <f t="shared" si="290"/>
        <v/>
      </c>
      <c r="S133" s="41" t="str">
        <f t="shared" si="291"/>
        <v/>
      </c>
      <c r="T133" s="105" t="str">
        <f t="shared" si="292"/>
        <v/>
      </c>
      <c r="U133" s="108" t="str">
        <f t="shared" si="293"/>
        <v/>
      </c>
      <c r="V133" s="42"/>
      <c r="W133" s="71" t="e">
        <f t="shared" si="247"/>
        <v>#N/A</v>
      </c>
      <c r="X133" s="41" t="str">
        <f t="shared" si="248"/>
        <v/>
      </c>
      <c r="Y133" s="51" t="str">
        <f t="shared" si="249"/>
        <v/>
      </c>
      <c r="AD133" s="131"/>
      <c r="AE133" s="71" t="str">
        <f t="shared" si="250"/>
        <v/>
      </c>
      <c r="AF133" s="86" t="str">
        <f t="shared" si="227"/>
        <v/>
      </c>
      <c r="AG133" s="86" t="str">
        <f t="shared" si="228"/>
        <v/>
      </c>
      <c r="AH133" s="86" t="str">
        <f t="shared" si="251"/>
        <v/>
      </c>
      <c r="AI133" s="86" t="str">
        <f t="shared" si="252"/>
        <v/>
      </c>
      <c r="AJ133" s="86" t="str">
        <f t="shared" si="253"/>
        <v/>
      </c>
      <c r="AK133" s="86" t="str">
        <f t="shared" si="294"/>
        <v/>
      </c>
      <c r="AL133" s="86" t="str">
        <f>IF(AND(Include_study?="Yes",Sufficient_data="Yes",Subgroup&lt;&gt;""),AH133-ABS(TINV((1-Subgroup_confidence_level),Number_of_subjects-1))*Calculations!AI133,"")</f>
        <v/>
      </c>
      <c r="AM133" s="86" t="str">
        <f>IF(AND(Include_study?="Yes",Sufficient_data="Yes",Subgroup&lt;&gt;""),AH133+ABS(TINV((1-Subgroup_confidence_level),Number_of_subjects-1))*Calculations!AI133,"")</f>
        <v/>
      </c>
      <c r="AN133" s="110" t="str">
        <f t="shared" si="295"/>
        <v/>
      </c>
      <c r="AO133" s="108" t="str">
        <f t="shared" si="296"/>
        <v/>
      </c>
      <c r="AP133" s="42"/>
      <c r="AQ133" s="71" t="e">
        <f t="shared" si="254"/>
        <v>#N/A</v>
      </c>
      <c r="AR133" s="41" t="str">
        <f t="shared" si="255"/>
        <v/>
      </c>
      <c r="AS133" s="51" t="str">
        <f t="shared" si="256"/>
        <v/>
      </c>
      <c r="AT133" s="42"/>
      <c r="AU133" s="71" t="str">
        <f t="shared" si="257"/>
        <v/>
      </c>
      <c r="AV133" s="86" t="str">
        <f>IF(AND(Sufficient_data="Yes",Include_study?="Yes",Subgroup&lt;&gt;""),IF(COUNTIFS(Input!P$2:P132,"="&amp;"Yes",Input!C$2:C132,"="&amp;"Yes",Input!Q$2:Q132,"="&amp;Subgroup)&gt;0,"",Subgroup),"")</f>
        <v/>
      </c>
      <c r="AW133" s="86" t="str">
        <f t="shared" si="258"/>
        <v/>
      </c>
      <c r="AX133" s="86" t="str">
        <f t="shared" si="259"/>
        <v/>
      </c>
      <c r="AY133" s="86" t="str">
        <f t="shared" si="260"/>
        <v/>
      </c>
      <c r="AZ133" s="86" t="str">
        <f t="shared" si="261"/>
        <v/>
      </c>
      <c r="BA133" s="86" t="str">
        <f t="shared" si="262"/>
        <v/>
      </c>
      <c r="BB133" s="86" t="str">
        <f t="shared" si="263"/>
        <v/>
      </c>
      <c r="BC133" s="86" t="str">
        <f t="shared" si="297"/>
        <v/>
      </c>
      <c r="BD133" s="86" t="str">
        <f t="shared" si="264"/>
        <v/>
      </c>
      <c r="BE133" s="86" t="str">
        <f t="shared" si="298"/>
        <v/>
      </c>
      <c r="BF133" s="86" t="str">
        <f t="shared" si="299"/>
        <v/>
      </c>
      <c r="BG133" s="86" t="str">
        <f t="shared" si="265"/>
        <v/>
      </c>
      <c r="BH133" s="86" t="str">
        <f t="shared" si="300"/>
        <v/>
      </c>
      <c r="BI133" s="86" t="str">
        <f t="shared" si="301"/>
        <v/>
      </c>
      <c r="BJ133" s="86" t="str">
        <f t="shared" si="266"/>
        <v/>
      </c>
      <c r="BK133" s="86" t="str">
        <f t="shared" si="302"/>
        <v/>
      </c>
      <c r="BL133" s="86" t="str">
        <f t="shared" si="303"/>
        <v/>
      </c>
      <c r="BM133" s="86" t="str">
        <f t="shared" si="267"/>
        <v/>
      </c>
      <c r="BN133" s="86" t="str">
        <f t="shared" si="268"/>
        <v/>
      </c>
      <c r="BO133" s="86" t="e">
        <f t="shared" si="269"/>
        <v>#N/A</v>
      </c>
      <c r="BP133" s="105" t="str">
        <f t="shared" si="270"/>
        <v/>
      </c>
      <c r="BQ133" s="86" t="str">
        <f t="shared" si="271"/>
        <v/>
      </c>
      <c r="BR133" s="86" t="str">
        <f t="shared" si="304"/>
        <v/>
      </c>
      <c r="BS133" s="86" t="str">
        <f t="shared" si="272"/>
        <v/>
      </c>
      <c r="BT133" s="51" t="str">
        <f t="shared" si="310"/>
        <v/>
      </c>
      <c r="BY133" s="132"/>
      <c r="BZ133" s="41" t="e">
        <f>IF(AND(Sufficient_data="Yes",Include_study?="Yes",Moderator&lt;&gt;""),'Moderator Analysis'!E133,NA())</f>
        <v>#N/A</v>
      </c>
      <c r="CA133" s="41" t="e">
        <f>IF(AND(Include_study?="Yes",Sufficient_data="Yes",Moderator&lt;&gt;""),'Moderator Analysis'!F133,NA())</f>
        <v>#N/A</v>
      </c>
      <c r="CB133" s="41" t="str">
        <f t="shared" si="305"/>
        <v/>
      </c>
      <c r="CC133" s="41" t="str">
        <f t="shared" si="273"/>
        <v/>
      </c>
      <c r="CD133" s="41" t="str">
        <f>IF(AND(Sufficient_data="Yes",Include_study?="Yes",Moderator&lt;&gt;""),'Moderator Analysis'!F:F-CO$2,"")</f>
        <v/>
      </c>
      <c r="CE133" s="41" t="str">
        <f t="shared" si="274"/>
        <v/>
      </c>
      <c r="CF133" s="51" t="str">
        <f>IF(AND(Sufficient_data="Yes",Include_study?="Yes",Moderator&lt;&gt;""),CC:CC*('Moderator Analysis'!F:F-CO$5-CO$4*'Moderator Analysis'!E:E)^2,"")</f>
        <v/>
      </c>
      <c r="CG133" s="42"/>
      <c r="CH133" s="25"/>
      <c r="CI133" s="71" t="str">
        <f t="shared" si="275"/>
        <v/>
      </c>
      <c r="CJ133" s="41" t="str">
        <f>IF(AND(Sufficient_data="Yes",Include_study?="Yes",CI133&lt;&gt;""),'Moderator Analysis'!F:F-'Moderator Analysis'!$J$37,"")</f>
        <v/>
      </c>
      <c r="CK133" s="41" t="str">
        <f>IF(AND(Sufficient_data="Yes",Include_study?="Yes",CI133&lt;&gt;""),'Moderator Analysis'!E:E-SUMPRODUCT('Moderator Analysis'!E:E,CI:CI)/SUM(CI:CI),"")</f>
        <v/>
      </c>
      <c r="CL133" s="51" t="str">
        <f>IF(AND(Sufficient_data="Yes",Include_study?="Yes",CI133&lt;&gt;""),CI:CI*('Moderator Analysis'!F:F-'Moderator Analysis'!J$29-'Moderator Analysis'!J$30*'Moderator Analysis'!E:E)^2,"")</f>
        <v/>
      </c>
      <c r="CQ133" s="132"/>
      <c r="CR133" s="134"/>
      <c r="CS133" s="41" t="str">
        <f>IF(AND(Sufficient_data="Yes",Include_study?="Yes"),1/('Publication Bias Analysis'!F133^2),"")</f>
        <v/>
      </c>
      <c r="CT133" s="86" t="str">
        <f>IF(AND(Include_study?="Yes",Sufficient_data="Yes"),1/('Publication Bias Analysis'!F133^2+IF(Additional_model="Fixed effect",0,DG$21)),"")</f>
        <v/>
      </c>
      <c r="CU133" s="86" t="str">
        <f>IF(AND(Include_study?="Yes",Sufficient_data="Yes"),1/('Publication Bias Analysis'!F:F^2+IF(Additional_model="Fixed effect",0,'Publication Bias Analysis'!L$32)),"")</f>
        <v/>
      </c>
      <c r="CV133" s="86" t="str">
        <f>IF(AND(Include_study?="Yes",Sufficient_data="Yes"),'Publication Bias Analysis'!E:E-'Publication Bias Analysis'!I$37,"")</f>
        <v/>
      </c>
      <c r="CW133" s="86" t="str">
        <f>IF(AND(Include_study?="Yes",Sufficient_data="Yes"),IF(Additional_model="Fixed effect",1/'Publication Bias Analysis'!F:F,1/SQRT('Publication Bias Analysis'!F:F^2+Calculations!DG$21)),"")</f>
        <v/>
      </c>
      <c r="CX133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33" s="88" t="str">
        <f t="shared" si="306"/>
        <v/>
      </c>
      <c r="CZ133" s="88" t="str">
        <f>IF(AND(Include_study?="Yes",Sufficient_data="Yes"),CY:CY+IF(DK:DK&lt;0,-1,1)*COUNTIF(CY$2:CY132,CY:CY),"")</f>
        <v/>
      </c>
      <c r="DA133" s="88" t="str">
        <f>IF(AND(Include_study?="Yes",Sufficient_data="Yes"),RANK(DO:DO,DO:DO,1)*IF(DN:DN&gt;0,1,-1)+IF(DN:DN&lt;0,-1,1)*COUNTIF(CY$2:CY132,CY:CY),"")</f>
        <v/>
      </c>
      <c r="DB133" s="88" t="str">
        <f>IF(AND(Include_study?="Yes",Sufficient_data="Yes"),RANK(DR:DR,DR:DR,1)*IF(DQ:DQ&gt;0,1,-1)+IF(DQ:DQ&lt;0,-1,1)*COUNTIF(CY$2:CY132,CY:CY),"")</f>
        <v/>
      </c>
      <c r="DC133" s="41" t="e">
        <f>IF(AND(Include_study?="Yes",Sufficient_data="Yes"),'Publication Bias Analysis'!$E:$E,NA())</f>
        <v>#N/A</v>
      </c>
      <c r="DD133" s="51" t="e">
        <f>IF(AND(Include_study?="Yes",Sufficient_data="Yes"),'Publication Bias Analysis'!$F:$F,NA())</f>
        <v>#N/A</v>
      </c>
      <c r="DJ133" s="136"/>
      <c r="DK133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33" s="41" t="str">
        <f t="shared" si="276"/>
        <v/>
      </c>
      <c r="DM133" s="51" t="str">
        <f>IF(AND(Include_study?="Yes",Sufficient_data="Yes"),1/('Publication Bias Analysis'!F:F^2+IF(Additional_model="Fixed effect",0,$DV$6)),"")</f>
        <v/>
      </c>
      <c r="DN133" s="41" t="str">
        <f>IF(AND(Include_study?="Yes",Sufficient_data="Yes"),IF('Publication Bias Analysis'!L$38="Left",'Publication Bias Analysis'!E:E-DV$3,Calculations!DV$3-'Publication Bias Analysis'!E:E),"")</f>
        <v/>
      </c>
      <c r="DO133" s="41" t="str">
        <f t="shared" si="277"/>
        <v/>
      </c>
      <c r="DP133" s="51" t="str">
        <f>IF(AND(DN133&lt;&gt;"",CZ133&lt;=MAX(CZ:CZ)-DV$7),1/('Publication Bias Analysis'!F:F^2+IF(Additional_model="Fixed effect",0,$DV$13)),"")</f>
        <v/>
      </c>
      <c r="DQ133" s="71" t="str">
        <f>IF(AND(Include_study?="Yes",Sufficient_data="Yes"),IF('Publication Bias Analysis'!L$38="Left",'Publication Bias Analysis'!E:E-DV$10,DV$10-'Publication Bias Analysis'!E:E),"")</f>
        <v/>
      </c>
      <c r="DR133" s="41" t="str">
        <f t="shared" si="278"/>
        <v/>
      </c>
      <c r="DS133" s="51" t="str">
        <f>IF(AND(DQ133&lt;&gt;"",DA133&lt;=MAX(DA:DA)-DV$14),1/('Publication Bias Analysis'!F:F^2+IF(Additional_model="Fixed effect",0,$DV$20)),"")</f>
        <v/>
      </c>
      <c r="EJ133" s="136"/>
      <c r="EK133" s="41" t="str">
        <f t="shared" si="307"/>
        <v/>
      </c>
      <c r="EL133" s="51" t="str">
        <f>IF(AND(Include_study?="Yes",Sufficient_data="Yes"),Z_score-('Publication Bias Analysis'!P$3+'Publication Bias Analysis'!P$4*Inverse_standard_error),"")</f>
        <v/>
      </c>
      <c r="EN133" s="136"/>
      <c r="EO133" s="41" t="str">
        <f>IF(AND(Include_study?="Yes",Sufficient_data="Yes"),('Publication Bias Analysis'!E:E-(SUMPRODUCT(Calculations!CS:CS,'Publication Bias Analysis'!E:E)/SUM(Calculations!CS:CS)))/SQRT(Calculations!EP:EP),"")</f>
        <v/>
      </c>
      <c r="EP133" s="41" t="str">
        <f>IF(AND(Include_study?="Yes",Sufficient_data="Yes"),'Publication Bias Analysis'!F:F^2-1/SUM(Calculations!CS:CS),"")</f>
        <v/>
      </c>
      <c r="EQ133" s="11" t="str">
        <f t="shared" si="279"/>
        <v/>
      </c>
      <c r="ER133" s="11" t="str">
        <f t="shared" si="280"/>
        <v/>
      </c>
      <c r="ES133" s="11" t="str">
        <f>IF(AND(Include_study?="Yes",Sufficient_data="Yes"),COUNTIFS(EQ$2:EQ132,"&lt;"&amp;EQ133,ER$2:ER132,"&lt;"&amp;ER133)+COUNTIFS(EQ134:EQ$201,"&lt;"&amp;EQ133,ER134:ER$201,"&lt;"&amp;ER133)+COUNTIFS(EQ$2:EQ132,"&gt;"&amp;EQ133,ER$2:ER132,"&gt;"&amp;ER133)+COUNTIFS(EQ134:EQ$201,"&gt;"&amp;EQ133,ER134:ER$201,"&gt;"&amp;ER133),"")</f>
        <v/>
      </c>
      <c r="ET133" s="82" t="str">
        <f>IF(AND(Include_study?="Yes",Sufficient_data="Yes"),COUNTIFS(EQ$2:EQ132,"&lt;"&amp;EQ133,ER$2:ER132,"&gt;"&amp;ER133)+COUNTIFS(EQ134:EQ$201,"&lt;"&amp;EQ133,ER134:ER$201,"&gt;"&amp;ER133)+COUNTIFS(EQ$2:EQ132,"&gt;"&amp;EQ133,ER$2:ER132,"&lt;"&amp;ER133)+COUNTIFS(EQ134:EQ$201,"&gt;"&amp;EQ133,ER134:ER$201,"&lt;"&amp;ER133),"")</f>
        <v/>
      </c>
      <c r="EV133" s="136"/>
      <c r="FA133" s="136"/>
      <c r="FB133" s="41" t="e">
        <f t="shared" si="242"/>
        <v>#N/A</v>
      </c>
      <c r="FC133" s="41" t="e">
        <f t="shared" si="243"/>
        <v>#N/A</v>
      </c>
      <c r="FD133" s="41" t="str">
        <f t="shared" si="244"/>
        <v/>
      </c>
      <c r="FE133" s="51" t="str">
        <f>IF(AND(Include_study?="Yes",Sufficient_data="Yes"),Z_score-('Publication Bias Analysis'!AO$30+'Publication Bias Analysis'!AO$31*Inverse_standard_error),"")</f>
        <v/>
      </c>
      <c r="FK133" s="136"/>
      <c r="FL133" s="11" t="str">
        <f>IF(Z_score_individual_studies&lt;&gt;"",RANK('Publication Bias Analysis'!AW:AW,'Publication Bias Analysis'!AW:AW,1)+COUNTIF('Publication Bias Analysis'!AW$2:AW132,'Publication Bias Analysis'!AW133),"")</f>
        <v/>
      </c>
      <c r="FM133" s="41" t="str">
        <f t="shared" si="308"/>
        <v/>
      </c>
      <c r="FN133" s="41" t="e">
        <f>IF('Publication Bias Analysis'!AV133&lt;&gt;"",'Publication Bias Analysis'!AV133,NA())</f>
        <v>#N/A</v>
      </c>
      <c r="FO133" s="41" t="e">
        <f>IF('Publication Bias Analysis'!AW133&lt;&gt;"",'Publication Bias Analysis'!AW133,NA())</f>
        <v>#N/A</v>
      </c>
      <c r="FP133" s="41" t="str">
        <f>IF(AND(Include_study?="Yes",Sufficient_data="Yes"),'Publication Bias Analysis'!AV:AV-AVERAGE('Publication Bias Analysis'!AV:AV),"")</f>
        <v/>
      </c>
      <c r="FQ133" s="51" t="str">
        <f>IF(AND(Include_study?="Yes",Sufficient_data="Yes"),FO:FO-('Publication Bias Analysis'!AZ$30+'Publication Bias Analysis'!AZ$31*FN:FN),"")</f>
        <v/>
      </c>
      <c r="FW133" s="136"/>
      <c r="FX133" s="90" t="str">
        <f t="shared" si="309"/>
        <v/>
      </c>
      <c r="FY133" s="41" t="str">
        <f t="shared" si="281"/>
        <v/>
      </c>
      <c r="FZ133" s="51" t="str">
        <f t="shared" si="311"/>
        <v/>
      </c>
    </row>
    <row r="134" spans="1:182" x14ac:dyDescent="0.2">
      <c r="A134" s="131"/>
      <c r="B134" s="41" t="str">
        <f>IF(AND(Sufficient_data="Yes",Include_study?="Yes"),IF(AND(Sort_By=$E$1,Order="Ascending"),IF(Input!Study_name="",COUNTIFS(Input!Study_name,"&lt;&gt;"&amp;"",Include_study?,"Yes",Sufficient_data,"Yes")+1,IF(COUNT(E134)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134)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34" s="41" t="str">
        <f>IF(B134&lt;&gt;"",IF(B134=0,COUNTIF(B$2:B133,0)+1,COUNTIF(B$2:B133,B134)+COUNTIF(B:B,"&lt;"&amp;B134)+1),"")</f>
        <v/>
      </c>
      <c r="D134" s="41" t="str">
        <f t="shared" si="215"/>
        <v/>
      </c>
      <c r="E134" s="41" t="str">
        <f>IF(AND(Include_study?="Yes",Sufficient_data="Yes",Input!Study_name&lt;&gt;""),Input!Study_name,"")</f>
        <v/>
      </c>
      <c r="F134" s="41" t="str">
        <f>IF(AND(Include_study?="Yes",Sufficient_data="Yes"),IF(Input!M2_M1&lt;&gt;"",Input!M2_M1,IF(AND(M1_&lt;&gt;"",M2_&lt;&gt;""),M2_-M1_,"")),"")</f>
        <v/>
      </c>
      <c r="G134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34" s="41" t="str">
        <f>IF(AND(Include_study?="Yes",Sufficient_data="Yes"),IF(OR(t_value&lt;&gt;"",F_value&lt;&gt;"",Input!Cohens_d&lt;&gt;"",Input!Hedges_g&lt;&gt;""),"",Sdiff/SQRT(2*(1-(r_)))),"")</f>
        <v/>
      </c>
      <c r="I134" s="11" t="str">
        <f t="shared" si="282"/>
        <v/>
      </c>
      <c r="J134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34" s="41" t="str">
        <f t="shared" si="283"/>
        <v/>
      </c>
      <c r="L134" s="41" t="str">
        <f t="shared" si="284"/>
        <v/>
      </c>
      <c r="M134" s="41" t="str">
        <f t="shared" si="285"/>
        <v/>
      </c>
      <c r="N134" s="41" t="str">
        <f t="shared" si="286"/>
        <v/>
      </c>
      <c r="O134" s="41" t="str">
        <f t="shared" si="287"/>
        <v/>
      </c>
      <c r="P134" s="41" t="str">
        <f t="shared" si="288"/>
        <v/>
      </c>
      <c r="Q134" s="41" t="str">
        <f t="shared" si="289"/>
        <v/>
      </c>
      <c r="R134" s="41" t="str">
        <f t="shared" si="290"/>
        <v/>
      </c>
      <c r="S134" s="41" t="str">
        <f t="shared" si="291"/>
        <v/>
      </c>
      <c r="T134" s="105" t="str">
        <f t="shared" si="292"/>
        <v/>
      </c>
      <c r="U134" s="108" t="str">
        <f t="shared" si="293"/>
        <v/>
      </c>
      <c r="V134" s="42"/>
      <c r="W134" s="71" t="e">
        <f t="shared" si="247"/>
        <v>#N/A</v>
      </c>
      <c r="X134" s="41" t="str">
        <f t="shared" si="248"/>
        <v/>
      </c>
      <c r="Y134" s="51" t="str">
        <f t="shared" si="249"/>
        <v/>
      </c>
      <c r="AD134" s="131"/>
      <c r="AE134" s="71" t="str">
        <f t="shared" si="250"/>
        <v/>
      </c>
      <c r="AF134" s="86" t="str">
        <f t="shared" si="227"/>
        <v/>
      </c>
      <c r="AG134" s="86" t="str">
        <f t="shared" si="228"/>
        <v/>
      </c>
      <c r="AH134" s="86" t="str">
        <f t="shared" si="251"/>
        <v/>
      </c>
      <c r="AI134" s="86" t="str">
        <f t="shared" si="252"/>
        <v/>
      </c>
      <c r="AJ134" s="86" t="str">
        <f t="shared" si="253"/>
        <v/>
      </c>
      <c r="AK134" s="86" t="str">
        <f t="shared" si="294"/>
        <v/>
      </c>
      <c r="AL134" s="86" t="str">
        <f>IF(AND(Include_study?="Yes",Sufficient_data="Yes",Subgroup&lt;&gt;""),AH134-ABS(TINV((1-Subgroup_confidence_level),Number_of_subjects-1))*Calculations!AI134,"")</f>
        <v/>
      </c>
      <c r="AM134" s="86" t="str">
        <f>IF(AND(Include_study?="Yes",Sufficient_data="Yes",Subgroup&lt;&gt;""),AH134+ABS(TINV((1-Subgroup_confidence_level),Number_of_subjects-1))*Calculations!AI134,"")</f>
        <v/>
      </c>
      <c r="AN134" s="110" t="str">
        <f t="shared" si="295"/>
        <v/>
      </c>
      <c r="AO134" s="108" t="str">
        <f t="shared" si="296"/>
        <v/>
      </c>
      <c r="AP134" s="42"/>
      <c r="AQ134" s="71" t="e">
        <f t="shared" si="254"/>
        <v>#N/A</v>
      </c>
      <c r="AR134" s="41" t="str">
        <f t="shared" si="255"/>
        <v/>
      </c>
      <c r="AS134" s="51" t="str">
        <f t="shared" si="256"/>
        <v/>
      </c>
      <c r="AT134" s="42"/>
      <c r="AU134" s="71" t="str">
        <f t="shared" si="257"/>
        <v/>
      </c>
      <c r="AV134" s="86" t="str">
        <f>IF(AND(Sufficient_data="Yes",Include_study?="Yes",Subgroup&lt;&gt;""),IF(COUNTIFS(Input!P$2:P133,"="&amp;"Yes",Input!C$2:C133,"="&amp;"Yes",Input!Q$2:Q133,"="&amp;Subgroup)&gt;0,"",Subgroup),"")</f>
        <v/>
      </c>
      <c r="AW134" s="86" t="str">
        <f t="shared" si="258"/>
        <v/>
      </c>
      <c r="AX134" s="86" t="str">
        <f t="shared" si="259"/>
        <v/>
      </c>
      <c r="AY134" s="86" t="str">
        <f t="shared" si="260"/>
        <v/>
      </c>
      <c r="AZ134" s="86" t="str">
        <f t="shared" si="261"/>
        <v/>
      </c>
      <c r="BA134" s="86" t="str">
        <f t="shared" si="262"/>
        <v/>
      </c>
      <c r="BB134" s="86" t="str">
        <f t="shared" si="263"/>
        <v/>
      </c>
      <c r="BC134" s="86" t="str">
        <f t="shared" si="297"/>
        <v/>
      </c>
      <c r="BD134" s="86" t="str">
        <f t="shared" si="264"/>
        <v/>
      </c>
      <c r="BE134" s="86" t="str">
        <f t="shared" si="298"/>
        <v/>
      </c>
      <c r="BF134" s="86" t="str">
        <f t="shared" si="299"/>
        <v/>
      </c>
      <c r="BG134" s="86" t="str">
        <f t="shared" si="265"/>
        <v/>
      </c>
      <c r="BH134" s="86" t="str">
        <f t="shared" si="300"/>
        <v/>
      </c>
      <c r="BI134" s="86" t="str">
        <f t="shared" si="301"/>
        <v/>
      </c>
      <c r="BJ134" s="86" t="str">
        <f t="shared" si="266"/>
        <v/>
      </c>
      <c r="BK134" s="86" t="str">
        <f t="shared" si="302"/>
        <v/>
      </c>
      <c r="BL134" s="86" t="str">
        <f t="shared" si="303"/>
        <v/>
      </c>
      <c r="BM134" s="86" t="str">
        <f t="shared" si="267"/>
        <v/>
      </c>
      <c r="BN134" s="86" t="str">
        <f t="shared" si="268"/>
        <v/>
      </c>
      <c r="BO134" s="86" t="e">
        <f t="shared" si="269"/>
        <v>#N/A</v>
      </c>
      <c r="BP134" s="105" t="str">
        <f t="shared" si="270"/>
        <v/>
      </c>
      <c r="BQ134" s="86" t="str">
        <f t="shared" si="271"/>
        <v/>
      </c>
      <c r="BR134" s="86" t="str">
        <f t="shared" si="304"/>
        <v/>
      </c>
      <c r="BS134" s="86" t="str">
        <f t="shared" si="272"/>
        <v/>
      </c>
      <c r="BT134" s="51" t="str">
        <f t="shared" si="310"/>
        <v/>
      </c>
      <c r="BY134" s="132"/>
      <c r="BZ134" s="41" t="e">
        <f>IF(AND(Sufficient_data="Yes",Include_study?="Yes",Moderator&lt;&gt;""),'Moderator Analysis'!E134,NA())</f>
        <v>#N/A</v>
      </c>
      <c r="CA134" s="41" t="e">
        <f>IF(AND(Include_study?="Yes",Sufficient_data="Yes",Moderator&lt;&gt;""),'Moderator Analysis'!F134,NA())</f>
        <v>#N/A</v>
      </c>
      <c r="CB134" s="41" t="str">
        <f t="shared" si="305"/>
        <v/>
      </c>
      <c r="CC134" s="41" t="str">
        <f t="shared" si="273"/>
        <v/>
      </c>
      <c r="CD134" s="41" t="str">
        <f>IF(AND(Sufficient_data="Yes",Include_study?="Yes",Moderator&lt;&gt;""),'Moderator Analysis'!F:F-CO$2,"")</f>
        <v/>
      </c>
      <c r="CE134" s="41" t="str">
        <f t="shared" si="274"/>
        <v/>
      </c>
      <c r="CF134" s="51" t="str">
        <f>IF(AND(Sufficient_data="Yes",Include_study?="Yes",Moderator&lt;&gt;""),CC:CC*('Moderator Analysis'!F:F-CO$5-CO$4*'Moderator Analysis'!E:E)^2,"")</f>
        <v/>
      </c>
      <c r="CG134" s="42"/>
      <c r="CH134" s="25"/>
      <c r="CI134" s="71" t="str">
        <f t="shared" si="275"/>
        <v/>
      </c>
      <c r="CJ134" s="41" t="str">
        <f>IF(AND(Sufficient_data="Yes",Include_study?="Yes",CI134&lt;&gt;""),'Moderator Analysis'!F:F-'Moderator Analysis'!$J$37,"")</f>
        <v/>
      </c>
      <c r="CK134" s="41" t="str">
        <f>IF(AND(Sufficient_data="Yes",Include_study?="Yes",CI134&lt;&gt;""),'Moderator Analysis'!E:E-SUMPRODUCT('Moderator Analysis'!E:E,CI:CI)/SUM(CI:CI),"")</f>
        <v/>
      </c>
      <c r="CL134" s="51" t="str">
        <f>IF(AND(Sufficient_data="Yes",Include_study?="Yes",CI134&lt;&gt;""),CI:CI*('Moderator Analysis'!F:F-'Moderator Analysis'!J$29-'Moderator Analysis'!J$30*'Moderator Analysis'!E:E)^2,"")</f>
        <v/>
      </c>
      <c r="CQ134" s="132"/>
      <c r="CR134" s="134"/>
      <c r="CS134" s="41" t="str">
        <f>IF(AND(Sufficient_data="Yes",Include_study?="Yes"),1/('Publication Bias Analysis'!F134^2),"")</f>
        <v/>
      </c>
      <c r="CT134" s="86" t="str">
        <f>IF(AND(Include_study?="Yes",Sufficient_data="Yes"),1/('Publication Bias Analysis'!F134^2+IF(Additional_model="Fixed effect",0,DG$21)),"")</f>
        <v/>
      </c>
      <c r="CU134" s="86" t="str">
        <f>IF(AND(Include_study?="Yes",Sufficient_data="Yes"),1/('Publication Bias Analysis'!F:F^2+IF(Additional_model="Fixed effect",0,'Publication Bias Analysis'!L$32)),"")</f>
        <v/>
      </c>
      <c r="CV134" s="86" t="str">
        <f>IF(AND(Include_study?="Yes",Sufficient_data="Yes"),'Publication Bias Analysis'!E:E-'Publication Bias Analysis'!I$37,"")</f>
        <v/>
      </c>
      <c r="CW134" s="86" t="str">
        <f>IF(AND(Include_study?="Yes",Sufficient_data="Yes"),IF(Additional_model="Fixed effect",1/'Publication Bias Analysis'!F:F,1/SQRT('Publication Bias Analysis'!F:F^2+Calculations!DG$21)),"")</f>
        <v/>
      </c>
      <c r="CX134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34" s="88" t="str">
        <f t="shared" si="306"/>
        <v/>
      </c>
      <c r="CZ134" s="88" t="str">
        <f>IF(AND(Include_study?="Yes",Sufficient_data="Yes"),CY:CY+IF(DK:DK&lt;0,-1,1)*COUNTIF(CY$2:CY133,CY:CY),"")</f>
        <v/>
      </c>
      <c r="DA134" s="88" t="str">
        <f>IF(AND(Include_study?="Yes",Sufficient_data="Yes"),RANK(DO:DO,DO:DO,1)*IF(DN:DN&gt;0,1,-1)+IF(DN:DN&lt;0,-1,1)*COUNTIF(CY$2:CY133,CY:CY),"")</f>
        <v/>
      </c>
      <c r="DB134" s="88" t="str">
        <f>IF(AND(Include_study?="Yes",Sufficient_data="Yes"),RANK(DR:DR,DR:DR,1)*IF(DQ:DQ&gt;0,1,-1)+IF(DQ:DQ&lt;0,-1,1)*COUNTIF(CY$2:CY133,CY:CY),"")</f>
        <v/>
      </c>
      <c r="DC134" s="41" t="e">
        <f>IF(AND(Include_study?="Yes",Sufficient_data="Yes"),'Publication Bias Analysis'!$E:$E,NA())</f>
        <v>#N/A</v>
      </c>
      <c r="DD134" s="51" t="e">
        <f>IF(AND(Include_study?="Yes",Sufficient_data="Yes"),'Publication Bias Analysis'!$F:$F,NA())</f>
        <v>#N/A</v>
      </c>
      <c r="DJ134" s="136"/>
      <c r="DK134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34" s="41" t="str">
        <f t="shared" si="276"/>
        <v/>
      </c>
      <c r="DM134" s="51" t="str">
        <f>IF(AND(Include_study?="Yes",Sufficient_data="Yes"),1/('Publication Bias Analysis'!F:F^2+IF(Additional_model="Fixed effect",0,$DV$6)),"")</f>
        <v/>
      </c>
      <c r="DN134" s="41" t="str">
        <f>IF(AND(Include_study?="Yes",Sufficient_data="Yes"),IF('Publication Bias Analysis'!L$38="Left",'Publication Bias Analysis'!E:E-DV$3,Calculations!DV$3-'Publication Bias Analysis'!E:E),"")</f>
        <v/>
      </c>
      <c r="DO134" s="41" t="str">
        <f t="shared" si="277"/>
        <v/>
      </c>
      <c r="DP134" s="51" t="str">
        <f>IF(AND(DN134&lt;&gt;"",CZ134&lt;=MAX(CZ:CZ)-DV$7),1/('Publication Bias Analysis'!F:F^2+IF(Additional_model="Fixed effect",0,$DV$13)),"")</f>
        <v/>
      </c>
      <c r="DQ134" s="71" t="str">
        <f>IF(AND(Include_study?="Yes",Sufficient_data="Yes"),IF('Publication Bias Analysis'!L$38="Left",'Publication Bias Analysis'!E:E-DV$10,DV$10-'Publication Bias Analysis'!E:E),"")</f>
        <v/>
      </c>
      <c r="DR134" s="41" t="str">
        <f t="shared" si="278"/>
        <v/>
      </c>
      <c r="DS134" s="51" t="str">
        <f>IF(AND(DQ134&lt;&gt;"",DA134&lt;=MAX(DA:DA)-DV$14),1/('Publication Bias Analysis'!F:F^2+IF(Additional_model="Fixed effect",0,$DV$20)),"")</f>
        <v/>
      </c>
      <c r="EJ134" s="136"/>
      <c r="EK134" s="41" t="str">
        <f t="shared" si="307"/>
        <v/>
      </c>
      <c r="EL134" s="51" t="str">
        <f>IF(AND(Include_study?="Yes",Sufficient_data="Yes"),Z_score-('Publication Bias Analysis'!P$3+'Publication Bias Analysis'!P$4*Inverse_standard_error),"")</f>
        <v/>
      </c>
      <c r="EN134" s="136"/>
      <c r="EO134" s="41" t="str">
        <f>IF(AND(Include_study?="Yes",Sufficient_data="Yes"),('Publication Bias Analysis'!E:E-(SUMPRODUCT(Calculations!CS:CS,'Publication Bias Analysis'!E:E)/SUM(Calculations!CS:CS)))/SQRT(Calculations!EP:EP),"")</f>
        <v/>
      </c>
      <c r="EP134" s="41" t="str">
        <f>IF(AND(Include_study?="Yes",Sufficient_data="Yes"),'Publication Bias Analysis'!F:F^2-1/SUM(Calculations!CS:CS),"")</f>
        <v/>
      </c>
      <c r="EQ134" s="11" t="str">
        <f t="shared" si="279"/>
        <v/>
      </c>
      <c r="ER134" s="11" t="str">
        <f t="shared" si="280"/>
        <v/>
      </c>
      <c r="ES134" s="11" t="str">
        <f>IF(AND(Include_study?="Yes",Sufficient_data="Yes"),COUNTIFS(EQ$2:EQ133,"&lt;"&amp;EQ134,ER$2:ER133,"&lt;"&amp;ER134)+COUNTIFS(EQ135:EQ$201,"&lt;"&amp;EQ134,ER135:ER$201,"&lt;"&amp;ER134)+COUNTIFS(EQ$2:EQ133,"&gt;"&amp;EQ134,ER$2:ER133,"&gt;"&amp;ER134)+COUNTIFS(EQ135:EQ$201,"&gt;"&amp;EQ134,ER135:ER$201,"&gt;"&amp;ER134),"")</f>
        <v/>
      </c>
      <c r="ET134" s="82" t="str">
        <f>IF(AND(Include_study?="Yes",Sufficient_data="Yes"),COUNTIFS(EQ$2:EQ133,"&lt;"&amp;EQ134,ER$2:ER133,"&gt;"&amp;ER134)+COUNTIFS(EQ135:EQ$201,"&lt;"&amp;EQ134,ER135:ER$201,"&gt;"&amp;ER134)+COUNTIFS(EQ$2:EQ133,"&gt;"&amp;EQ134,ER$2:ER133,"&lt;"&amp;ER134)+COUNTIFS(EQ135:EQ$201,"&gt;"&amp;EQ134,ER135:ER$201,"&lt;"&amp;ER134),"")</f>
        <v/>
      </c>
      <c r="EV134" s="136"/>
      <c r="FA134" s="136"/>
      <c r="FB134" s="41" t="e">
        <f t="shared" si="242"/>
        <v>#N/A</v>
      </c>
      <c r="FC134" s="41" t="e">
        <f t="shared" si="243"/>
        <v>#N/A</v>
      </c>
      <c r="FD134" s="41" t="str">
        <f t="shared" si="244"/>
        <v/>
      </c>
      <c r="FE134" s="51" t="str">
        <f>IF(AND(Include_study?="Yes",Sufficient_data="Yes"),Z_score-('Publication Bias Analysis'!AO$30+'Publication Bias Analysis'!AO$31*Inverse_standard_error),"")</f>
        <v/>
      </c>
      <c r="FK134" s="136"/>
      <c r="FL134" s="11" t="str">
        <f>IF(Z_score_individual_studies&lt;&gt;"",RANK('Publication Bias Analysis'!AW:AW,'Publication Bias Analysis'!AW:AW,1)+COUNTIF('Publication Bias Analysis'!AW$2:AW133,'Publication Bias Analysis'!AW134),"")</f>
        <v/>
      </c>
      <c r="FM134" s="41" t="str">
        <f t="shared" si="308"/>
        <v/>
      </c>
      <c r="FN134" s="41" t="e">
        <f>IF('Publication Bias Analysis'!AV134&lt;&gt;"",'Publication Bias Analysis'!AV134,NA())</f>
        <v>#N/A</v>
      </c>
      <c r="FO134" s="41" t="e">
        <f>IF('Publication Bias Analysis'!AW134&lt;&gt;"",'Publication Bias Analysis'!AW134,NA())</f>
        <v>#N/A</v>
      </c>
      <c r="FP134" s="41" t="str">
        <f>IF(AND(Include_study?="Yes",Sufficient_data="Yes"),'Publication Bias Analysis'!AV:AV-AVERAGE('Publication Bias Analysis'!AV:AV),"")</f>
        <v/>
      </c>
      <c r="FQ134" s="51" t="str">
        <f>IF(AND(Include_study?="Yes",Sufficient_data="Yes"),FO:FO-('Publication Bias Analysis'!AZ$30+'Publication Bias Analysis'!AZ$31*FN:FN),"")</f>
        <v/>
      </c>
      <c r="FW134" s="136"/>
      <c r="FX134" s="90" t="str">
        <f t="shared" si="309"/>
        <v/>
      </c>
      <c r="FY134" s="41" t="str">
        <f t="shared" si="281"/>
        <v/>
      </c>
      <c r="FZ134" s="51" t="str">
        <f t="shared" si="311"/>
        <v/>
      </c>
    </row>
    <row r="135" spans="1:182" x14ac:dyDescent="0.2">
      <c r="A135" s="131"/>
      <c r="B135" s="41" t="str">
        <f>IF(AND(Sufficient_data="Yes",Include_study?="Yes"),IF(AND(Sort_By=$E$1,Order="Ascending"),IF(Input!Study_name="",COUNTIFS(Input!Study_name,"&lt;&gt;"&amp;"",Include_study?,"Yes",Sufficient_data,"Yes")+1,IF(COUNT(E135)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135)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35" s="41" t="str">
        <f>IF(B135&lt;&gt;"",IF(B135=0,COUNTIF(B$2:B134,0)+1,COUNTIF(B$2:B134,B135)+COUNTIF(B:B,"&lt;"&amp;B135)+1),"")</f>
        <v/>
      </c>
      <c r="D135" s="41" t="str">
        <f t="shared" si="215"/>
        <v/>
      </c>
      <c r="E135" s="41" t="str">
        <f>IF(AND(Include_study?="Yes",Sufficient_data="Yes",Input!Study_name&lt;&gt;""),Input!Study_name,"")</f>
        <v/>
      </c>
      <c r="F135" s="41" t="str">
        <f>IF(AND(Include_study?="Yes",Sufficient_data="Yes"),IF(Input!M2_M1&lt;&gt;"",Input!M2_M1,IF(AND(M1_&lt;&gt;"",M2_&lt;&gt;""),M2_-M1_,"")),"")</f>
        <v/>
      </c>
      <c r="G135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35" s="41" t="str">
        <f>IF(AND(Include_study?="Yes",Sufficient_data="Yes"),IF(OR(t_value&lt;&gt;"",F_value&lt;&gt;"",Input!Cohens_d&lt;&gt;"",Input!Hedges_g&lt;&gt;""),"",Sdiff/SQRT(2*(1-(r_)))),"")</f>
        <v/>
      </c>
      <c r="I135" s="11" t="str">
        <f t="shared" si="282"/>
        <v/>
      </c>
      <c r="J135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35" s="41" t="str">
        <f t="shared" si="283"/>
        <v/>
      </c>
      <c r="L135" s="41" t="str">
        <f t="shared" si="284"/>
        <v/>
      </c>
      <c r="M135" s="41" t="str">
        <f t="shared" si="285"/>
        <v/>
      </c>
      <c r="N135" s="41" t="str">
        <f t="shared" si="286"/>
        <v/>
      </c>
      <c r="O135" s="41" t="str">
        <f t="shared" si="287"/>
        <v/>
      </c>
      <c r="P135" s="41" t="str">
        <f t="shared" si="288"/>
        <v/>
      </c>
      <c r="Q135" s="41" t="str">
        <f t="shared" si="289"/>
        <v/>
      </c>
      <c r="R135" s="41" t="str">
        <f t="shared" si="290"/>
        <v/>
      </c>
      <c r="S135" s="41" t="str">
        <f t="shared" si="291"/>
        <v/>
      </c>
      <c r="T135" s="105" t="str">
        <f t="shared" si="292"/>
        <v/>
      </c>
      <c r="U135" s="108" t="str">
        <f t="shared" si="293"/>
        <v/>
      </c>
      <c r="V135" s="42"/>
      <c r="W135" s="71" t="e">
        <f t="shared" si="247"/>
        <v>#N/A</v>
      </c>
      <c r="X135" s="41" t="str">
        <f t="shared" si="248"/>
        <v/>
      </c>
      <c r="Y135" s="51" t="str">
        <f t="shared" si="249"/>
        <v/>
      </c>
      <c r="AD135" s="131"/>
      <c r="AE135" s="71" t="str">
        <f t="shared" si="250"/>
        <v/>
      </c>
      <c r="AF135" s="86" t="str">
        <f t="shared" si="227"/>
        <v/>
      </c>
      <c r="AG135" s="86" t="str">
        <f t="shared" si="228"/>
        <v/>
      </c>
      <c r="AH135" s="86" t="str">
        <f t="shared" si="251"/>
        <v/>
      </c>
      <c r="AI135" s="86" t="str">
        <f t="shared" si="252"/>
        <v/>
      </c>
      <c r="AJ135" s="86" t="str">
        <f t="shared" si="253"/>
        <v/>
      </c>
      <c r="AK135" s="86" t="str">
        <f t="shared" si="294"/>
        <v/>
      </c>
      <c r="AL135" s="86" t="str">
        <f>IF(AND(Include_study?="Yes",Sufficient_data="Yes",Subgroup&lt;&gt;""),AH135-ABS(TINV((1-Subgroup_confidence_level),Number_of_subjects-1))*Calculations!AI135,"")</f>
        <v/>
      </c>
      <c r="AM135" s="86" t="str">
        <f>IF(AND(Include_study?="Yes",Sufficient_data="Yes",Subgroup&lt;&gt;""),AH135+ABS(TINV((1-Subgroup_confidence_level),Number_of_subjects-1))*Calculations!AI135,"")</f>
        <v/>
      </c>
      <c r="AN135" s="110" t="str">
        <f t="shared" si="295"/>
        <v/>
      </c>
      <c r="AO135" s="108" t="str">
        <f t="shared" si="296"/>
        <v/>
      </c>
      <c r="AP135" s="42"/>
      <c r="AQ135" s="71" t="e">
        <f t="shared" si="254"/>
        <v>#N/A</v>
      </c>
      <c r="AR135" s="41" t="str">
        <f t="shared" si="255"/>
        <v/>
      </c>
      <c r="AS135" s="51" t="str">
        <f t="shared" si="256"/>
        <v/>
      </c>
      <c r="AT135" s="42"/>
      <c r="AU135" s="71" t="str">
        <f t="shared" si="257"/>
        <v/>
      </c>
      <c r="AV135" s="86" t="str">
        <f>IF(AND(Sufficient_data="Yes",Include_study?="Yes",Subgroup&lt;&gt;""),IF(COUNTIFS(Input!P$2:P134,"="&amp;"Yes",Input!C$2:C134,"="&amp;"Yes",Input!Q$2:Q134,"="&amp;Subgroup)&gt;0,"",Subgroup),"")</f>
        <v/>
      </c>
      <c r="AW135" s="86" t="str">
        <f t="shared" si="258"/>
        <v/>
      </c>
      <c r="AX135" s="86" t="str">
        <f t="shared" si="259"/>
        <v/>
      </c>
      <c r="AY135" s="86" t="str">
        <f t="shared" si="260"/>
        <v/>
      </c>
      <c r="AZ135" s="86" t="str">
        <f t="shared" si="261"/>
        <v/>
      </c>
      <c r="BA135" s="86" t="str">
        <f t="shared" si="262"/>
        <v/>
      </c>
      <c r="BB135" s="86" t="str">
        <f t="shared" si="263"/>
        <v/>
      </c>
      <c r="BC135" s="86" t="str">
        <f t="shared" si="297"/>
        <v/>
      </c>
      <c r="BD135" s="86" t="str">
        <f t="shared" si="264"/>
        <v/>
      </c>
      <c r="BE135" s="86" t="str">
        <f t="shared" si="298"/>
        <v/>
      </c>
      <c r="BF135" s="86" t="str">
        <f t="shared" si="299"/>
        <v/>
      </c>
      <c r="BG135" s="86" t="str">
        <f t="shared" si="265"/>
        <v/>
      </c>
      <c r="BH135" s="86" t="str">
        <f t="shared" si="300"/>
        <v/>
      </c>
      <c r="BI135" s="86" t="str">
        <f t="shared" si="301"/>
        <v/>
      </c>
      <c r="BJ135" s="86" t="str">
        <f t="shared" si="266"/>
        <v/>
      </c>
      <c r="BK135" s="86" t="str">
        <f t="shared" si="302"/>
        <v/>
      </c>
      <c r="BL135" s="86" t="str">
        <f t="shared" si="303"/>
        <v/>
      </c>
      <c r="BM135" s="86" t="str">
        <f t="shared" si="267"/>
        <v/>
      </c>
      <c r="BN135" s="86" t="str">
        <f t="shared" si="268"/>
        <v/>
      </c>
      <c r="BO135" s="86" t="e">
        <f t="shared" si="269"/>
        <v>#N/A</v>
      </c>
      <c r="BP135" s="105" t="str">
        <f t="shared" si="270"/>
        <v/>
      </c>
      <c r="BQ135" s="86" t="str">
        <f t="shared" si="271"/>
        <v/>
      </c>
      <c r="BR135" s="86" t="str">
        <f t="shared" si="304"/>
        <v/>
      </c>
      <c r="BS135" s="86" t="str">
        <f t="shared" si="272"/>
        <v/>
      </c>
      <c r="BT135" s="51" t="str">
        <f t="shared" si="310"/>
        <v/>
      </c>
      <c r="BY135" s="132"/>
      <c r="BZ135" s="41" t="e">
        <f>IF(AND(Sufficient_data="Yes",Include_study?="Yes",Moderator&lt;&gt;""),'Moderator Analysis'!E135,NA())</f>
        <v>#N/A</v>
      </c>
      <c r="CA135" s="41" t="e">
        <f>IF(AND(Include_study?="Yes",Sufficient_data="Yes",Moderator&lt;&gt;""),'Moderator Analysis'!F135,NA())</f>
        <v>#N/A</v>
      </c>
      <c r="CB135" s="41" t="str">
        <f t="shared" si="305"/>
        <v/>
      </c>
      <c r="CC135" s="41" t="str">
        <f t="shared" si="273"/>
        <v/>
      </c>
      <c r="CD135" s="41" t="str">
        <f>IF(AND(Sufficient_data="Yes",Include_study?="Yes",Moderator&lt;&gt;""),'Moderator Analysis'!F:F-CO$2,"")</f>
        <v/>
      </c>
      <c r="CE135" s="41" t="str">
        <f t="shared" si="274"/>
        <v/>
      </c>
      <c r="CF135" s="51" t="str">
        <f>IF(AND(Sufficient_data="Yes",Include_study?="Yes",Moderator&lt;&gt;""),CC:CC*('Moderator Analysis'!F:F-CO$5-CO$4*'Moderator Analysis'!E:E)^2,"")</f>
        <v/>
      </c>
      <c r="CG135" s="42"/>
      <c r="CH135" s="25"/>
      <c r="CI135" s="71" t="str">
        <f t="shared" si="275"/>
        <v/>
      </c>
      <c r="CJ135" s="41" t="str">
        <f>IF(AND(Sufficient_data="Yes",Include_study?="Yes",CI135&lt;&gt;""),'Moderator Analysis'!F:F-'Moderator Analysis'!$J$37,"")</f>
        <v/>
      </c>
      <c r="CK135" s="41" t="str">
        <f>IF(AND(Sufficient_data="Yes",Include_study?="Yes",CI135&lt;&gt;""),'Moderator Analysis'!E:E-SUMPRODUCT('Moderator Analysis'!E:E,CI:CI)/SUM(CI:CI),"")</f>
        <v/>
      </c>
      <c r="CL135" s="51" t="str">
        <f>IF(AND(Sufficient_data="Yes",Include_study?="Yes",CI135&lt;&gt;""),CI:CI*('Moderator Analysis'!F:F-'Moderator Analysis'!J$29-'Moderator Analysis'!J$30*'Moderator Analysis'!E:E)^2,"")</f>
        <v/>
      </c>
      <c r="CQ135" s="132"/>
      <c r="CR135" s="134"/>
      <c r="CS135" s="41" t="str">
        <f>IF(AND(Sufficient_data="Yes",Include_study?="Yes"),1/('Publication Bias Analysis'!F135^2),"")</f>
        <v/>
      </c>
      <c r="CT135" s="86" t="str">
        <f>IF(AND(Include_study?="Yes",Sufficient_data="Yes"),1/('Publication Bias Analysis'!F135^2+IF(Additional_model="Fixed effect",0,DG$21)),"")</f>
        <v/>
      </c>
      <c r="CU135" s="86" t="str">
        <f>IF(AND(Include_study?="Yes",Sufficient_data="Yes"),1/('Publication Bias Analysis'!F:F^2+IF(Additional_model="Fixed effect",0,'Publication Bias Analysis'!L$32)),"")</f>
        <v/>
      </c>
      <c r="CV135" s="86" t="str">
        <f>IF(AND(Include_study?="Yes",Sufficient_data="Yes"),'Publication Bias Analysis'!E:E-'Publication Bias Analysis'!I$37,"")</f>
        <v/>
      </c>
      <c r="CW135" s="86" t="str">
        <f>IF(AND(Include_study?="Yes",Sufficient_data="Yes"),IF(Additional_model="Fixed effect",1/'Publication Bias Analysis'!F:F,1/SQRT('Publication Bias Analysis'!F:F^2+Calculations!DG$21)),"")</f>
        <v/>
      </c>
      <c r="CX135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35" s="88" t="str">
        <f t="shared" si="306"/>
        <v/>
      </c>
      <c r="CZ135" s="88" t="str">
        <f>IF(AND(Include_study?="Yes",Sufficient_data="Yes"),CY:CY+IF(DK:DK&lt;0,-1,1)*COUNTIF(CY$2:CY134,CY:CY),"")</f>
        <v/>
      </c>
      <c r="DA135" s="88" t="str">
        <f>IF(AND(Include_study?="Yes",Sufficient_data="Yes"),RANK(DO:DO,DO:DO,1)*IF(DN:DN&gt;0,1,-1)+IF(DN:DN&lt;0,-1,1)*COUNTIF(CY$2:CY134,CY:CY),"")</f>
        <v/>
      </c>
      <c r="DB135" s="88" t="str">
        <f>IF(AND(Include_study?="Yes",Sufficient_data="Yes"),RANK(DR:DR,DR:DR,1)*IF(DQ:DQ&gt;0,1,-1)+IF(DQ:DQ&lt;0,-1,1)*COUNTIF(CY$2:CY134,CY:CY),"")</f>
        <v/>
      </c>
      <c r="DC135" s="41" t="e">
        <f>IF(AND(Include_study?="Yes",Sufficient_data="Yes"),'Publication Bias Analysis'!$E:$E,NA())</f>
        <v>#N/A</v>
      </c>
      <c r="DD135" s="51" t="e">
        <f>IF(AND(Include_study?="Yes",Sufficient_data="Yes"),'Publication Bias Analysis'!$F:$F,NA())</f>
        <v>#N/A</v>
      </c>
      <c r="DJ135" s="136"/>
      <c r="DK135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35" s="41" t="str">
        <f t="shared" si="276"/>
        <v/>
      </c>
      <c r="DM135" s="51" t="str">
        <f>IF(AND(Include_study?="Yes",Sufficient_data="Yes"),1/('Publication Bias Analysis'!F:F^2+IF(Additional_model="Fixed effect",0,$DV$6)),"")</f>
        <v/>
      </c>
      <c r="DN135" s="41" t="str">
        <f>IF(AND(Include_study?="Yes",Sufficient_data="Yes"),IF('Publication Bias Analysis'!L$38="Left",'Publication Bias Analysis'!E:E-DV$3,Calculations!DV$3-'Publication Bias Analysis'!E:E),"")</f>
        <v/>
      </c>
      <c r="DO135" s="41" t="str">
        <f t="shared" si="277"/>
        <v/>
      </c>
      <c r="DP135" s="51" t="str">
        <f>IF(AND(DN135&lt;&gt;"",CZ135&lt;=MAX(CZ:CZ)-DV$7),1/('Publication Bias Analysis'!F:F^2+IF(Additional_model="Fixed effect",0,$DV$13)),"")</f>
        <v/>
      </c>
      <c r="DQ135" s="71" t="str">
        <f>IF(AND(Include_study?="Yes",Sufficient_data="Yes"),IF('Publication Bias Analysis'!L$38="Left",'Publication Bias Analysis'!E:E-DV$10,DV$10-'Publication Bias Analysis'!E:E),"")</f>
        <v/>
      </c>
      <c r="DR135" s="41" t="str">
        <f t="shared" si="278"/>
        <v/>
      </c>
      <c r="DS135" s="51" t="str">
        <f>IF(AND(DQ135&lt;&gt;"",DA135&lt;=MAX(DA:DA)-DV$14),1/('Publication Bias Analysis'!F:F^2+IF(Additional_model="Fixed effect",0,$DV$20)),"")</f>
        <v/>
      </c>
      <c r="EJ135" s="136"/>
      <c r="EK135" s="41" t="str">
        <f t="shared" si="307"/>
        <v/>
      </c>
      <c r="EL135" s="51" t="str">
        <f>IF(AND(Include_study?="Yes",Sufficient_data="Yes"),Z_score-('Publication Bias Analysis'!P$3+'Publication Bias Analysis'!P$4*Inverse_standard_error),"")</f>
        <v/>
      </c>
      <c r="EN135" s="136"/>
      <c r="EO135" s="41" t="str">
        <f>IF(AND(Include_study?="Yes",Sufficient_data="Yes"),('Publication Bias Analysis'!E:E-(SUMPRODUCT(Calculations!CS:CS,'Publication Bias Analysis'!E:E)/SUM(Calculations!CS:CS)))/SQRT(Calculations!EP:EP),"")</f>
        <v/>
      </c>
      <c r="EP135" s="41" t="str">
        <f>IF(AND(Include_study?="Yes",Sufficient_data="Yes"),'Publication Bias Analysis'!F:F^2-1/SUM(Calculations!CS:CS),"")</f>
        <v/>
      </c>
      <c r="EQ135" s="11" t="str">
        <f t="shared" si="279"/>
        <v/>
      </c>
      <c r="ER135" s="11" t="str">
        <f t="shared" si="280"/>
        <v/>
      </c>
      <c r="ES135" s="11" t="str">
        <f>IF(AND(Include_study?="Yes",Sufficient_data="Yes"),COUNTIFS(EQ$2:EQ134,"&lt;"&amp;EQ135,ER$2:ER134,"&lt;"&amp;ER135)+COUNTIFS(EQ136:EQ$201,"&lt;"&amp;EQ135,ER136:ER$201,"&lt;"&amp;ER135)+COUNTIFS(EQ$2:EQ134,"&gt;"&amp;EQ135,ER$2:ER134,"&gt;"&amp;ER135)+COUNTIFS(EQ136:EQ$201,"&gt;"&amp;EQ135,ER136:ER$201,"&gt;"&amp;ER135),"")</f>
        <v/>
      </c>
      <c r="ET135" s="82" t="str">
        <f>IF(AND(Include_study?="Yes",Sufficient_data="Yes"),COUNTIFS(EQ$2:EQ134,"&lt;"&amp;EQ135,ER$2:ER134,"&gt;"&amp;ER135)+COUNTIFS(EQ136:EQ$201,"&lt;"&amp;EQ135,ER136:ER$201,"&gt;"&amp;ER135)+COUNTIFS(EQ$2:EQ134,"&gt;"&amp;EQ135,ER$2:ER134,"&lt;"&amp;ER135)+COUNTIFS(EQ136:EQ$201,"&gt;"&amp;EQ135,ER136:ER$201,"&lt;"&amp;ER135),"")</f>
        <v/>
      </c>
      <c r="EV135" s="136"/>
      <c r="FA135" s="136"/>
      <c r="FB135" s="41" t="e">
        <f t="shared" si="242"/>
        <v>#N/A</v>
      </c>
      <c r="FC135" s="41" t="e">
        <f t="shared" si="243"/>
        <v>#N/A</v>
      </c>
      <c r="FD135" s="41" t="str">
        <f t="shared" si="244"/>
        <v/>
      </c>
      <c r="FE135" s="51" t="str">
        <f>IF(AND(Include_study?="Yes",Sufficient_data="Yes"),Z_score-('Publication Bias Analysis'!AO$30+'Publication Bias Analysis'!AO$31*Inverse_standard_error),"")</f>
        <v/>
      </c>
      <c r="FK135" s="136"/>
      <c r="FL135" s="11" t="str">
        <f>IF(Z_score_individual_studies&lt;&gt;"",RANK('Publication Bias Analysis'!AW:AW,'Publication Bias Analysis'!AW:AW,1)+COUNTIF('Publication Bias Analysis'!AW$2:AW134,'Publication Bias Analysis'!AW135),"")</f>
        <v/>
      </c>
      <c r="FM135" s="41" t="str">
        <f t="shared" si="308"/>
        <v/>
      </c>
      <c r="FN135" s="41" t="e">
        <f>IF('Publication Bias Analysis'!AV135&lt;&gt;"",'Publication Bias Analysis'!AV135,NA())</f>
        <v>#N/A</v>
      </c>
      <c r="FO135" s="41" t="e">
        <f>IF('Publication Bias Analysis'!AW135&lt;&gt;"",'Publication Bias Analysis'!AW135,NA())</f>
        <v>#N/A</v>
      </c>
      <c r="FP135" s="41" t="str">
        <f>IF(AND(Include_study?="Yes",Sufficient_data="Yes"),'Publication Bias Analysis'!AV:AV-AVERAGE('Publication Bias Analysis'!AV:AV),"")</f>
        <v/>
      </c>
      <c r="FQ135" s="51" t="str">
        <f>IF(AND(Include_study?="Yes",Sufficient_data="Yes"),FO:FO-('Publication Bias Analysis'!AZ$30+'Publication Bias Analysis'!AZ$31*FN:FN),"")</f>
        <v/>
      </c>
      <c r="FW135" s="136"/>
      <c r="FX135" s="90" t="str">
        <f t="shared" si="309"/>
        <v/>
      </c>
      <c r="FY135" s="41" t="str">
        <f t="shared" si="281"/>
        <v/>
      </c>
      <c r="FZ135" s="51" t="str">
        <f t="shared" si="311"/>
        <v/>
      </c>
    </row>
    <row r="136" spans="1:182" x14ac:dyDescent="0.2">
      <c r="A136" s="131"/>
      <c r="B136" s="41" t="str">
        <f>IF(AND(Sufficient_data="Yes",Include_study?="Yes"),IF(AND(Sort_By=$E$1,Order="Ascending"),IF(Input!Study_name="",COUNTIFS(Input!Study_name,"&lt;&gt;"&amp;"",Include_study?,"Yes",Sufficient_data,"Yes")+1,IF(COUNT(E136)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136)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36" s="41" t="str">
        <f>IF(B136&lt;&gt;"",IF(B136=0,COUNTIF(B$2:B135,0)+1,COUNTIF(B$2:B135,B136)+COUNTIF(B:B,"&lt;"&amp;B136)+1),"")</f>
        <v/>
      </c>
      <c r="D136" s="41" t="str">
        <f t="shared" si="215"/>
        <v/>
      </c>
      <c r="E136" s="41" t="str">
        <f>IF(AND(Include_study?="Yes",Sufficient_data="Yes",Input!Study_name&lt;&gt;""),Input!Study_name,"")</f>
        <v/>
      </c>
      <c r="F136" s="41" t="str">
        <f>IF(AND(Include_study?="Yes",Sufficient_data="Yes"),IF(Input!M2_M1&lt;&gt;"",Input!M2_M1,IF(AND(M1_&lt;&gt;"",M2_&lt;&gt;""),M2_-M1_,"")),"")</f>
        <v/>
      </c>
      <c r="G136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36" s="41" t="str">
        <f>IF(AND(Include_study?="Yes",Sufficient_data="Yes"),IF(OR(t_value&lt;&gt;"",F_value&lt;&gt;"",Input!Cohens_d&lt;&gt;"",Input!Hedges_g&lt;&gt;""),"",Sdiff/SQRT(2*(1-(r_)))),"")</f>
        <v/>
      </c>
      <c r="I136" s="11" t="str">
        <f t="shared" si="282"/>
        <v/>
      </c>
      <c r="J136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36" s="41" t="str">
        <f t="shared" si="283"/>
        <v/>
      </c>
      <c r="L136" s="41" t="str">
        <f t="shared" si="284"/>
        <v/>
      </c>
      <c r="M136" s="41" t="str">
        <f t="shared" si="285"/>
        <v/>
      </c>
      <c r="N136" s="41" t="str">
        <f t="shared" si="286"/>
        <v/>
      </c>
      <c r="O136" s="41" t="str">
        <f t="shared" si="287"/>
        <v/>
      </c>
      <c r="P136" s="41" t="str">
        <f t="shared" si="288"/>
        <v/>
      </c>
      <c r="Q136" s="41" t="str">
        <f t="shared" si="289"/>
        <v/>
      </c>
      <c r="R136" s="41" t="str">
        <f t="shared" si="290"/>
        <v/>
      </c>
      <c r="S136" s="41" t="str">
        <f t="shared" si="291"/>
        <v/>
      </c>
      <c r="T136" s="105" t="str">
        <f t="shared" si="292"/>
        <v/>
      </c>
      <c r="U136" s="108" t="str">
        <f t="shared" si="293"/>
        <v/>
      </c>
      <c r="V136" s="42"/>
      <c r="W136" s="71" t="e">
        <f t="shared" si="247"/>
        <v>#N/A</v>
      </c>
      <c r="X136" s="41" t="str">
        <f t="shared" si="248"/>
        <v/>
      </c>
      <c r="Y136" s="51" t="str">
        <f t="shared" si="249"/>
        <v/>
      </c>
      <c r="AD136" s="131"/>
      <c r="AE136" s="71" t="str">
        <f t="shared" si="250"/>
        <v/>
      </c>
      <c r="AF136" s="86" t="str">
        <f t="shared" si="227"/>
        <v/>
      </c>
      <c r="AG136" s="86" t="str">
        <f t="shared" si="228"/>
        <v/>
      </c>
      <c r="AH136" s="86" t="str">
        <f t="shared" si="251"/>
        <v/>
      </c>
      <c r="AI136" s="86" t="str">
        <f t="shared" si="252"/>
        <v/>
      </c>
      <c r="AJ136" s="86" t="str">
        <f t="shared" si="253"/>
        <v/>
      </c>
      <c r="AK136" s="86" t="str">
        <f t="shared" si="294"/>
        <v/>
      </c>
      <c r="AL136" s="86" t="str">
        <f>IF(AND(Include_study?="Yes",Sufficient_data="Yes",Subgroup&lt;&gt;""),AH136-ABS(TINV((1-Subgroup_confidence_level),Number_of_subjects-1))*Calculations!AI136,"")</f>
        <v/>
      </c>
      <c r="AM136" s="86" t="str">
        <f>IF(AND(Include_study?="Yes",Sufficient_data="Yes",Subgroup&lt;&gt;""),AH136+ABS(TINV((1-Subgroup_confidence_level),Number_of_subjects-1))*Calculations!AI136,"")</f>
        <v/>
      </c>
      <c r="AN136" s="110" t="str">
        <f t="shared" si="295"/>
        <v/>
      </c>
      <c r="AO136" s="108" t="str">
        <f t="shared" si="296"/>
        <v/>
      </c>
      <c r="AP136" s="42"/>
      <c r="AQ136" s="71" t="e">
        <f t="shared" si="254"/>
        <v>#N/A</v>
      </c>
      <c r="AR136" s="41" t="str">
        <f t="shared" si="255"/>
        <v/>
      </c>
      <c r="AS136" s="51" t="str">
        <f t="shared" si="256"/>
        <v/>
      </c>
      <c r="AT136" s="42"/>
      <c r="AU136" s="71" t="str">
        <f t="shared" si="257"/>
        <v/>
      </c>
      <c r="AV136" s="86" t="str">
        <f>IF(AND(Sufficient_data="Yes",Include_study?="Yes",Subgroup&lt;&gt;""),IF(COUNTIFS(Input!P$2:P135,"="&amp;"Yes",Input!C$2:C135,"="&amp;"Yes",Input!Q$2:Q135,"="&amp;Subgroup)&gt;0,"",Subgroup),"")</f>
        <v/>
      </c>
      <c r="AW136" s="86" t="str">
        <f t="shared" si="258"/>
        <v/>
      </c>
      <c r="AX136" s="86" t="str">
        <f t="shared" si="259"/>
        <v/>
      </c>
      <c r="AY136" s="86" t="str">
        <f t="shared" si="260"/>
        <v/>
      </c>
      <c r="AZ136" s="86" t="str">
        <f t="shared" si="261"/>
        <v/>
      </c>
      <c r="BA136" s="86" t="str">
        <f t="shared" si="262"/>
        <v/>
      </c>
      <c r="BB136" s="86" t="str">
        <f t="shared" si="263"/>
        <v/>
      </c>
      <c r="BC136" s="86" t="str">
        <f t="shared" si="297"/>
        <v/>
      </c>
      <c r="BD136" s="86" t="str">
        <f t="shared" si="264"/>
        <v/>
      </c>
      <c r="BE136" s="86" t="str">
        <f t="shared" si="298"/>
        <v/>
      </c>
      <c r="BF136" s="86" t="str">
        <f t="shared" si="299"/>
        <v/>
      </c>
      <c r="BG136" s="86" t="str">
        <f t="shared" si="265"/>
        <v/>
      </c>
      <c r="BH136" s="86" t="str">
        <f t="shared" si="300"/>
        <v/>
      </c>
      <c r="BI136" s="86" t="str">
        <f t="shared" si="301"/>
        <v/>
      </c>
      <c r="BJ136" s="86" t="str">
        <f t="shared" si="266"/>
        <v/>
      </c>
      <c r="BK136" s="86" t="str">
        <f t="shared" si="302"/>
        <v/>
      </c>
      <c r="BL136" s="86" t="str">
        <f t="shared" si="303"/>
        <v/>
      </c>
      <c r="BM136" s="86" t="str">
        <f t="shared" si="267"/>
        <v/>
      </c>
      <c r="BN136" s="86" t="str">
        <f t="shared" si="268"/>
        <v/>
      </c>
      <c r="BO136" s="86" t="e">
        <f t="shared" si="269"/>
        <v>#N/A</v>
      </c>
      <c r="BP136" s="105" t="str">
        <f t="shared" si="270"/>
        <v/>
      </c>
      <c r="BQ136" s="86" t="str">
        <f t="shared" si="271"/>
        <v/>
      </c>
      <c r="BR136" s="86" t="str">
        <f t="shared" si="304"/>
        <v/>
      </c>
      <c r="BS136" s="86" t="str">
        <f t="shared" si="272"/>
        <v/>
      </c>
      <c r="BT136" s="51" t="str">
        <f t="shared" si="310"/>
        <v/>
      </c>
      <c r="BY136" s="132"/>
      <c r="BZ136" s="41" t="e">
        <f>IF(AND(Sufficient_data="Yes",Include_study?="Yes",Moderator&lt;&gt;""),'Moderator Analysis'!E136,NA())</f>
        <v>#N/A</v>
      </c>
      <c r="CA136" s="41" t="e">
        <f>IF(AND(Include_study?="Yes",Sufficient_data="Yes",Moderator&lt;&gt;""),'Moderator Analysis'!F136,NA())</f>
        <v>#N/A</v>
      </c>
      <c r="CB136" s="41" t="str">
        <f t="shared" si="305"/>
        <v/>
      </c>
      <c r="CC136" s="41" t="str">
        <f t="shared" si="273"/>
        <v/>
      </c>
      <c r="CD136" s="41" t="str">
        <f>IF(AND(Sufficient_data="Yes",Include_study?="Yes",Moderator&lt;&gt;""),'Moderator Analysis'!F:F-CO$2,"")</f>
        <v/>
      </c>
      <c r="CE136" s="41" t="str">
        <f t="shared" si="274"/>
        <v/>
      </c>
      <c r="CF136" s="51" t="str">
        <f>IF(AND(Sufficient_data="Yes",Include_study?="Yes",Moderator&lt;&gt;""),CC:CC*('Moderator Analysis'!F:F-CO$5-CO$4*'Moderator Analysis'!E:E)^2,"")</f>
        <v/>
      </c>
      <c r="CG136" s="42"/>
      <c r="CH136" s="25"/>
      <c r="CI136" s="71" t="str">
        <f t="shared" si="275"/>
        <v/>
      </c>
      <c r="CJ136" s="41" t="str">
        <f>IF(AND(Sufficient_data="Yes",Include_study?="Yes",CI136&lt;&gt;""),'Moderator Analysis'!F:F-'Moderator Analysis'!$J$37,"")</f>
        <v/>
      </c>
      <c r="CK136" s="41" t="str">
        <f>IF(AND(Sufficient_data="Yes",Include_study?="Yes",CI136&lt;&gt;""),'Moderator Analysis'!E:E-SUMPRODUCT('Moderator Analysis'!E:E,CI:CI)/SUM(CI:CI),"")</f>
        <v/>
      </c>
      <c r="CL136" s="51" t="str">
        <f>IF(AND(Sufficient_data="Yes",Include_study?="Yes",CI136&lt;&gt;""),CI:CI*('Moderator Analysis'!F:F-'Moderator Analysis'!J$29-'Moderator Analysis'!J$30*'Moderator Analysis'!E:E)^2,"")</f>
        <v/>
      </c>
      <c r="CQ136" s="132"/>
      <c r="CR136" s="134"/>
      <c r="CS136" s="41" t="str">
        <f>IF(AND(Sufficient_data="Yes",Include_study?="Yes"),1/('Publication Bias Analysis'!F136^2),"")</f>
        <v/>
      </c>
      <c r="CT136" s="86" t="str">
        <f>IF(AND(Include_study?="Yes",Sufficient_data="Yes"),1/('Publication Bias Analysis'!F136^2+IF(Additional_model="Fixed effect",0,DG$21)),"")</f>
        <v/>
      </c>
      <c r="CU136" s="86" t="str">
        <f>IF(AND(Include_study?="Yes",Sufficient_data="Yes"),1/('Publication Bias Analysis'!F:F^2+IF(Additional_model="Fixed effect",0,'Publication Bias Analysis'!L$32)),"")</f>
        <v/>
      </c>
      <c r="CV136" s="86" t="str">
        <f>IF(AND(Include_study?="Yes",Sufficient_data="Yes"),'Publication Bias Analysis'!E:E-'Publication Bias Analysis'!I$37,"")</f>
        <v/>
      </c>
      <c r="CW136" s="86" t="str">
        <f>IF(AND(Include_study?="Yes",Sufficient_data="Yes"),IF(Additional_model="Fixed effect",1/'Publication Bias Analysis'!F:F,1/SQRT('Publication Bias Analysis'!F:F^2+Calculations!DG$21)),"")</f>
        <v/>
      </c>
      <c r="CX136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36" s="88" t="str">
        <f t="shared" si="306"/>
        <v/>
      </c>
      <c r="CZ136" s="88" t="str">
        <f>IF(AND(Include_study?="Yes",Sufficient_data="Yes"),CY:CY+IF(DK:DK&lt;0,-1,1)*COUNTIF(CY$2:CY135,CY:CY),"")</f>
        <v/>
      </c>
      <c r="DA136" s="88" t="str">
        <f>IF(AND(Include_study?="Yes",Sufficient_data="Yes"),RANK(DO:DO,DO:DO,1)*IF(DN:DN&gt;0,1,-1)+IF(DN:DN&lt;0,-1,1)*COUNTIF(CY$2:CY135,CY:CY),"")</f>
        <v/>
      </c>
      <c r="DB136" s="88" t="str">
        <f>IF(AND(Include_study?="Yes",Sufficient_data="Yes"),RANK(DR:DR,DR:DR,1)*IF(DQ:DQ&gt;0,1,-1)+IF(DQ:DQ&lt;0,-1,1)*COUNTIF(CY$2:CY135,CY:CY),"")</f>
        <v/>
      </c>
      <c r="DC136" s="41" t="e">
        <f>IF(AND(Include_study?="Yes",Sufficient_data="Yes"),'Publication Bias Analysis'!$E:$E,NA())</f>
        <v>#N/A</v>
      </c>
      <c r="DD136" s="51" t="e">
        <f>IF(AND(Include_study?="Yes",Sufficient_data="Yes"),'Publication Bias Analysis'!$F:$F,NA())</f>
        <v>#N/A</v>
      </c>
      <c r="DJ136" s="136"/>
      <c r="DK136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36" s="41" t="str">
        <f t="shared" si="276"/>
        <v/>
      </c>
      <c r="DM136" s="51" t="str">
        <f>IF(AND(Include_study?="Yes",Sufficient_data="Yes"),1/('Publication Bias Analysis'!F:F^2+IF(Additional_model="Fixed effect",0,$DV$6)),"")</f>
        <v/>
      </c>
      <c r="DN136" s="41" t="str">
        <f>IF(AND(Include_study?="Yes",Sufficient_data="Yes"),IF('Publication Bias Analysis'!L$38="Left",'Publication Bias Analysis'!E:E-DV$3,Calculations!DV$3-'Publication Bias Analysis'!E:E),"")</f>
        <v/>
      </c>
      <c r="DO136" s="41" t="str">
        <f t="shared" si="277"/>
        <v/>
      </c>
      <c r="DP136" s="51" t="str">
        <f>IF(AND(DN136&lt;&gt;"",CZ136&lt;=MAX(CZ:CZ)-DV$7),1/('Publication Bias Analysis'!F:F^2+IF(Additional_model="Fixed effect",0,$DV$13)),"")</f>
        <v/>
      </c>
      <c r="DQ136" s="71" t="str">
        <f>IF(AND(Include_study?="Yes",Sufficient_data="Yes"),IF('Publication Bias Analysis'!L$38="Left",'Publication Bias Analysis'!E:E-DV$10,DV$10-'Publication Bias Analysis'!E:E),"")</f>
        <v/>
      </c>
      <c r="DR136" s="41" t="str">
        <f t="shared" si="278"/>
        <v/>
      </c>
      <c r="DS136" s="51" t="str">
        <f>IF(AND(DQ136&lt;&gt;"",DA136&lt;=MAX(DA:DA)-DV$14),1/('Publication Bias Analysis'!F:F^2+IF(Additional_model="Fixed effect",0,$DV$20)),"")</f>
        <v/>
      </c>
      <c r="EJ136" s="136"/>
      <c r="EK136" s="41" t="str">
        <f t="shared" si="307"/>
        <v/>
      </c>
      <c r="EL136" s="51" t="str">
        <f>IF(AND(Include_study?="Yes",Sufficient_data="Yes"),Z_score-('Publication Bias Analysis'!P$3+'Publication Bias Analysis'!P$4*Inverse_standard_error),"")</f>
        <v/>
      </c>
      <c r="EN136" s="136"/>
      <c r="EO136" s="41" t="str">
        <f>IF(AND(Include_study?="Yes",Sufficient_data="Yes"),('Publication Bias Analysis'!E:E-(SUMPRODUCT(Calculations!CS:CS,'Publication Bias Analysis'!E:E)/SUM(Calculations!CS:CS)))/SQRT(Calculations!EP:EP),"")</f>
        <v/>
      </c>
      <c r="EP136" s="41" t="str">
        <f>IF(AND(Include_study?="Yes",Sufficient_data="Yes"),'Publication Bias Analysis'!F:F^2-1/SUM(Calculations!CS:CS),"")</f>
        <v/>
      </c>
      <c r="EQ136" s="11" t="str">
        <f t="shared" si="279"/>
        <v/>
      </c>
      <c r="ER136" s="11" t="str">
        <f t="shared" si="280"/>
        <v/>
      </c>
      <c r="ES136" s="11" t="str">
        <f>IF(AND(Include_study?="Yes",Sufficient_data="Yes"),COUNTIFS(EQ$2:EQ135,"&lt;"&amp;EQ136,ER$2:ER135,"&lt;"&amp;ER136)+COUNTIFS(EQ137:EQ$201,"&lt;"&amp;EQ136,ER137:ER$201,"&lt;"&amp;ER136)+COUNTIFS(EQ$2:EQ135,"&gt;"&amp;EQ136,ER$2:ER135,"&gt;"&amp;ER136)+COUNTIFS(EQ137:EQ$201,"&gt;"&amp;EQ136,ER137:ER$201,"&gt;"&amp;ER136),"")</f>
        <v/>
      </c>
      <c r="ET136" s="82" t="str">
        <f>IF(AND(Include_study?="Yes",Sufficient_data="Yes"),COUNTIFS(EQ$2:EQ135,"&lt;"&amp;EQ136,ER$2:ER135,"&gt;"&amp;ER136)+COUNTIFS(EQ137:EQ$201,"&lt;"&amp;EQ136,ER137:ER$201,"&gt;"&amp;ER136)+COUNTIFS(EQ$2:EQ135,"&gt;"&amp;EQ136,ER$2:ER135,"&lt;"&amp;ER136)+COUNTIFS(EQ137:EQ$201,"&gt;"&amp;EQ136,ER137:ER$201,"&lt;"&amp;ER136),"")</f>
        <v/>
      </c>
      <c r="EV136" s="136"/>
      <c r="FA136" s="136"/>
      <c r="FB136" s="41" t="e">
        <f t="shared" si="242"/>
        <v>#N/A</v>
      </c>
      <c r="FC136" s="41" t="e">
        <f t="shared" si="243"/>
        <v>#N/A</v>
      </c>
      <c r="FD136" s="41" t="str">
        <f t="shared" si="244"/>
        <v/>
      </c>
      <c r="FE136" s="51" t="str">
        <f>IF(AND(Include_study?="Yes",Sufficient_data="Yes"),Z_score-('Publication Bias Analysis'!AO$30+'Publication Bias Analysis'!AO$31*Inverse_standard_error),"")</f>
        <v/>
      </c>
      <c r="FK136" s="136"/>
      <c r="FL136" s="11" t="str">
        <f>IF(Z_score_individual_studies&lt;&gt;"",RANK('Publication Bias Analysis'!AW:AW,'Publication Bias Analysis'!AW:AW,1)+COUNTIF('Publication Bias Analysis'!AW$2:AW135,'Publication Bias Analysis'!AW136),"")</f>
        <v/>
      </c>
      <c r="FM136" s="41" t="str">
        <f t="shared" si="308"/>
        <v/>
      </c>
      <c r="FN136" s="41" t="e">
        <f>IF('Publication Bias Analysis'!AV136&lt;&gt;"",'Publication Bias Analysis'!AV136,NA())</f>
        <v>#N/A</v>
      </c>
      <c r="FO136" s="41" t="e">
        <f>IF('Publication Bias Analysis'!AW136&lt;&gt;"",'Publication Bias Analysis'!AW136,NA())</f>
        <v>#N/A</v>
      </c>
      <c r="FP136" s="41" t="str">
        <f>IF(AND(Include_study?="Yes",Sufficient_data="Yes"),'Publication Bias Analysis'!AV:AV-AVERAGE('Publication Bias Analysis'!AV:AV),"")</f>
        <v/>
      </c>
      <c r="FQ136" s="51" t="str">
        <f>IF(AND(Include_study?="Yes",Sufficient_data="Yes"),FO:FO-('Publication Bias Analysis'!AZ$30+'Publication Bias Analysis'!AZ$31*FN:FN),"")</f>
        <v/>
      </c>
      <c r="FW136" s="136"/>
      <c r="FX136" s="90" t="str">
        <f t="shared" si="309"/>
        <v/>
      </c>
      <c r="FY136" s="41" t="str">
        <f t="shared" si="281"/>
        <v/>
      </c>
      <c r="FZ136" s="51" t="str">
        <f t="shared" si="311"/>
        <v/>
      </c>
    </row>
    <row r="137" spans="1:182" x14ac:dyDescent="0.2">
      <c r="A137" s="131"/>
      <c r="B137" s="41" t="str">
        <f>IF(AND(Sufficient_data="Yes",Include_study?="Yes"),IF(AND(Sort_By=$E$1,Order="Ascending"),IF(Input!Study_name="",COUNTIFS(Input!Study_name,"&lt;&gt;"&amp;"",Include_study?,"Yes",Sufficient_data,"Yes")+1,IF(COUNT(E137)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137)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37" s="41" t="str">
        <f>IF(B137&lt;&gt;"",IF(B137=0,COUNTIF(B$2:B136,0)+1,COUNTIF(B$2:B136,B137)+COUNTIF(B:B,"&lt;"&amp;B137)+1),"")</f>
        <v/>
      </c>
      <c r="D137" s="41" t="str">
        <f t="shared" si="215"/>
        <v/>
      </c>
      <c r="E137" s="41" t="str">
        <f>IF(AND(Include_study?="Yes",Sufficient_data="Yes",Input!Study_name&lt;&gt;""),Input!Study_name,"")</f>
        <v/>
      </c>
      <c r="F137" s="41" t="str">
        <f>IF(AND(Include_study?="Yes",Sufficient_data="Yes"),IF(Input!M2_M1&lt;&gt;"",Input!M2_M1,IF(AND(M1_&lt;&gt;"",M2_&lt;&gt;""),M2_-M1_,"")),"")</f>
        <v/>
      </c>
      <c r="G137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37" s="41" t="str">
        <f>IF(AND(Include_study?="Yes",Sufficient_data="Yes"),IF(OR(t_value&lt;&gt;"",F_value&lt;&gt;"",Input!Cohens_d&lt;&gt;"",Input!Hedges_g&lt;&gt;""),"",Sdiff/SQRT(2*(1-(r_)))),"")</f>
        <v/>
      </c>
      <c r="I137" s="11" t="str">
        <f t="shared" si="282"/>
        <v/>
      </c>
      <c r="J137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37" s="41" t="str">
        <f t="shared" si="283"/>
        <v/>
      </c>
      <c r="L137" s="41" t="str">
        <f t="shared" si="284"/>
        <v/>
      </c>
      <c r="M137" s="41" t="str">
        <f t="shared" si="285"/>
        <v/>
      </c>
      <c r="N137" s="41" t="str">
        <f t="shared" si="286"/>
        <v/>
      </c>
      <c r="O137" s="41" t="str">
        <f t="shared" si="287"/>
        <v/>
      </c>
      <c r="P137" s="41" t="str">
        <f t="shared" si="288"/>
        <v/>
      </c>
      <c r="Q137" s="41" t="str">
        <f t="shared" si="289"/>
        <v/>
      </c>
      <c r="R137" s="41" t="str">
        <f t="shared" si="290"/>
        <v/>
      </c>
      <c r="S137" s="41" t="str">
        <f t="shared" si="291"/>
        <v/>
      </c>
      <c r="T137" s="105" t="str">
        <f t="shared" si="292"/>
        <v/>
      </c>
      <c r="U137" s="108" t="str">
        <f t="shared" si="293"/>
        <v/>
      </c>
      <c r="V137" s="42"/>
      <c r="W137" s="71" t="e">
        <f t="shared" si="247"/>
        <v>#N/A</v>
      </c>
      <c r="X137" s="41" t="str">
        <f t="shared" si="248"/>
        <v/>
      </c>
      <c r="Y137" s="51" t="str">
        <f t="shared" si="249"/>
        <v/>
      </c>
      <c r="AD137" s="131"/>
      <c r="AE137" s="71" t="str">
        <f t="shared" si="250"/>
        <v/>
      </c>
      <c r="AF137" s="86" t="str">
        <f t="shared" si="227"/>
        <v/>
      </c>
      <c r="AG137" s="86" t="str">
        <f t="shared" si="228"/>
        <v/>
      </c>
      <c r="AH137" s="86" t="str">
        <f t="shared" si="251"/>
        <v/>
      </c>
      <c r="AI137" s="86" t="str">
        <f t="shared" si="252"/>
        <v/>
      </c>
      <c r="AJ137" s="86" t="str">
        <f t="shared" si="253"/>
        <v/>
      </c>
      <c r="AK137" s="86" t="str">
        <f t="shared" si="294"/>
        <v/>
      </c>
      <c r="AL137" s="86" t="str">
        <f>IF(AND(Include_study?="Yes",Sufficient_data="Yes",Subgroup&lt;&gt;""),AH137-ABS(TINV((1-Subgroup_confidence_level),Number_of_subjects-1))*Calculations!AI137,"")</f>
        <v/>
      </c>
      <c r="AM137" s="86" t="str">
        <f>IF(AND(Include_study?="Yes",Sufficient_data="Yes",Subgroup&lt;&gt;""),AH137+ABS(TINV((1-Subgroup_confidence_level),Number_of_subjects-1))*Calculations!AI137,"")</f>
        <v/>
      </c>
      <c r="AN137" s="110" t="str">
        <f t="shared" si="295"/>
        <v/>
      </c>
      <c r="AO137" s="108" t="str">
        <f t="shared" si="296"/>
        <v/>
      </c>
      <c r="AP137" s="42"/>
      <c r="AQ137" s="71" t="e">
        <f t="shared" si="254"/>
        <v>#N/A</v>
      </c>
      <c r="AR137" s="41" t="str">
        <f t="shared" si="255"/>
        <v/>
      </c>
      <c r="AS137" s="51" t="str">
        <f t="shared" si="256"/>
        <v/>
      </c>
      <c r="AT137" s="42"/>
      <c r="AU137" s="71" t="str">
        <f t="shared" si="257"/>
        <v/>
      </c>
      <c r="AV137" s="86" t="str">
        <f>IF(AND(Sufficient_data="Yes",Include_study?="Yes",Subgroup&lt;&gt;""),IF(COUNTIFS(Input!P$2:P136,"="&amp;"Yes",Input!C$2:C136,"="&amp;"Yes",Input!Q$2:Q136,"="&amp;Subgroup)&gt;0,"",Subgroup),"")</f>
        <v/>
      </c>
      <c r="AW137" s="86" t="str">
        <f t="shared" si="258"/>
        <v/>
      </c>
      <c r="AX137" s="86" t="str">
        <f t="shared" si="259"/>
        <v/>
      </c>
      <c r="AY137" s="86" t="str">
        <f t="shared" si="260"/>
        <v/>
      </c>
      <c r="AZ137" s="86" t="str">
        <f t="shared" si="261"/>
        <v/>
      </c>
      <c r="BA137" s="86" t="str">
        <f t="shared" si="262"/>
        <v/>
      </c>
      <c r="BB137" s="86" t="str">
        <f t="shared" si="263"/>
        <v/>
      </c>
      <c r="BC137" s="86" t="str">
        <f t="shared" si="297"/>
        <v/>
      </c>
      <c r="BD137" s="86" t="str">
        <f t="shared" si="264"/>
        <v/>
      </c>
      <c r="BE137" s="86" t="str">
        <f t="shared" si="298"/>
        <v/>
      </c>
      <c r="BF137" s="86" t="str">
        <f t="shared" si="299"/>
        <v/>
      </c>
      <c r="BG137" s="86" t="str">
        <f t="shared" si="265"/>
        <v/>
      </c>
      <c r="BH137" s="86" t="str">
        <f t="shared" si="300"/>
        <v/>
      </c>
      <c r="BI137" s="86" t="str">
        <f t="shared" si="301"/>
        <v/>
      </c>
      <c r="BJ137" s="86" t="str">
        <f t="shared" si="266"/>
        <v/>
      </c>
      <c r="BK137" s="86" t="str">
        <f t="shared" si="302"/>
        <v/>
      </c>
      <c r="BL137" s="86" t="str">
        <f t="shared" si="303"/>
        <v/>
      </c>
      <c r="BM137" s="86" t="str">
        <f t="shared" si="267"/>
        <v/>
      </c>
      <c r="BN137" s="86" t="str">
        <f t="shared" si="268"/>
        <v/>
      </c>
      <c r="BO137" s="86" t="e">
        <f t="shared" si="269"/>
        <v>#N/A</v>
      </c>
      <c r="BP137" s="105" t="str">
        <f t="shared" si="270"/>
        <v/>
      </c>
      <c r="BQ137" s="86" t="str">
        <f t="shared" si="271"/>
        <v/>
      </c>
      <c r="BR137" s="86" t="str">
        <f t="shared" si="304"/>
        <v/>
      </c>
      <c r="BS137" s="86" t="str">
        <f t="shared" si="272"/>
        <v/>
      </c>
      <c r="BT137" s="51" t="str">
        <f t="shared" si="310"/>
        <v/>
      </c>
      <c r="BY137" s="132"/>
      <c r="BZ137" s="41" t="e">
        <f>IF(AND(Sufficient_data="Yes",Include_study?="Yes",Moderator&lt;&gt;""),'Moderator Analysis'!E137,NA())</f>
        <v>#N/A</v>
      </c>
      <c r="CA137" s="41" t="e">
        <f>IF(AND(Include_study?="Yes",Sufficient_data="Yes",Moderator&lt;&gt;""),'Moderator Analysis'!F137,NA())</f>
        <v>#N/A</v>
      </c>
      <c r="CB137" s="41" t="str">
        <f t="shared" si="305"/>
        <v/>
      </c>
      <c r="CC137" s="41" t="str">
        <f t="shared" si="273"/>
        <v/>
      </c>
      <c r="CD137" s="41" t="str">
        <f>IF(AND(Sufficient_data="Yes",Include_study?="Yes",Moderator&lt;&gt;""),'Moderator Analysis'!F:F-CO$2,"")</f>
        <v/>
      </c>
      <c r="CE137" s="41" t="str">
        <f t="shared" si="274"/>
        <v/>
      </c>
      <c r="CF137" s="51" t="str">
        <f>IF(AND(Sufficient_data="Yes",Include_study?="Yes",Moderator&lt;&gt;""),CC:CC*('Moderator Analysis'!F:F-CO$5-CO$4*'Moderator Analysis'!E:E)^2,"")</f>
        <v/>
      </c>
      <c r="CG137" s="42"/>
      <c r="CH137" s="25"/>
      <c r="CI137" s="71" t="str">
        <f t="shared" si="275"/>
        <v/>
      </c>
      <c r="CJ137" s="41" t="str">
        <f>IF(AND(Sufficient_data="Yes",Include_study?="Yes",CI137&lt;&gt;""),'Moderator Analysis'!F:F-'Moderator Analysis'!$J$37,"")</f>
        <v/>
      </c>
      <c r="CK137" s="41" t="str">
        <f>IF(AND(Sufficient_data="Yes",Include_study?="Yes",CI137&lt;&gt;""),'Moderator Analysis'!E:E-SUMPRODUCT('Moderator Analysis'!E:E,CI:CI)/SUM(CI:CI),"")</f>
        <v/>
      </c>
      <c r="CL137" s="51" t="str">
        <f>IF(AND(Sufficient_data="Yes",Include_study?="Yes",CI137&lt;&gt;""),CI:CI*('Moderator Analysis'!F:F-'Moderator Analysis'!J$29-'Moderator Analysis'!J$30*'Moderator Analysis'!E:E)^2,"")</f>
        <v/>
      </c>
      <c r="CQ137" s="132"/>
      <c r="CR137" s="134"/>
      <c r="CS137" s="41" t="str">
        <f>IF(AND(Sufficient_data="Yes",Include_study?="Yes"),1/('Publication Bias Analysis'!F137^2),"")</f>
        <v/>
      </c>
      <c r="CT137" s="86" t="str">
        <f>IF(AND(Include_study?="Yes",Sufficient_data="Yes"),1/('Publication Bias Analysis'!F137^2+IF(Additional_model="Fixed effect",0,DG$21)),"")</f>
        <v/>
      </c>
      <c r="CU137" s="86" t="str">
        <f>IF(AND(Include_study?="Yes",Sufficient_data="Yes"),1/('Publication Bias Analysis'!F:F^2+IF(Additional_model="Fixed effect",0,'Publication Bias Analysis'!L$32)),"")</f>
        <v/>
      </c>
      <c r="CV137" s="86" t="str">
        <f>IF(AND(Include_study?="Yes",Sufficient_data="Yes"),'Publication Bias Analysis'!E:E-'Publication Bias Analysis'!I$37,"")</f>
        <v/>
      </c>
      <c r="CW137" s="86" t="str">
        <f>IF(AND(Include_study?="Yes",Sufficient_data="Yes"),IF(Additional_model="Fixed effect",1/'Publication Bias Analysis'!F:F,1/SQRT('Publication Bias Analysis'!F:F^2+Calculations!DG$21)),"")</f>
        <v/>
      </c>
      <c r="CX137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37" s="88" t="str">
        <f t="shared" si="306"/>
        <v/>
      </c>
      <c r="CZ137" s="88" t="str">
        <f>IF(AND(Include_study?="Yes",Sufficient_data="Yes"),CY:CY+IF(DK:DK&lt;0,-1,1)*COUNTIF(CY$2:CY136,CY:CY),"")</f>
        <v/>
      </c>
      <c r="DA137" s="88" t="str">
        <f>IF(AND(Include_study?="Yes",Sufficient_data="Yes"),RANK(DO:DO,DO:DO,1)*IF(DN:DN&gt;0,1,-1)+IF(DN:DN&lt;0,-1,1)*COUNTIF(CY$2:CY136,CY:CY),"")</f>
        <v/>
      </c>
      <c r="DB137" s="88" t="str">
        <f>IF(AND(Include_study?="Yes",Sufficient_data="Yes"),RANK(DR:DR,DR:DR,1)*IF(DQ:DQ&gt;0,1,-1)+IF(DQ:DQ&lt;0,-1,1)*COUNTIF(CY$2:CY136,CY:CY),"")</f>
        <v/>
      </c>
      <c r="DC137" s="41" t="e">
        <f>IF(AND(Include_study?="Yes",Sufficient_data="Yes"),'Publication Bias Analysis'!$E:$E,NA())</f>
        <v>#N/A</v>
      </c>
      <c r="DD137" s="51" t="e">
        <f>IF(AND(Include_study?="Yes",Sufficient_data="Yes"),'Publication Bias Analysis'!$F:$F,NA())</f>
        <v>#N/A</v>
      </c>
      <c r="DJ137" s="136"/>
      <c r="DK137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37" s="41" t="str">
        <f t="shared" si="276"/>
        <v/>
      </c>
      <c r="DM137" s="51" t="str">
        <f>IF(AND(Include_study?="Yes",Sufficient_data="Yes"),1/('Publication Bias Analysis'!F:F^2+IF(Additional_model="Fixed effect",0,$DV$6)),"")</f>
        <v/>
      </c>
      <c r="DN137" s="41" t="str">
        <f>IF(AND(Include_study?="Yes",Sufficient_data="Yes"),IF('Publication Bias Analysis'!L$38="Left",'Publication Bias Analysis'!E:E-DV$3,Calculations!DV$3-'Publication Bias Analysis'!E:E),"")</f>
        <v/>
      </c>
      <c r="DO137" s="41" t="str">
        <f t="shared" si="277"/>
        <v/>
      </c>
      <c r="DP137" s="51" t="str">
        <f>IF(AND(DN137&lt;&gt;"",CZ137&lt;=MAX(CZ:CZ)-DV$7),1/('Publication Bias Analysis'!F:F^2+IF(Additional_model="Fixed effect",0,$DV$13)),"")</f>
        <v/>
      </c>
      <c r="DQ137" s="71" t="str">
        <f>IF(AND(Include_study?="Yes",Sufficient_data="Yes"),IF('Publication Bias Analysis'!L$38="Left",'Publication Bias Analysis'!E:E-DV$10,DV$10-'Publication Bias Analysis'!E:E),"")</f>
        <v/>
      </c>
      <c r="DR137" s="41" t="str">
        <f t="shared" si="278"/>
        <v/>
      </c>
      <c r="DS137" s="51" t="str">
        <f>IF(AND(DQ137&lt;&gt;"",DA137&lt;=MAX(DA:DA)-DV$14),1/('Publication Bias Analysis'!F:F^2+IF(Additional_model="Fixed effect",0,$DV$20)),"")</f>
        <v/>
      </c>
      <c r="EJ137" s="136"/>
      <c r="EK137" s="41" t="str">
        <f t="shared" si="307"/>
        <v/>
      </c>
      <c r="EL137" s="51" t="str">
        <f>IF(AND(Include_study?="Yes",Sufficient_data="Yes"),Z_score-('Publication Bias Analysis'!P$3+'Publication Bias Analysis'!P$4*Inverse_standard_error),"")</f>
        <v/>
      </c>
      <c r="EN137" s="136"/>
      <c r="EO137" s="41" t="str">
        <f>IF(AND(Include_study?="Yes",Sufficient_data="Yes"),('Publication Bias Analysis'!E:E-(SUMPRODUCT(Calculations!CS:CS,'Publication Bias Analysis'!E:E)/SUM(Calculations!CS:CS)))/SQRT(Calculations!EP:EP),"")</f>
        <v/>
      </c>
      <c r="EP137" s="41" t="str">
        <f>IF(AND(Include_study?="Yes",Sufficient_data="Yes"),'Publication Bias Analysis'!F:F^2-1/SUM(Calculations!CS:CS),"")</f>
        <v/>
      </c>
      <c r="EQ137" s="11" t="str">
        <f t="shared" si="279"/>
        <v/>
      </c>
      <c r="ER137" s="11" t="str">
        <f t="shared" si="280"/>
        <v/>
      </c>
      <c r="ES137" s="11" t="str">
        <f>IF(AND(Include_study?="Yes",Sufficient_data="Yes"),COUNTIFS(EQ$2:EQ136,"&lt;"&amp;EQ137,ER$2:ER136,"&lt;"&amp;ER137)+COUNTIFS(EQ138:EQ$201,"&lt;"&amp;EQ137,ER138:ER$201,"&lt;"&amp;ER137)+COUNTIFS(EQ$2:EQ136,"&gt;"&amp;EQ137,ER$2:ER136,"&gt;"&amp;ER137)+COUNTIFS(EQ138:EQ$201,"&gt;"&amp;EQ137,ER138:ER$201,"&gt;"&amp;ER137),"")</f>
        <v/>
      </c>
      <c r="ET137" s="82" t="str">
        <f>IF(AND(Include_study?="Yes",Sufficient_data="Yes"),COUNTIFS(EQ$2:EQ136,"&lt;"&amp;EQ137,ER$2:ER136,"&gt;"&amp;ER137)+COUNTIFS(EQ138:EQ$201,"&lt;"&amp;EQ137,ER138:ER$201,"&gt;"&amp;ER137)+COUNTIFS(EQ$2:EQ136,"&gt;"&amp;EQ137,ER$2:ER136,"&lt;"&amp;ER137)+COUNTIFS(EQ138:EQ$201,"&gt;"&amp;EQ137,ER138:ER$201,"&lt;"&amp;ER137),"")</f>
        <v/>
      </c>
      <c r="EV137" s="136"/>
      <c r="FA137" s="136"/>
      <c r="FB137" s="41" t="e">
        <f t="shared" si="242"/>
        <v>#N/A</v>
      </c>
      <c r="FC137" s="41" t="e">
        <f t="shared" si="243"/>
        <v>#N/A</v>
      </c>
      <c r="FD137" s="41" t="str">
        <f t="shared" si="244"/>
        <v/>
      </c>
      <c r="FE137" s="51" t="str">
        <f>IF(AND(Include_study?="Yes",Sufficient_data="Yes"),Z_score-('Publication Bias Analysis'!AO$30+'Publication Bias Analysis'!AO$31*Inverse_standard_error),"")</f>
        <v/>
      </c>
      <c r="FK137" s="136"/>
      <c r="FL137" s="11" t="str">
        <f>IF(Z_score_individual_studies&lt;&gt;"",RANK('Publication Bias Analysis'!AW:AW,'Publication Bias Analysis'!AW:AW,1)+COUNTIF('Publication Bias Analysis'!AW$2:AW136,'Publication Bias Analysis'!AW137),"")</f>
        <v/>
      </c>
      <c r="FM137" s="41" t="str">
        <f t="shared" si="308"/>
        <v/>
      </c>
      <c r="FN137" s="41" t="e">
        <f>IF('Publication Bias Analysis'!AV137&lt;&gt;"",'Publication Bias Analysis'!AV137,NA())</f>
        <v>#N/A</v>
      </c>
      <c r="FO137" s="41" t="e">
        <f>IF('Publication Bias Analysis'!AW137&lt;&gt;"",'Publication Bias Analysis'!AW137,NA())</f>
        <v>#N/A</v>
      </c>
      <c r="FP137" s="41" t="str">
        <f>IF(AND(Include_study?="Yes",Sufficient_data="Yes"),'Publication Bias Analysis'!AV:AV-AVERAGE('Publication Bias Analysis'!AV:AV),"")</f>
        <v/>
      </c>
      <c r="FQ137" s="51" t="str">
        <f>IF(AND(Include_study?="Yes",Sufficient_data="Yes"),FO:FO-('Publication Bias Analysis'!AZ$30+'Publication Bias Analysis'!AZ$31*FN:FN),"")</f>
        <v/>
      </c>
      <c r="FW137" s="136"/>
      <c r="FX137" s="90" t="str">
        <f t="shared" si="309"/>
        <v/>
      </c>
      <c r="FY137" s="41" t="str">
        <f t="shared" si="281"/>
        <v/>
      </c>
      <c r="FZ137" s="51" t="str">
        <f t="shared" si="311"/>
        <v/>
      </c>
    </row>
    <row r="138" spans="1:182" x14ac:dyDescent="0.2">
      <c r="A138" s="131"/>
      <c r="B138" s="41" t="str">
        <f>IF(AND(Sufficient_data="Yes",Include_study?="Yes"),IF(AND(Sort_By=$E$1,Order="Ascending"),IF(Input!Study_name="",COUNTIFS(Input!Study_name,"&lt;&gt;"&amp;"",Include_study?,"Yes",Sufficient_data,"Yes")+1,IF(COUNT(E138)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138)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38" s="41" t="str">
        <f>IF(B138&lt;&gt;"",IF(B138=0,COUNTIF(B$2:B137,0)+1,COUNTIF(B$2:B137,B138)+COUNTIF(B:B,"&lt;"&amp;B138)+1),"")</f>
        <v/>
      </c>
      <c r="D138" s="41" t="str">
        <f t="shared" si="215"/>
        <v/>
      </c>
      <c r="E138" s="41" t="str">
        <f>IF(AND(Include_study?="Yes",Sufficient_data="Yes",Input!Study_name&lt;&gt;""),Input!Study_name,"")</f>
        <v/>
      </c>
      <c r="F138" s="41" t="str">
        <f>IF(AND(Include_study?="Yes",Sufficient_data="Yes"),IF(Input!M2_M1&lt;&gt;"",Input!M2_M1,IF(AND(M1_&lt;&gt;"",M2_&lt;&gt;""),M2_-M1_,"")),"")</f>
        <v/>
      </c>
      <c r="G138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38" s="41" t="str">
        <f>IF(AND(Include_study?="Yes",Sufficient_data="Yes"),IF(OR(t_value&lt;&gt;"",F_value&lt;&gt;"",Input!Cohens_d&lt;&gt;"",Input!Hedges_g&lt;&gt;""),"",Sdiff/SQRT(2*(1-(r_)))),"")</f>
        <v/>
      </c>
      <c r="I138" s="11" t="str">
        <f t="shared" si="282"/>
        <v/>
      </c>
      <c r="J138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38" s="41" t="str">
        <f t="shared" si="283"/>
        <v/>
      </c>
      <c r="L138" s="41" t="str">
        <f t="shared" si="284"/>
        <v/>
      </c>
      <c r="M138" s="41" t="str">
        <f t="shared" si="285"/>
        <v/>
      </c>
      <c r="N138" s="41" t="str">
        <f t="shared" si="286"/>
        <v/>
      </c>
      <c r="O138" s="41" t="str">
        <f t="shared" si="287"/>
        <v/>
      </c>
      <c r="P138" s="41" t="str">
        <f t="shared" si="288"/>
        <v/>
      </c>
      <c r="Q138" s="41" t="str">
        <f t="shared" si="289"/>
        <v/>
      </c>
      <c r="R138" s="41" t="str">
        <f t="shared" si="290"/>
        <v/>
      </c>
      <c r="S138" s="41" t="str">
        <f t="shared" si="291"/>
        <v/>
      </c>
      <c r="T138" s="105" t="str">
        <f t="shared" si="292"/>
        <v/>
      </c>
      <c r="U138" s="108" t="str">
        <f t="shared" si="293"/>
        <v/>
      </c>
      <c r="V138" s="42"/>
      <c r="W138" s="71" t="e">
        <f t="shared" si="247"/>
        <v>#N/A</v>
      </c>
      <c r="X138" s="41" t="str">
        <f t="shared" si="248"/>
        <v/>
      </c>
      <c r="Y138" s="51" t="str">
        <f t="shared" si="249"/>
        <v/>
      </c>
      <c r="AD138" s="131"/>
      <c r="AE138" s="71" t="str">
        <f t="shared" si="250"/>
        <v/>
      </c>
      <c r="AF138" s="86" t="str">
        <f t="shared" si="227"/>
        <v/>
      </c>
      <c r="AG138" s="86" t="str">
        <f t="shared" si="228"/>
        <v/>
      </c>
      <c r="AH138" s="86" t="str">
        <f t="shared" si="251"/>
        <v/>
      </c>
      <c r="AI138" s="86" t="str">
        <f t="shared" si="252"/>
        <v/>
      </c>
      <c r="AJ138" s="86" t="str">
        <f t="shared" si="253"/>
        <v/>
      </c>
      <c r="AK138" s="86" t="str">
        <f t="shared" si="294"/>
        <v/>
      </c>
      <c r="AL138" s="86" t="str">
        <f>IF(AND(Include_study?="Yes",Sufficient_data="Yes",Subgroup&lt;&gt;""),AH138-ABS(TINV((1-Subgroup_confidence_level),Number_of_subjects-1))*Calculations!AI138,"")</f>
        <v/>
      </c>
      <c r="AM138" s="86" t="str">
        <f>IF(AND(Include_study?="Yes",Sufficient_data="Yes",Subgroup&lt;&gt;""),AH138+ABS(TINV((1-Subgroup_confidence_level),Number_of_subjects-1))*Calculations!AI138,"")</f>
        <v/>
      </c>
      <c r="AN138" s="110" t="str">
        <f t="shared" si="295"/>
        <v/>
      </c>
      <c r="AO138" s="108" t="str">
        <f t="shared" si="296"/>
        <v/>
      </c>
      <c r="AP138" s="42"/>
      <c r="AQ138" s="71" t="e">
        <f t="shared" si="254"/>
        <v>#N/A</v>
      </c>
      <c r="AR138" s="41" t="str">
        <f t="shared" si="255"/>
        <v/>
      </c>
      <c r="AS138" s="51" t="str">
        <f t="shared" si="256"/>
        <v/>
      </c>
      <c r="AT138" s="42"/>
      <c r="AU138" s="71" t="str">
        <f t="shared" si="257"/>
        <v/>
      </c>
      <c r="AV138" s="86" t="str">
        <f>IF(AND(Sufficient_data="Yes",Include_study?="Yes",Subgroup&lt;&gt;""),IF(COUNTIFS(Input!P$2:P137,"="&amp;"Yes",Input!C$2:C137,"="&amp;"Yes",Input!Q$2:Q137,"="&amp;Subgroup)&gt;0,"",Subgroup),"")</f>
        <v/>
      </c>
      <c r="AW138" s="86" t="str">
        <f t="shared" si="258"/>
        <v/>
      </c>
      <c r="AX138" s="86" t="str">
        <f t="shared" si="259"/>
        <v/>
      </c>
      <c r="AY138" s="86" t="str">
        <f t="shared" si="260"/>
        <v/>
      </c>
      <c r="AZ138" s="86" t="str">
        <f t="shared" si="261"/>
        <v/>
      </c>
      <c r="BA138" s="86" t="str">
        <f t="shared" si="262"/>
        <v/>
      </c>
      <c r="BB138" s="86" t="str">
        <f t="shared" si="263"/>
        <v/>
      </c>
      <c r="BC138" s="86" t="str">
        <f t="shared" si="297"/>
        <v/>
      </c>
      <c r="BD138" s="86" t="str">
        <f t="shared" si="264"/>
        <v/>
      </c>
      <c r="BE138" s="86" t="str">
        <f t="shared" si="298"/>
        <v/>
      </c>
      <c r="BF138" s="86" t="str">
        <f t="shared" si="299"/>
        <v/>
      </c>
      <c r="BG138" s="86" t="str">
        <f t="shared" si="265"/>
        <v/>
      </c>
      <c r="BH138" s="86" t="str">
        <f t="shared" si="300"/>
        <v/>
      </c>
      <c r="BI138" s="86" t="str">
        <f t="shared" si="301"/>
        <v/>
      </c>
      <c r="BJ138" s="86" t="str">
        <f t="shared" si="266"/>
        <v/>
      </c>
      <c r="BK138" s="86" t="str">
        <f t="shared" si="302"/>
        <v/>
      </c>
      <c r="BL138" s="86" t="str">
        <f t="shared" si="303"/>
        <v/>
      </c>
      <c r="BM138" s="86" t="str">
        <f t="shared" si="267"/>
        <v/>
      </c>
      <c r="BN138" s="86" t="str">
        <f t="shared" si="268"/>
        <v/>
      </c>
      <c r="BO138" s="86" t="e">
        <f t="shared" si="269"/>
        <v>#N/A</v>
      </c>
      <c r="BP138" s="105" t="str">
        <f t="shared" si="270"/>
        <v/>
      </c>
      <c r="BQ138" s="86" t="str">
        <f t="shared" si="271"/>
        <v/>
      </c>
      <c r="BR138" s="86" t="str">
        <f t="shared" si="304"/>
        <v/>
      </c>
      <c r="BS138" s="86" t="str">
        <f t="shared" si="272"/>
        <v/>
      </c>
      <c r="BT138" s="51" t="str">
        <f t="shared" si="310"/>
        <v/>
      </c>
      <c r="BY138" s="132"/>
      <c r="BZ138" s="41" t="e">
        <f>IF(AND(Sufficient_data="Yes",Include_study?="Yes",Moderator&lt;&gt;""),'Moderator Analysis'!E138,NA())</f>
        <v>#N/A</v>
      </c>
      <c r="CA138" s="41" t="e">
        <f>IF(AND(Include_study?="Yes",Sufficient_data="Yes",Moderator&lt;&gt;""),'Moderator Analysis'!F138,NA())</f>
        <v>#N/A</v>
      </c>
      <c r="CB138" s="41" t="str">
        <f t="shared" si="305"/>
        <v/>
      </c>
      <c r="CC138" s="41" t="str">
        <f t="shared" si="273"/>
        <v/>
      </c>
      <c r="CD138" s="41" t="str">
        <f>IF(AND(Sufficient_data="Yes",Include_study?="Yes",Moderator&lt;&gt;""),'Moderator Analysis'!F:F-CO$2,"")</f>
        <v/>
      </c>
      <c r="CE138" s="41" t="str">
        <f t="shared" si="274"/>
        <v/>
      </c>
      <c r="CF138" s="51" t="str">
        <f>IF(AND(Sufficient_data="Yes",Include_study?="Yes",Moderator&lt;&gt;""),CC:CC*('Moderator Analysis'!F:F-CO$5-CO$4*'Moderator Analysis'!E:E)^2,"")</f>
        <v/>
      </c>
      <c r="CG138" s="42"/>
      <c r="CH138" s="25"/>
      <c r="CI138" s="71" t="str">
        <f t="shared" si="275"/>
        <v/>
      </c>
      <c r="CJ138" s="41" t="str">
        <f>IF(AND(Sufficient_data="Yes",Include_study?="Yes",CI138&lt;&gt;""),'Moderator Analysis'!F:F-'Moderator Analysis'!$J$37,"")</f>
        <v/>
      </c>
      <c r="CK138" s="41" t="str">
        <f>IF(AND(Sufficient_data="Yes",Include_study?="Yes",CI138&lt;&gt;""),'Moderator Analysis'!E:E-SUMPRODUCT('Moderator Analysis'!E:E,CI:CI)/SUM(CI:CI),"")</f>
        <v/>
      </c>
      <c r="CL138" s="51" t="str">
        <f>IF(AND(Sufficient_data="Yes",Include_study?="Yes",CI138&lt;&gt;""),CI:CI*('Moderator Analysis'!F:F-'Moderator Analysis'!J$29-'Moderator Analysis'!J$30*'Moderator Analysis'!E:E)^2,"")</f>
        <v/>
      </c>
      <c r="CQ138" s="132"/>
      <c r="CR138" s="134"/>
      <c r="CS138" s="41" t="str">
        <f>IF(AND(Sufficient_data="Yes",Include_study?="Yes"),1/('Publication Bias Analysis'!F138^2),"")</f>
        <v/>
      </c>
      <c r="CT138" s="86" t="str">
        <f>IF(AND(Include_study?="Yes",Sufficient_data="Yes"),1/('Publication Bias Analysis'!F138^2+IF(Additional_model="Fixed effect",0,DG$21)),"")</f>
        <v/>
      </c>
      <c r="CU138" s="86" t="str">
        <f>IF(AND(Include_study?="Yes",Sufficient_data="Yes"),1/('Publication Bias Analysis'!F:F^2+IF(Additional_model="Fixed effect",0,'Publication Bias Analysis'!L$32)),"")</f>
        <v/>
      </c>
      <c r="CV138" s="86" t="str">
        <f>IF(AND(Include_study?="Yes",Sufficient_data="Yes"),'Publication Bias Analysis'!E:E-'Publication Bias Analysis'!I$37,"")</f>
        <v/>
      </c>
      <c r="CW138" s="86" t="str">
        <f>IF(AND(Include_study?="Yes",Sufficient_data="Yes"),IF(Additional_model="Fixed effect",1/'Publication Bias Analysis'!F:F,1/SQRT('Publication Bias Analysis'!F:F^2+Calculations!DG$21)),"")</f>
        <v/>
      </c>
      <c r="CX138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38" s="88" t="str">
        <f t="shared" si="306"/>
        <v/>
      </c>
      <c r="CZ138" s="88" t="str">
        <f>IF(AND(Include_study?="Yes",Sufficient_data="Yes"),CY:CY+IF(DK:DK&lt;0,-1,1)*COUNTIF(CY$2:CY137,CY:CY),"")</f>
        <v/>
      </c>
      <c r="DA138" s="88" t="str">
        <f>IF(AND(Include_study?="Yes",Sufficient_data="Yes"),RANK(DO:DO,DO:DO,1)*IF(DN:DN&gt;0,1,-1)+IF(DN:DN&lt;0,-1,1)*COUNTIF(CY$2:CY137,CY:CY),"")</f>
        <v/>
      </c>
      <c r="DB138" s="88" t="str">
        <f>IF(AND(Include_study?="Yes",Sufficient_data="Yes"),RANK(DR:DR,DR:DR,1)*IF(DQ:DQ&gt;0,1,-1)+IF(DQ:DQ&lt;0,-1,1)*COUNTIF(CY$2:CY137,CY:CY),"")</f>
        <v/>
      </c>
      <c r="DC138" s="41" t="e">
        <f>IF(AND(Include_study?="Yes",Sufficient_data="Yes"),'Publication Bias Analysis'!$E:$E,NA())</f>
        <v>#N/A</v>
      </c>
      <c r="DD138" s="51" t="e">
        <f>IF(AND(Include_study?="Yes",Sufficient_data="Yes"),'Publication Bias Analysis'!$F:$F,NA())</f>
        <v>#N/A</v>
      </c>
      <c r="DJ138" s="136"/>
      <c r="DK138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38" s="41" t="str">
        <f t="shared" si="276"/>
        <v/>
      </c>
      <c r="DM138" s="51" t="str">
        <f>IF(AND(Include_study?="Yes",Sufficient_data="Yes"),1/('Publication Bias Analysis'!F:F^2+IF(Additional_model="Fixed effect",0,$DV$6)),"")</f>
        <v/>
      </c>
      <c r="DN138" s="41" t="str">
        <f>IF(AND(Include_study?="Yes",Sufficient_data="Yes"),IF('Publication Bias Analysis'!L$38="Left",'Publication Bias Analysis'!E:E-DV$3,Calculations!DV$3-'Publication Bias Analysis'!E:E),"")</f>
        <v/>
      </c>
      <c r="DO138" s="41" t="str">
        <f t="shared" si="277"/>
        <v/>
      </c>
      <c r="DP138" s="51" t="str">
        <f>IF(AND(DN138&lt;&gt;"",CZ138&lt;=MAX(CZ:CZ)-DV$7),1/('Publication Bias Analysis'!F:F^2+IF(Additional_model="Fixed effect",0,$DV$13)),"")</f>
        <v/>
      </c>
      <c r="DQ138" s="71" t="str">
        <f>IF(AND(Include_study?="Yes",Sufficient_data="Yes"),IF('Publication Bias Analysis'!L$38="Left",'Publication Bias Analysis'!E:E-DV$10,DV$10-'Publication Bias Analysis'!E:E),"")</f>
        <v/>
      </c>
      <c r="DR138" s="41" t="str">
        <f t="shared" si="278"/>
        <v/>
      </c>
      <c r="DS138" s="51" t="str">
        <f>IF(AND(DQ138&lt;&gt;"",DA138&lt;=MAX(DA:DA)-DV$14),1/('Publication Bias Analysis'!F:F^2+IF(Additional_model="Fixed effect",0,$DV$20)),"")</f>
        <v/>
      </c>
      <c r="EJ138" s="136"/>
      <c r="EK138" s="41" t="str">
        <f t="shared" si="307"/>
        <v/>
      </c>
      <c r="EL138" s="51" t="str">
        <f>IF(AND(Include_study?="Yes",Sufficient_data="Yes"),Z_score-('Publication Bias Analysis'!P$3+'Publication Bias Analysis'!P$4*Inverse_standard_error),"")</f>
        <v/>
      </c>
      <c r="EN138" s="136"/>
      <c r="EO138" s="41" t="str">
        <f>IF(AND(Include_study?="Yes",Sufficient_data="Yes"),('Publication Bias Analysis'!E:E-(SUMPRODUCT(Calculations!CS:CS,'Publication Bias Analysis'!E:E)/SUM(Calculations!CS:CS)))/SQRT(Calculations!EP:EP),"")</f>
        <v/>
      </c>
      <c r="EP138" s="41" t="str">
        <f>IF(AND(Include_study?="Yes",Sufficient_data="Yes"),'Publication Bias Analysis'!F:F^2-1/SUM(Calculations!CS:CS),"")</f>
        <v/>
      </c>
      <c r="EQ138" s="11" t="str">
        <f t="shared" si="279"/>
        <v/>
      </c>
      <c r="ER138" s="11" t="str">
        <f t="shared" si="280"/>
        <v/>
      </c>
      <c r="ES138" s="11" t="str">
        <f>IF(AND(Include_study?="Yes",Sufficient_data="Yes"),COUNTIFS(EQ$2:EQ137,"&lt;"&amp;EQ138,ER$2:ER137,"&lt;"&amp;ER138)+COUNTIFS(EQ139:EQ$201,"&lt;"&amp;EQ138,ER139:ER$201,"&lt;"&amp;ER138)+COUNTIFS(EQ$2:EQ137,"&gt;"&amp;EQ138,ER$2:ER137,"&gt;"&amp;ER138)+COUNTIFS(EQ139:EQ$201,"&gt;"&amp;EQ138,ER139:ER$201,"&gt;"&amp;ER138),"")</f>
        <v/>
      </c>
      <c r="ET138" s="82" t="str">
        <f>IF(AND(Include_study?="Yes",Sufficient_data="Yes"),COUNTIFS(EQ$2:EQ137,"&lt;"&amp;EQ138,ER$2:ER137,"&gt;"&amp;ER138)+COUNTIFS(EQ139:EQ$201,"&lt;"&amp;EQ138,ER139:ER$201,"&gt;"&amp;ER138)+COUNTIFS(EQ$2:EQ137,"&gt;"&amp;EQ138,ER$2:ER137,"&lt;"&amp;ER138)+COUNTIFS(EQ139:EQ$201,"&gt;"&amp;EQ138,ER139:ER$201,"&lt;"&amp;ER138),"")</f>
        <v/>
      </c>
      <c r="EV138" s="136"/>
      <c r="FA138" s="136"/>
      <c r="FB138" s="41" t="e">
        <f t="shared" si="242"/>
        <v>#N/A</v>
      </c>
      <c r="FC138" s="41" t="e">
        <f t="shared" si="243"/>
        <v>#N/A</v>
      </c>
      <c r="FD138" s="41" t="str">
        <f t="shared" si="244"/>
        <v/>
      </c>
      <c r="FE138" s="51" t="str">
        <f>IF(AND(Include_study?="Yes",Sufficient_data="Yes"),Z_score-('Publication Bias Analysis'!AO$30+'Publication Bias Analysis'!AO$31*Inverse_standard_error),"")</f>
        <v/>
      </c>
      <c r="FK138" s="136"/>
      <c r="FL138" s="11" t="str">
        <f>IF(Z_score_individual_studies&lt;&gt;"",RANK('Publication Bias Analysis'!AW:AW,'Publication Bias Analysis'!AW:AW,1)+COUNTIF('Publication Bias Analysis'!AW$2:AW137,'Publication Bias Analysis'!AW138),"")</f>
        <v/>
      </c>
      <c r="FM138" s="41" t="str">
        <f t="shared" si="308"/>
        <v/>
      </c>
      <c r="FN138" s="41" t="e">
        <f>IF('Publication Bias Analysis'!AV138&lt;&gt;"",'Publication Bias Analysis'!AV138,NA())</f>
        <v>#N/A</v>
      </c>
      <c r="FO138" s="41" t="e">
        <f>IF('Publication Bias Analysis'!AW138&lt;&gt;"",'Publication Bias Analysis'!AW138,NA())</f>
        <v>#N/A</v>
      </c>
      <c r="FP138" s="41" t="str">
        <f>IF(AND(Include_study?="Yes",Sufficient_data="Yes"),'Publication Bias Analysis'!AV:AV-AVERAGE('Publication Bias Analysis'!AV:AV),"")</f>
        <v/>
      </c>
      <c r="FQ138" s="51" t="str">
        <f>IF(AND(Include_study?="Yes",Sufficient_data="Yes"),FO:FO-('Publication Bias Analysis'!AZ$30+'Publication Bias Analysis'!AZ$31*FN:FN),"")</f>
        <v/>
      </c>
      <c r="FW138" s="136"/>
      <c r="FX138" s="90" t="str">
        <f t="shared" si="309"/>
        <v/>
      </c>
      <c r="FY138" s="41" t="str">
        <f t="shared" si="281"/>
        <v/>
      </c>
      <c r="FZ138" s="51" t="str">
        <f t="shared" si="311"/>
        <v/>
      </c>
    </row>
    <row r="139" spans="1:182" x14ac:dyDescent="0.2">
      <c r="A139" s="131"/>
      <c r="B139" s="41" t="str">
        <f>IF(AND(Sufficient_data="Yes",Include_study?="Yes"),IF(AND(Sort_By=$E$1,Order="Ascending"),IF(Input!Study_name="",COUNTIFS(Input!Study_name,"&lt;&gt;"&amp;"",Include_study?,"Yes",Sufficient_data,"Yes")+1,IF(COUNT(E139)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139)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39" s="41" t="str">
        <f>IF(B139&lt;&gt;"",IF(B139=0,COUNTIF(B$2:B138,0)+1,COUNTIF(B$2:B138,B139)+COUNTIF(B:B,"&lt;"&amp;B139)+1),"")</f>
        <v/>
      </c>
      <c r="D139" s="41" t="str">
        <f t="shared" si="215"/>
        <v/>
      </c>
      <c r="E139" s="41" t="str">
        <f>IF(AND(Include_study?="Yes",Sufficient_data="Yes",Input!Study_name&lt;&gt;""),Input!Study_name,"")</f>
        <v/>
      </c>
      <c r="F139" s="41" t="str">
        <f>IF(AND(Include_study?="Yes",Sufficient_data="Yes"),IF(Input!M2_M1&lt;&gt;"",Input!M2_M1,IF(AND(M1_&lt;&gt;"",M2_&lt;&gt;""),M2_-M1_,"")),"")</f>
        <v/>
      </c>
      <c r="G139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39" s="41" t="str">
        <f>IF(AND(Include_study?="Yes",Sufficient_data="Yes"),IF(OR(t_value&lt;&gt;"",F_value&lt;&gt;"",Input!Cohens_d&lt;&gt;"",Input!Hedges_g&lt;&gt;""),"",Sdiff/SQRT(2*(1-(r_)))),"")</f>
        <v/>
      </c>
      <c r="I139" s="11" t="str">
        <f t="shared" si="282"/>
        <v/>
      </c>
      <c r="J139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39" s="41" t="str">
        <f t="shared" si="283"/>
        <v/>
      </c>
      <c r="L139" s="41" t="str">
        <f t="shared" si="284"/>
        <v/>
      </c>
      <c r="M139" s="41" t="str">
        <f t="shared" si="285"/>
        <v/>
      </c>
      <c r="N139" s="41" t="str">
        <f t="shared" si="286"/>
        <v/>
      </c>
      <c r="O139" s="41" t="str">
        <f t="shared" si="287"/>
        <v/>
      </c>
      <c r="P139" s="41" t="str">
        <f t="shared" si="288"/>
        <v/>
      </c>
      <c r="Q139" s="41" t="str">
        <f t="shared" si="289"/>
        <v/>
      </c>
      <c r="R139" s="41" t="str">
        <f t="shared" si="290"/>
        <v/>
      </c>
      <c r="S139" s="41" t="str">
        <f t="shared" si="291"/>
        <v/>
      </c>
      <c r="T139" s="105" t="str">
        <f t="shared" si="292"/>
        <v/>
      </c>
      <c r="U139" s="108" t="str">
        <f t="shared" si="293"/>
        <v/>
      </c>
      <c r="V139" s="42"/>
      <c r="W139" s="71" t="e">
        <f t="shared" si="247"/>
        <v>#N/A</v>
      </c>
      <c r="X139" s="41" t="str">
        <f t="shared" si="248"/>
        <v/>
      </c>
      <c r="Y139" s="51" t="str">
        <f t="shared" si="249"/>
        <v/>
      </c>
      <c r="AD139" s="131"/>
      <c r="AE139" s="71" t="str">
        <f t="shared" si="250"/>
        <v/>
      </c>
      <c r="AF139" s="86" t="str">
        <f t="shared" si="227"/>
        <v/>
      </c>
      <c r="AG139" s="86" t="str">
        <f t="shared" si="228"/>
        <v/>
      </c>
      <c r="AH139" s="86" t="str">
        <f t="shared" si="251"/>
        <v/>
      </c>
      <c r="AI139" s="86" t="str">
        <f t="shared" si="252"/>
        <v/>
      </c>
      <c r="AJ139" s="86" t="str">
        <f t="shared" si="253"/>
        <v/>
      </c>
      <c r="AK139" s="86" t="str">
        <f t="shared" si="294"/>
        <v/>
      </c>
      <c r="AL139" s="86" t="str">
        <f>IF(AND(Include_study?="Yes",Sufficient_data="Yes",Subgroup&lt;&gt;""),AH139-ABS(TINV((1-Subgroup_confidence_level),Number_of_subjects-1))*Calculations!AI139,"")</f>
        <v/>
      </c>
      <c r="AM139" s="86" t="str">
        <f>IF(AND(Include_study?="Yes",Sufficient_data="Yes",Subgroup&lt;&gt;""),AH139+ABS(TINV((1-Subgroup_confidence_level),Number_of_subjects-1))*Calculations!AI139,"")</f>
        <v/>
      </c>
      <c r="AN139" s="110" t="str">
        <f t="shared" si="295"/>
        <v/>
      </c>
      <c r="AO139" s="108" t="str">
        <f t="shared" si="296"/>
        <v/>
      </c>
      <c r="AP139" s="42"/>
      <c r="AQ139" s="71" t="e">
        <f t="shared" si="254"/>
        <v>#N/A</v>
      </c>
      <c r="AR139" s="41" t="str">
        <f t="shared" si="255"/>
        <v/>
      </c>
      <c r="AS139" s="51" t="str">
        <f t="shared" si="256"/>
        <v/>
      </c>
      <c r="AT139" s="42"/>
      <c r="AU139" s="71" t="str">
        <f t="shared" si="257"/>
        <v/>
      </c>
      <c r="AV139" s="86" t="str">
        <f>IF(AND(Sufficient_data="Yes",Include_study?="Yes",Subgroup&lt;&gt;""),IF(COUNTIFS(Input!P$2:P138,"="&amp;"Yes",Input!C$2:C138,"="&amp;"Yes",Input!Q$2:Q138,"="&amp;Subgroup)&gt;0,"",Subgroup),"")</f>
        <v/>
      </c>
      <c r="AW139" s="86" t="str">
        <f t="shared" si="258"/>
        <v/>
      </c>
      <c r="AX139" s="86" t="str">
        <f t="shared" si="259"/>
        <v/>
      </c>
      <c r="AY139" s="86" t="str">
        <f t="shared" si="260"/>
        <v/>
      </c>
      <c r="AZ139" s="86" t="str">
        <f t="shared" si="261"/>
        <v/>
      </c>
      <c r="BA139" s="86" t="str">
        <f t="shared" si="262"/>
        <v/>
      </c>
      <c r="BB139" s="86" t="str">
        <f t="shared" si="263"/>
        <v/>
      </c>
      <c r="BC139" s="86" t="str">
        <f t="shared" si="297"/>
        <v/>
      </c>
      <c r="BD139" s="86" t="str">
        <f t="shared" si="264"/>
        <v/>
      </c>
      <c r="BE139" s="86" t="str">
        <f t="shared" si="298"/>
        <v/>
      </c>
      <c r="BF139" s="86" t="str">
        <f t="shared" si="299"/>
        <v/>
      </c>
      <c r="BG139" s="86" t="str">
        <f t="shared" si="265"/>
        <v/>
      </c>
      <c r="BH139" s="86" t="str">
        <f t="shared" si="300"/>
        <v/>
      </c>
      <c r="BI139" s="86" t="str">
        <f t="shared" si="301"/>
        <v/>
      </c>
      <c r="BJ139" s="86" t="str">
        <f t="shared" si="266"/>
        <v/>
      </c>
      <c r="BK139" s="86" t="str">
        <f t="shared" si="302"/>
        <v/>
      </c>
      <c r="BL139" s="86" t="str">
        <f t="shared" si="303"/>
        <v/>
      </c>
      <c r="BM139" s="86" t="str">
        <f t="shared" si="267"/>
        <v/>
      </c>
      <c r="BN139" s="86" t="str">
        <f t="shared" si="268"/>
        <v/>
      </c>
      <c r="BO139" s="86" t="e">
        <f t="shared" si="269"/>
        <v>#N/A</v>
      </c>
      <c r="BP139" s="105" t="str">
        <f t="shared" si="270"/>
        <v/>
      </c>
      <c r="BQ139" s="86" t="str">
        <f t="shared" si="271"/>
        <v/>
      </c>
      <c r="BR139" s="86" t="str">
        <f t="shared" si="304"/>
        <v/>
      </c>
      <c r="BS139" s="86" t="str">
        <f t="shared" si="272"/>
        <v/>
      </c>
      <c r="BT139" s="51" t="str">
        <f t="shared" si="310"/>
        <v/>
      </c>
      <c r="BY139" s="132"/>
      <c r="BZ139" s="41" t="e">
        <f>IF(AND(Sufficient_data="Yes",Include_study?="Yes",Moderator&lt;&gt;""),'Moderator Analysis'!E139,NA())</f>
        <v>#N/A</v>
      </c>
      <c r="CA139" s="41" t="e">
        <f>IF(AND(Include_study?="Yes",Sufficient_data="Yes",Moderator&lt;&gt;""),'Moderator Analysis'!F139,NA())</f>
        <v>#N/A</v>
      </c>
      <c r="CB139" s="41" t="str">
        <f t="shared" si="305"/>
        <v/>
      </c>
      <c r="CC139" s="41" t="str">
        <f t="shared" si="273"/>
        <v/>
      </c>
      <c r="CD139" s="41" t="str">
        <f>IF(AND(Sufficient_data="Yes",Include_study?="Yes",Moderator&lt;&gt;""),'Moderator Analysis'!F:F-CO$2,"")</f>
        <v/>
      </c>
      <c r="CE139" s="41" t="str">
        <f t="shared" si="274"/>
        <v/>
      </c>
      <c r="CF139" s="51" t="str">
        <f>IF(AND(Sufficient_data="Yes",Include_study?="Yes",Moderator&lt;&gt;""),CC:CC*('Moderator Analysis'!F:F-CO$5-CO$4*'Moderator Analysis'!E:E)^2,"")</f>
        <v/>
      </c>
      <c r="CG139" s="42"/>
      <c r="CH139" s="25"/>
      <c r="CI139" s="71" t="str">
        <f t="shared" si="275"/>
        <v/>
      </c>
      <c r="CJ139" s="41" t="str">
        <f>IF(AND(Sufficient_data="Yes",Include_study?="Yes",CI139&lt;&gt;""),'Moderator Analysis'!F:F-'Moderator Analysis'!$J$37,"")</f>
        <v/>
      </c>
      <c r="CK139" s="41" t="str">
        <f>IF(AND(Sufficient_data="Yes",Include_study?="Yes",CI139&lt;&gt;""),'Moderator Analysis'!E:E-SUMPRODUCT('Moderator Analysis'!E:E,CI:CI)/SUM(CI:CI),"")</f>
        <v/>
      </c>
      <c r="CL139" s="51" t="str">
        <f>IF(AND(Sufficient_data="Yes",Include_study?="Yes",CI139&lt;&gt;""),CI:CI*('Moderator Analysis'!F:F-'Moderator Analysis'!J$29-'Moderator Analysis'!J$30*'Moderator Analysis'!E:E)^2,"")</f>
        <v/>
      </c>
      <c r="CQ139" s="132"/>
      <c r="CR139" s="134"/>
      <c r="CS139" s="41" t="str">
        <f>IF(AND(Sufficient_data="Yes",Include_study?="Yes"),1/('Publication Bias Analysis'!F139^2),"")</f>
        <v/>
      </c>
      <c r="CT139" s="86" t="str">
        <f>IF(AND(Include_study?="Yes",Sufficient_data="Yes"),1/('Publication Bias Analysis'!F139^2+IF(Additional_model="Fixed effect",0,DG$21)),"")</f>
        <v/>
      </c>
      <c r="CU139" s="86" t="str">
        <f>IF(AND(Include_study?="Yes",Sufficient_data="Yes"),1/('Publication Bias Analysis'!F:F^2+IF(Additional_model="Fixed effect",0,'Publication Bias Analysis'!L$32)),"")</f>
        <v/>
      </c>
      <c r="CV139" s="86" t="str">
        <f>IF(AND(Include_study?="Yes",Sufficient_data="Yes"),'Publication Bias Analysis'!E:E-'Publication Bias Analysis'!I$37,"")</f>
        <v/>
      </c>
      <c r="CW139" s="86" t="str">
        <f>IF(AND(Include_study?="Yes",Sufficient_data="Yes"),IF(Additional_model="Fixed effect",1/'Publication Bias Analysis'!F:F,1/SQRT('Publication Bias Analysis'!F:F^2+Calculations!DG$21)),"")</f>
        <v/>
      </c>
      <c r="CX139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39" s="88" t="str">
        <f t="shared" si="306"/>
        <v/>
      </c>
      <c r="CZ139" s="88" t="str">
        <f>IF(AND(Include_study?="Yes",Sufficient_data="Yes"),CY:CY+IF(DK:DK&lt;0,-1,1)*COUNTIF(CY$2:CY138,CY:CY),"")</f>
        <v/>
      </c>
      <c r="DA139" s="88" t="str">
        <f>IF(AND(Include_study?="Yes",Sufficient_data="Yes"),RANK(DO:DO,DO:DO,1)*IF(DN:DN&gt;0,1,-1)+IF(DN:DN&lt;0,-1,1)*COUNTIF(CY$2:CY138,CY:CY),"")</f>
        <v/>
      </c>
      <c r="DB139" s="88" t="str">
        <f>IF(AND(Include_study?="Yes",Sufficient_data="Yes"),RANK(DR:DR,DR:DR,1)*IF(DQ:DQ&gt;0,1,-1)+IF(DQ:DQ&lt;0,-1,1)*COUNTIF(CY$2:CY138,CY:CY),"")</f>
        <v/>
      </c>
      <c r="DC139" s="41" t="e">
        <f>IF(AND(Include_study?="Yes",Sufficient_data="Yes"),'Publication Bias Analysis'!$E:$E,NA())</f>
        <v>#N/A</v>
      </c>
      <c r="DD139" s="51" t="e">
        <f>IF(AND(Include_study?="Yes",Sufficient_data="Yes"),'Publication Bias Analysis'!$F:$F,NA())</f>
        <v>#N/A</v>
      </c>
      <c r="DJ139" s="136"/>
      <c r="DK139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39" s="41" t="str">
        <f t="shared" si="276"/>
        <v/>
      </c>
      <c r="DM139" s="51" t="str">
        <f>IF(AND(Include_study?="Yes",Sufficient_data="Yes"),1/('Publication Bias Analysis'!F:F^2+IF(Additional_model="Fixed effect",0,$DV$6)),"")</f>
        <v/>
      </c>
      <c r="DN139" s="41" t="str">
        <f>IF(AND(Include_study?="Yes",Sufficient_data="Yes"),IF('Publication Bias Analysis'!L$38="Left",'Publication Bias Analysis'!E:E-DV$3,Calculations!DV$3-'Publication Bias Analysis'!E:E),"")</f>
        <v/>
      </c>
      <c r="DO139" s="41" t="str">
        <f t="shared" si="277"/>
        <v/>
      </c>
      <c r="DP139" s="51" t="str">
        <f>IF(AND(DN139&lt;&gt;"",CZ139&lt;=MAX(CZ:CZ)-DV$7),1/('Publication Bias Analysis'!F:F^2+IF(Additional_model="Fixed effect",0,$DV$13)),"")</f>
        <v/>
      </c>
      <c r="DQ139" s="71" t="str">
        <f>IF(AND(Include_study?="Yes",Sufficient_data="Yes"),IF('Publication Bias Analysis'!L$38="Left",'Publication Bias Analysis'!E:E-DV$10,DV$10-'Publication Bias Analysis'!E:E),"")</f>
        <v/>
      </c>
      <c r="DR139" s="41" t="str">
        <f t="shared" si="278"/>
        <v/>
      </c>
      <c r="DS139" s="51" t="str">
        <f>IF(AND(DQ139&lt;&gt;"",DA139&lt;=MAX(DA:DA)-DV$14),1/('Publication Bias Analysis'!F:F^2+IF(Additional_model="Fixed effect",0,$DV$20)),"")</f>
        <v/>
      </c>
      <c r="EJ139" s="136"/>
      <c r="EK139" s="41" t="str">
        <f t="shared" si="307"/>
        <v/>
      </c>
      <c r="EL139" s="51" t="str">
        <f>IF(AND(Include_study?="Yes",Sufficient_data="Yes"),Z_score-('Publication Bias Analysis'!P$3+'Publication Bias Analysis'!P$4*Inverse_standard_error),"")</f>
        <v/>
      </c>
      <c r="EN139" s="136"/>
      <c r="EO139" s="41" t="str">
        <f>IF(AND(Include_study?="Yes",Sufficient_data="Yes"),('Publication Bias Analysis'!E:E-(SUMPRODUCT(Calculations!CS:CS,'Publication Bias Analysis'!E:E)/SUM(Calculations!CS:CS)))/SQRT(Calculations!EP:EP),"")</f>
        <v/>
      </c>
      <c r="EP139" s="41" t="str">
        <f>IF(AND(Include_study?="Yes",Sufficient_data="Yes"),'Publication Bias Analysis'!F:F^2-1/SUM(Calculations!CS:CS),"")</f>
        <v/>
      </c>
      <c r="EQ139" s="11" t="str">
        <f t="shared" si="279"/>
        <v/>
      </c>
      <c r="ER139" s="11" t="str">
        <f t="shared" si="280"/>
        <v/>
      </c>
      <c r="ES139" s="11" t="str">
        <f>IF(AND(Include_study?="Yes",Sufficient_data="Yes"),COUNTIFS(EQ$2:EQ138,"&lt;"&amp;EQ139,ER$2:ER138,"&lt;"&amp;ER139)+COUNTIFS(EQ140:EQ$201,"&lt;"&amp;EQ139,ER140:ER$201,"&lt;"&amp;ER139)+COUNTIFS(EQ$2:EQ138,"&gt;"&amp;EQ139,ER$2:ER138,"&gt;"&amp;ER139)+COUNTIFS(EQ140:EQ$201,"&gt;"&amp;EQ139,ER140:ER$201,"&gt;"&amp;ER139),"")</f>
        <v/>
      </c>
      <c r="ET139" s="82" t="str">
        <f>IF(AND(Include_study?="Yes",Sufficient_data="Yes"),COUNTIFS(EQ$2:EQ138,"&lt;"&amp;EQ139,ER$2:ER138,"&gt;"&amp;ER139)+COUNTIFS(EQ140:EQ$201,"&lt;"&amp;EQ139,ER140:ER$201,"&gt;"&amp;ER139)+COUNTIFS(EQ$2:EQ138,"&gt;"&amp;EQ139,ER$2:ER138,"&lt;"&amp;ER139)+COUNTIFS(EQ140:EQ$201,"&gt;"&amp;EQ139,ER140:ER$201,"&lt;"&amp;ER139),"")</f>
        <v/>
      </c>
      <c r="EV139" s="136"/>
      <c r="FA139" s="136"/>
      <c r="FB139" s="41" t="e">
        <f t="shared" si="242"/>
        <v>#N/A</v>
      </c>
      <c r="FC139" s="41" t="e">
        <f t="shared" si="243"/>
        <v>#N/A</v>
      </c>
      <c r="FD139" s="41" t="str">
        <f t="shared" si="244"/>
        <v/>
      </c>
      <c r="FE139" s="51" t="str">
        <f>IF(AND(Include_study?="Yes",Sufficient_data="Yes"),Z_score-('Publication Bias Analysis'!AO$30+'Publication Bias Analysis'!AO$31*Inverse_standard_error),"")</f>
        <v/>
      </c>
      <c r="FK139" s="136"/>
      <c r="FL139" s="11" t="str">
        <f>IF(Z_score_individual_studies&lt;&gt;"",RANK('Publication Bias Analysis'!AW:AW,'Publication Bias Analysis'!AW:AW,1)+COUNTIF('Publication Bias Analysis'!AW$2:AW138,'Publication Bias Analysis'!AW139),"")</f>
        <v/>
      </c>
      <c r="FM139" s="41" t="str">
        <f t="shared" si="308"/>
        <v/>
      </c>
      <c r="FN139" s="41" t="e">
        <f>IF('Publication Bias Analysis'!AV139&lt;&gt;"",'Publication Bias Analysis'!AV139,NA())</f>
        <v>#N/A</v>
      </c>
      <c r="FO139" s="41" t="e">
        <f>IF('Publication Bias Analysis'!AW139&lt;&gt;"",'Publication Bias Analysis'!AW139,NA())</f>
        <v>#N/A</v>
      </c>
      <c r="FP139" s="41" t="str">
        <f>IF(AND(Include_study?="Yes",Sufficient_data="Yes"),'Publication Bias Analysis'!AV:AV-AVERAGE('Publication Bias Analysis'!AV:AV),"")</f>
        <v/>
      </c>
      <c r="FQ139" s="51" t="str">
        <f>IF(AND(Include_study?="Yes",Sufficient_data="Yes"),FO:FO-('Publication Bias Analysis'!AZ$30+'Publication Bias Analysis'!AZ$31*FN:FN),"")</f>
        <v/>
      </c>
      <c r="FW139" s="136"/>
      <c r="FX139" s="90" t="str">
        <f t="shared" si="309"/>
        <v/>
      </c>
      <c r="FY139" s="41" t="str">
        <f t="shared" si="281"/>
        <v/>
      </c>
      <c r="FZ139" s="51" t="str">
        <f t="shared" si="311"/>
        <v/>
      </c>
    </row>
    <row r="140" spans="1:182" x14ac:dyDescent="0.2">
      <c r="A140" s="131"/>
      <c r="B140" s="41" t="str">
        <f>IF(AND(Sufficient_data="Yes",Include_study?="Yes"),IF(AND(Sort_By=$E$1,Order="Ascending"),IF(Input!Study_name="",COUNTIFS(Input!Study_name,"&lt;&gt;"&amp;"",Include_study?,"Yes",Sufficient_data,"Yes")+1,IF(COUNT(E140)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140)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40" s="41" t="str">
        <f>IF(B140&lt;&gt;"",IF(B140=0,COUNTIF(B$2:B139,0)+1,COUNTIF(B$2:B139,B140)+COUNTIF(B:B,"&lt;"&amp;B140)+1),"")</f>
        <v/>
      </c>
      <c r="D140" s="41" t="str">
        <f t="shared" si="215"/>
        <v/>
      </c>
      <c r="E140" s="41" t="str">
        <f>IF(AND(Include_study?="Yes",Sufficient_data="Yes",Input!Study_name&lt;&gt;""),Input!Study_name,"")</f>
        <v/>
      </c>
      <c r="F140" s="41" t="str">
        <f>IF(AND(Include_study?="Yes",Sufficient_data="Yes"),IF(Input!M2_M1&lt;&gt;"",Input!M2_M1,IF(AND(M1_&lt;&gt;"",M2_&lt;&gt;""),M2_-M1_,"")),"")</f>
        <v/>
      </c>
      <c r="G140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40" s="41" t="str">
        <f>IF(AND(Include_study?="Yes",Sufficient_data="Yes"),IF(OR(t_value&lt;&gt;"",F_value&lt;&gt;"",Input!Cohens_d&lt;&gt;"",Input!Hedges_g&lt;&gt;""),"",Sdiff/SQRT(2*(1-(r_)))),"")</f>
        <v/>
      </c>
      <c r="I140" s="11" t="str">
        <f t="shared" si="282"/>
        <v/>
      </c>
      <c r="J140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40" s="41" t="str">
        <f t="shared" si="283"/>
        <v/>
      </c>
      <c r="L140" s="41" t="str">
        <f t="shared" si="284"/>
        <v/>
      </c>
      <c r="M140" s="41" t="str">
        <f t="shared" si="285"/>
        <v/>
      </c>
      <c r="N140" s="41" t="str">
        <f t="shared" si="286"/>
        <v/>
      </c>
      <c r="O140" s="41" t="str">
        <f t="shared" si="287"/>
        <v/>
      </c>
      <c r="P140" s="41" t="str">
        <f t="shared" si="288"/>
        <v/>
      </c>
      <c r="Q140" s="41" t="str">
        <f t="shared" si="289"/>
        <v/>
      </c>
      <c r="R140" s="41" t="str">
        <f t="shared" si="290"/>
        <v/>
      </c>
      <c r="S140" s="41" t="str">
        <f t="shared" si="291"/>
        <v/>
      </c>
      <c r="T140" s="105" t="str">
        <f t="shared" si="292"/>
        <v/>
      </c>
      <c r="U140" s="108" t="str">
        <f t="shared" si="293"/>
        <v/>
      </c>
      <c r="V140" s="42"/>
      <c r="W140" s="71" t="e">
        <f t="shared" si="247"/>
        <v>#N/A</v>
      </c>
      <c r="X140" s="41" t="str">
        <f t="shared" si="248"/>
        <v/>
      </c>
      <c r="Y140" s="51" t="str">
        <f t="shared" si="249"/>
        <v/>
      </c>
      <c r="AD140" s="131"/>
      <c r="AE140" s="71" t="str">
        <f t="shared" si="250"/>
        <v/>
      </c>
      <c r="AF140" s="86" t="str">
        <f t="shared" si="227"/>
        <v/>
      </c>
      <c r="AG140" s="86" t="str">
        <f t="shared" si="228"/>
        <v/>
      </c>
      <c r="AH140" s="86" t="str">
        <f t="shared" si="251"/>
        <v/>
      </c>
      <c r="AI140" s="86" t="str">
        <f t="shared" si="252"/>
        <v/>
      </c>
      <c r="AJ140" s="86" t="str">
        <f t="shared" si="253"/>
        <v/>
      </c>
      <c r="AK140" s="86" t="str">
        <f t="shared" si="294"/>
        <v/>
      </c>
      <c r="AL140" s="86" t="str">
        <f>IF(AND(Include_study?="Yes",Sufficient_data="Yes",Subgroup&lt;&gt;""),AH140-ABS(TINV((1-Subgroup_confidence_level),Number_of_subjects-1))*Calculations!AI140,"")</f>
        <v/>
      </c>
      <c r="AM140" s="86" t="str">
        <f>IF(AND(Include_study?="Yes",Sufficient_data="Yes",Subgroup&lt;&gt;""),AH140+ABS(TINV((1-Subgroup_confidence_level),Number_of_subjects-1))*Calculations!AI140,"")</f>
        <v/>
      </c>
      <c r="AN140" s="110" t="str">
        <f t="shared" si="295"/>
        <v/>
      </c>
      <c r="AO140" s="108" t="str">
        <f t="shared" si="296"/>
        <v/>
      </c>
      <c r="AP140" s="42"/>
      <c r="AQ140" s="71" t="e">
        <f t="shared" si="254"/>
        <v>#N/A</v>
      </c>
      <c r="AR140" s="41" t="str">
        <f t="shared" si="255"/>
        <v/>
      </c>
      <c r="AS140" s="51" t="str">
        <f t="shared" si="256"/>
        <v/>
      </c>
      <c r="AT140" s="42"/>
      <c r="AU140" s="71" t="str">
        <f t="shared" si="257"/>
        <v/>
      </c>
      <c r="AV140" s="86" t="str">
        <f>IF(AND(Sufficient_data="Yes",Include_study?="Yes",Subgroup&lt;&gt;""),IF(COUNTIFS(Input!P$2:P139,"="&amp;"Yes",Input!C$2:C139,"="&amp;"Yes",Input!Q$2:Q139,"="&amp;Subgroup)&gt;0,"",Subgroup),"")</f>
        <v/>
      </c>
      <c r="AW140" s="86" t="str">
        <f t="shared" si="258"/>
        <v/>
      </c>
      <c r="AX140" s="86" t="str">
        <f t="shared" si="259"/>
        <v/>
      </c>
      <c r="AY140" s="86" t="str">
        <f t="shared" si="260"/>
        <v/>
      </c>
      <c r="AZ140" s="86" t="str">
        <f t="shared" si="261"/>
        <v/>
      </c>
      <c r="BA140" s="86" t="str">
        <f t="shared" si="262"/>
        <v/>
      </c>
      <c r="BB140" s="86" t="str">
        <f t="shared" si="263"/>
        <v/>
      </c>
      <c r="BC140" s="86" t="str">
        <f t="shared" si="297"/>
        <v/>
      </c>
      <c r="BD140" s="86" t="str">
        <f t="shared" si="264"/>
        <v/>
      </c>
      <c r="BE140" s="86" t="str">
        <f t="shared" si="298"/>
        <v/>
      </c>
      <c r="BF140" s="86" t="str">
        <f t="shared" si="299"/>
        <v/>
      </c>
      <c r="BG140" s="86" t="str">
        <f t="shared" si="265"/>
        <v/>
      </c>
      <c r="BH140" s="86" t="str">
        <f t="shared" si="300"/>
        <v/>
      </c>
      <c r="BI140" s="86" t="str">
        <f t="shared" si="301"/>
        <v/>
      </c>
      <c r="BJ140" s="86" t="str">
        <f t="shared" si="266"/>
        <v/>
      </c>
      <c r="BK140" s="86" t="str">
        <f t="shared" si="302"/>
        <v/>
      </c>
      <c r="BL140" s="86" t="str">
        <f t="shared" si="303"/>
        <v/>
      </c>
      <c r="BM140" s="86" t="str">
        <f t="shared" si="267"/>
        <v/>
      </c>
      <c r="BN140" s="86" t="str">
        <f t="shared" si="268"/>
        <v/>
      </c>
      <c r="BO140" s="86" t="e">
        <f t="shared" si="269"/>
        <v>#N/A</v>
      </c>
      <c r="BP140" s="105" t="str">
        <f t="shared" si="270"/>
        <v/>
      </c>
      <c r="BQ140" s="86" t="str">
        <f t="shared" si="271"/>
        <v/>
      </c>
      <c r="BR140" s="86" t="str">
        <f t="shared" si="304"/>
        <v/>
      </c>
      <c r="BS140" s="86" t="str">
        <f t="shared" si="272"/>
        <v/>
      </c>
      <c r="BT140" s="51" t="str">
        <f t="shared" si="310"/>
        <v/>
      </c>
      <c r="BY140" s="132"/>
      <c r="BZ140" s="41" t="e">
        <f>IF(AND(Sufficient_data="Yes",Include_study?="Yes",Moderator&lt;&gt;""),'Moderator Analysis'!E140,NA())</f>
        <v>#N/A</v>
      </c>
      <c r="CA140" s="41" t="e">
        <f>IF(AND(Include_study?="Yes",Sufficient_data="Yes",Moderator&lt;&gt;""),'Moderator Analysis'!F140,NA())</f>
        <v>#N/A</v>
      </c>
      <c r="CB140" s="41" t="str">
        <f t="shared" si="305"/>
        <v/>
      </c>
      <c r="CC140" s="41" t="str">
        <f t="shared" si="273"/>
        <v/>
      </c>
      <c r="CD140" s="41" t="str">
        <f>IF(AND(Sufficient_data="Yes",Include_study?="Yes",Moderator&lt;&gt;""),'Moderator Analysis'!F:F-CO$2,"")</f>
        <v/>
      </c>
      <c r="CE140" s="41" t="str">
        <f t="shared" si="274"/>
        <v/>
      </c>
      <c r="CF140" s="51" t="str">
        <f>IF(AND(Sufficient_data="Yes",Include_study?="Yes",Moderator&lt;&gt;""),CC:CC*('Moderator Analysis'!F:F-CO$5-CO$4*'Moderator Analysis'!E:E)^2,"")</f>
        <v/>
      </c>
      <c r="CG140" s="42"/>
      <c r="CH140" s="25"/>
      <c r="CI140" s="71" t="str">
        <f t="shared" si="275"/>
        <v/>
      </c>
      <c r="CJ140" s="41" t="str">
        <f>IF(AND(Sufficient_data="Yes",Include_study?="Yes",CI140&lt;&gt;""),'Moderator Analysis'!F:F-'Moderator Analysis'!$J$37,"")</f>
        <v/>
      </c>
      <c r="CK140" s="41" t="str">
        <f>IF(AND(Sufficient_data="Yes",Include_study?="Yes",CI140&lt;&gt;""),'Moderator Analysis'!E:E-SUMPRODUCT('Moderator Analysis'!E:E,CI:CI)/SUM(CI:CI),"")</f>
        <v/>
      </c>
      <c r="CL140" s="51" t="str">
        <f>IF(AND(Sufficient_data="Yes",Include_study?="Yes",CI140&lt;&gt;""),CI:CI*('Moderator Analysis'!F:F-'Moderator Analysis'!J$29-'Moderator Analysis'!J$30*'Moderator Analysis'!E:E)^2,"")</f>
        <v/>
      </c>
      <c r="CQ140" s="132"/>
      <c r="CR140" s="134"/>
      <c r="CS140" s="41" t="str">
        <f>IF(AND(Sufficient_data="Yes",Include_study?="Yes"),1/('Publication Bias Analysis'!F140^2),"")</f>
        <v/>
      </c>
      <c r="CT140" s="86" t="str">
        <f>IF(AND(Include_study?="Yes",Sufficient_data="Yes"),1/('Publication Bias Analysis'!F140^2+IF(Additional_model="Fixed effect",0,DG$21)),"")</f>
        <v/>
      </c>
      <c r="CU140" s="86" t="str">
        <f>IF(AND(Include_study?="Yes",Sufficient_data="Yes"),1/('Publication Bias Analysis'!F:F^2+IF(Additional_model="Fixed effect",0,'Publication Bias Analysis'!L$32)),"")</f>
        <v/>
      </c>
      <c r="CV140" s="86" t="str">
        <f>IF(AND(Include_study?="Yes",Sufficient_data="Yes"),'Publication Bias Analysis'!E:E-'Publication Bias Analysis'!I$37,"")</f>
        <v/>
      </c>
      <c r="CW140" s="86" t="str">
        <f>IF(AND(Include_study?="Yes",Sufficient_data="Yes"),IF(Additional_model="Fixed effect",1/'Publication Bias Analysis'!F:F,1/SQRT('Publication Bias Analysis'!F:F^2+Calculations!DG$21)),"")</f>
        <v/>
      </c>
      <c r="CX140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40" s="88" t="str">
        <f t="shared" si="306"/>
        <v/>
      </c>
      <c r="CZ140" s="88" t="str">
        <f>IF(AND(Include_study?="Yes",Sufficient_data="Yes"),CY:CY+IF(DK:DK&lt;0,-1,1)*COUNTIF(CY$2:CY139,CY:CY),"")</f>
        <v/>
      </c>
      <c r="DA140" s="88" t="str">
        <f>IF(AND(Include_study?="Yes",Sufficient_data="Yes"),RANK(DO:DO,DO:DO,1)*IF(DN:DN&gt;0,1,-1)+IF(DN:DN&lt;0,-1,1)*COUNTIF(CY$2:CY139,CY:CY),"")</f>
        <v/>
      </c>
      <c r="DB140" s="88" t="str">
        <f>IF(AND(Include_study?="Yes",Sufficient_data="Yes"),RANK(DR:DR,DR:DR,1)*IF(DQ:DQ&gt;0,1,-1)+IF(DQ:DQ&lt;0,-1,1)*COUNTIF(CY$2:CY139,CY:CY),"")</f>
        <v/>
      </c>
      <c r="DC140" s="41" t="e">
        <f>IF(AND(Include_study?="Yes",Sufficient_data="Yes"),'Publication Bias Analysis'!$E:$E,NA())</f>
        <v>#N/A</v>
      </c>
      <c r="DD140" s="51" t="e">
        <f>IF(AND(Include_study?="Yes",Sufficient_data="Yes"),'Publication Bias Analysis'!$F:$F,NA())</f>
        <v>#N/A</v>
      </c>
      <c r="DJ140" s="136"/>
      <c r="DK140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40" s="41" t="str">
        <f t="shared" si="276"/>
        <v/>
      </c>
      <c r="DM140" s="51" t="str">
        <f>IF(AND(Include_study?="Yes",Sufficient_data="Yes"),1/('Publication Bias Analysis'!F:F^2+IF(Additional_model="Fixed effect",0,$DV$6)),"")</f>
        <v/>
      </c>
      <c r="DN140" s="41" t="str">
        <f>IF(AND(Include_study?="Yes",Sufficient_data="Yes"),IF('Publication Bias Analysis'!L$38="Left",'Publication Bias Analysis'!E:E-DV$3,Calculations!DV$3-'Publication Bias Analysis'!E:E),"")</f>
        <v/>
      </c>
      <c r="DO140" s="41" t="str">
        <f t="shared" si="277"/>
        <v/>
      </c>
      <c r="DP140" s="51" t="str">
        <f>IF(AND(DN140&lt;&gt;"",CZ140&lt;=MAX(CZ:CZ)-DV$7),1/('Publication Bias Analysis'!F:F^2+IF(Additional_model="Fixed effect",0,$DV$13)),"")</f>
        <v/>
      </c>
      <c r="DQ140" s="71" t="str">
        <f>IF(AND(Include_study?="Yes",Sufficient_data="Yes"),IF('Publication Bias Analysis'!L$38="Left",'Publication Bias Analysis'!E:E-DV$10,DV$10-'Publication Bias Analysis'!E:E),"")</f>
        <v/>
      </c>
      <c r="DR140" s="41" t="str">
        <f t="shared" si="278"/>
        <v/>
      </c>
      <c r="DS140" s="51" t="str">
        <f>IF(AND(DQ140&lt;&gt;"",DA140&lt;=MAX(DA:DA)-DV$14),1/('Publication Bias Analysis'!F:F^2+IF(Additional_model="Fixed effect",0,$DV$20)),"")</f>
        <v/>
      </c>
      <c r="EJ140" s="136"/>
      <c r="EK140" s="41" t="str">
        <f t="shared" si="307"/>
        <v/>
      </c>
      <c r="EL140" s="51" t="str">
        <f>IF(AND(Include_study?="Yes",Sufficient_data="Yes"),Z_score-('Publication Bias Analysis'!P$3+'Publication Bias Analysis'!P$4*Inverse_standard_error),"")</f>
        <v/>
      </c>
      <c r="EN140" s="136"/>
      <c r="EO140" s="41" t="str">
        <f>IF(AND(Include_study?="Yes",Sufficient_data="Yes"),('Publication Bias Analysis'!E:E-(SUMPRODUCT(Calculations!CS:CS,'Publication Bias Analysis'!E:E)/SUM(Calculations!CS:CS)))/SQRT(Calculations!EP:EP),"")</f>
        <v/>
      </c>
      <c r="EP140" s="41" t="str">
        <f>IF(AND(Include_study?="Yes",Sufficient_data="Yes"),'Publication Bias Analysis'!F:F^2-1/SUM(Calculations!CS:CS),"")</f>
        <v/>
      </c>
      <c r="EQ140" s="11" t="str">
        <f t="shared" si="279"/>
        <v/>
      </c>
      <c r="ER140" s="11" t="str">
        <f t="shared" si="280"/>
        <v/>
      </c>
      <c r="ES140" s="11" t="str">
        <f>IF(AND(Include_study?="Yes",Sufficient_data="Yes"),COUNTIFS(EQ$2:EQ139,"&lt;"&amp;EQ140,ER$2:ER139,"&lt;"&amp;ER140)+COUNTIFS(EQ141:EQ$201,"&lt;"&amp;EQ140,ER141:ER$201,"&lt;"&amp;ER140)+COUNTIFS(EQ$2:EQ139,"&gt;"&amp;EQ140,ER$2:ER139,"&gt;"&amp;ER140)+COUNTIFS(EQ141:EQ$201,"&gt;"&amp;EQ140,ER141:ER$201,"&gt;"&amp;ER140),"")</f>
        <v/>
      </c>
      <c r="ET140" s="82" t="str">
        <f>IF(AND(Include_study?="Yes",Sufficient_data="Yes"),COUNTIFS(EQ$2:EQ139,"&lt;"&amp;EQ140,ER$2:ER139,"&gt;"&amp;ER140)+COUNTIFS(EQ141:EQ$201,"&lt;"&amp;EQ140,ER141:ER$201,"&gt;"&amp;ER140)+COUNTIFS(EQ$2:EQ139,"&gt;"&amp;EQ140,ER$2:ER139,"&lt;"&amp;ER140)+COUNTIFS(EQ141:EQ$201,"&gt;"&amp;EQ140,ER141:ER$201,"&lt;"&amp;ER140),"")</f>
        <v/>
      </c>
      <c r="EV140" s="136"/>
      <c r="FA140" s="136"/>
      <c r="FB140" s="41" t="e">
        <f t="shared" si="242"/>
        <v>#N/A</v>
      </c>
      <c r="FC140" s="41" t="e">
        <f t="shared" si="243"/>
        <v>#N/A</v>
      </c>
      <c r="FD140" s="41" t="str">
        <f t="shared" si="244"/>
        <v/>
      </c>
      <c r="FE140" s="51" t="str">
        <f>IF(AND(Include_study?="Yes",Sufficient_data="Yes"),Z_score-('Publication Bias Analysis'!AO$30+'Publication Bias Analysis'!AO$31*Inverse_standard_error),"")</f>
        <v/>
      </c>
      <c r="FK140" s="136"/>
      <c r="FL140" s="11" t="str">
        <f>IF(Z_score_individual_studies&lt;&gt;"",RANK('Publication Bias Analysis'!AW:AW,'Publication Bias Analysis'!AW:AW,1)+COUNTIF('Publication Bias Analysis'!AW$2:AW139,'Publication Bias Analysis'!AW140),"")</f>
        <v/>
      </c>
      <c r="FM140" s="41" t="str">
        <f t="shared" si="308"/>
        <v/>
      </c>
      <c r="FN140" s="41" t="e">
        <f>IF('Publication Bias Analysis'!AV140&lt;&gt;"",'Publication Bias Analysis'!AV140,NA())</f>
        <v>#N/A</v>
      </c>
      <c r="FO140" s="41" t="e">
        <f>IF('Publication Bias Analysis'!AW140&lt;&gt;"",'Publication Bias Analysis'!AW140,NA())</f>
        <v>#N/A</v>
      </c>
      <c r="FP140" s="41" t="str">
        <f>IF(AND(Include_study?="Yes",Sufficient_data="Yes"),'Publication Bias Analysis'!AV:AV-AVERAGE('Publication Bias Analysis'!AV:AV),"")</f>
        <v/>
      </c>
      <c r="FQ140" s="51" t="str">
        <f>IF(AND(Include_study?="Yes",Sufficient_data="Yes"),FO:FO-('Publication Bias Analysis'!AZ$30+'Publication Bias Analysis'!AZ$31*FN:FN),"")</f>
        <v/>
      </c>
      <c r="FW140" s="136"/>
      <c r="FX140" s="90" t="str">
        <f t="shared" si="309"/>
        <v/>
      </c>
      <c r="FY140" s="41" t="str">
        <f t="shared" si="281"/>
        <v/>
      </c>
      <c r="FZ140" s="51" t="str">
        <f t="shared" si="311"/>
        <v/>
      </c>
    </row>
    <row r="141" spans="1:182" x14ac:dyDescent="0.2">
      <c r="A141" s="131"/>
      <c r="B141" s="41" t="str">
        <f>IF(AND(Sufficient_data="Yes",Include_study?="Yes"),IF(AND(Sort_By=$E$1,Order="Ascending"),IF(Input!Study_name="",COUNTIFS(Input!Study_name,"&lt;&gt;"&amp;"",Include_study?,"Yes",Sufficient_data,"Yes")+1,IF(COUNT(E141)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141)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41" s="41" t="str">
        <f>IF(B141&lt;&gt;"",IF(B141=0,COUNTIF(B$2:B140,0)+1,COUNTIF(B$2:B140,B141)+COUNTIF(B:B,"&lt;"&amp;B141)+1),"")</f>
        <v/>
      </c>
      <c r="D141" s="41" t="str">
        <f t="shared" si="215"/>
        <v/>
      </c>
      <c r="E141" s="41" t="str">
        <f>IF(AND(Include_study?="Yes",Sufficient_data="Yes",Input!Study_name&lt;&gt;""),Input!Study_name,"")</f>
        <v/>
      </c>
      <c r="F141" s="41" t="str">
        <f>IF(AND(Include_study?="Yes",Sufficient_data="Yes"),IF(Input!M2_M1&lt;&gt;"",Input!M2_M1,IF(AND(M1_&lt;&gt;"",M2_&lt;&gt;""),M2_-M1_,"")),"")</f>
        <v/>
      </c>
      <c r="G141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41" s="41" t="str">
        <f>IF(AND(Include_study?="Yes",Sufficient_data="Yes"),IF(OR(t_value&lt;&gt;"",F_value&lt;&gt;"",Input!Cohens_d&lt;&gt;"",Input!Hedges_g&lt;&gt;""),"",Sdiff/SQRT(2*(1-(r_)))),"")</f>
        <v/>
      </c>
      <c r="I141" s="11" t="str">
        <f t="shared" si="282"/>
        <v/>
      </c>
      <c r="J141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41" s="41" t="str">
        <f t="shared" si="283"/>
        <v/>
      </c>
      <c r="L141" s="41" t="str">
        <f t="shared" si="284"/>
        <v/>
      </c>
      <c r="M141" s="41" t="str">
        <f t="shared" si="285"/>
        <v/>
      </c>
      <c r="N141" s="41" t="str">
        <f t="shared" si="286"/>
        <v/>
      </c>
      <c r="O141" s="41" t="str">
        <f t="shared" si="287"/>
        <v/>
      </c>
      <c r="P141" s="41" t="str">
        <f t="shared" si="288"/>
        <v/>
      </c>
      <c r="Q141" s="41" t="str">
        <f t="shared" si="289"/>
        <v/>
      </c>
      <c r="R141" s="41" t="str">
        <f t="shared" si="290"/>
        <v/>
      </c>
      <c r="S141" s="41" t="str">
        <f t="shared" si="291"/>
        <v/>
      </c>
      <c r="T141" s="105" t="str">
        <f t="shared" si="292"/>
        <v/>
      </c>
      <c r="U141" s="108" t="str">
        <f t="shared" si="293"/>
        <v/>
      </c>
      <c r="V141" s="42"/>
      <c r="W141" s="71" t="e">
        <f t="shared" si="247"/>
        <v>#N/A</v>
      </c>
      <c r="X141" s="41" t="str">
        <f t="shared" si="248"/>
        <v/>
      </c>
      <c r="Y141" s="51" t="str">
        <f t="shared" si="249"/>
        <v/>
      </c>
      <c r="AD141" s="131"/>
      <c r="AE141" s="71" t="str">
        <f t="shared" si="250"/>
        <v/>
      </c>
      <c r="AF141" s="86" t="str">
        <f t="shared" si="227"/>
        <v/>
      </c>
      <c r="AG141" s="86" t="str">
        <f t="shared" si="228"/>
        <v/>
      </c>
      <c r="AH141" s="86" t="str">
        <f t="shared" si="251"/>
        <v/>
      </c>
      <c r="AI141" s="86" t="str">
        <f t="shared" si="252"/>
        <v/>
      </c>
      <c r="AJ141" s="86" t="str">
        <f t="shared" si="253"/>
        <v/>
      </c>
      <c r="AK141" s="86" t="str">
        <f t="shared" si="294"/>
        <v/>
      </c>
      <c r="AL141" s="86" t="str">
        <f>IF(AND(Include_study?="Yes",Sufficient_data="Yes",Subgroup&lt;&gt;""),AH141-ABS(TINV((1-Subgroup_confidence_level),Number_of_subjects-1))*Calculations!AI141,"")</f>
        <v/>
      </c>
      <c r="AM141" s="86" t="str">
        <f>IF(AND(Include_study?="Yes",Sufficient_data="Yes",Subgroup&lt;&gt;""),AH141+ABS(TINV((1-Subgroup_confidence_level),Number_of_subjects-1))*Calculations!AI141,"")</f>
        <v/>
      </c>
      <c r="AN141" s="110" t="str">
        <f t="shared" si="295"/>
        <v/>
      </c>
      <c r="AO141" s="108" t="str">
        <f t="shared" si="296"/>
        <v/>
      </c>
      <c r="AP141" s="42"/>
      <c r="AQ141" s="71" t="e">
        <f t="shared" si="254"/>
        <v>#N/A</v>
      </c>
      <c r="AR141" s="41" t="str">
        <f t="shared" si="255"/>
        <v/>
      </c>
      <c r="AS141" s="51" t="str">
        <f t="shared" si="256"/>
        <v/>
      </c>
      <c r="AT141" s="42"/>
      <c r="AU141" s="71" t="str">
        <f t="shared" si="257"/>
        <v/>
      </c>
      <c r="AV141" s="86" t="str">
        <f>IF(AND(Sufficient_data="Yes",Include_study?="Yes",Subgroup&lt;&gt;""),IF(COUNTIFS(Input!P$2:P140,"="&amp;"Yes",Input!C$2:C140,"="&amp;"Yes",Input!Q$2:Q140,"="&amp;Subgroup)&gt;0,"",Subgroup),"")</f>
        <v/>
      </c>
      <c r="AW141" s="86" t="str">
        <f t="shared" si="258"/>
        <v/>
      </c>
      <c r="AX141" s="86" t="str">
        <f t="shared" si="259"/>
        <v/>
      </c>
      <c r="AY141" s="86" t="str">
        <f t="shared" si="260"/>
        <v/>
      </c>
      <c r="AZ141" s="86" t="str">
        <f t="shared" si="261"/>
        <v/>
      </c>
      <c r="BA141" s="86" t="str">
        <f t="shared" si="262"/>
        <v/>
      </c>
      <c r="BB141" s="86" t="str">
        <f t="shared" si="263"/>
        <v/>
      </c>
      <c r="BC141" s="86" t="str">
        <f t="shared" si="297"/>
        <v/>
      </c>
      <c r="BD141" s="86" t="str">
        <f t="shared" si="264"/>
        <v/>
      </c>
      <c r="BE141" s="86" t="str">
        <f t="shared" si="298"/>
        <v/>
      </c>
      <c r="BF141" s="86" t="str">
        <f t="shared" si="299"/>
        <v/>
      </c>
      <c r="BG141" s="86" t="str">
        <f t="shared" si="265"/>
        <v/>
      </c>
      <c r="BH141" s="86" t="str">
        <f t="shared" si="300"/>
        <v/>
      </c>
      <c r="BI141" s="86" t="str">
        <f t="shared" si="301"/>
        <v/>
      </c>
      <c r="BJ141" s="86" t="str">
        <f t="shared" si="266"/>
        <v/>
      </c>
      <c r="BK141" s="86" t="str">
        <f t="shared" si="302"/>
        <v/>
      </c>
      <c r="BL141" s="86" t="str">
        <f t="shared" si="303"/>
        <v/>
      </c>
      <c r="BM141" s="86" t="str">
        <f t="shared" si="267"/>
        <v/>
      </c>
      <c r="BN141" s="86" t="str">
        <f t="shared" si="268"/>
        <v/>
      </c>
      <c r="BO141" s="86" t="e">
        <f t="shared" si="269"/>
        <v>#N/A</v>
      </c>
      <c r="BP141" s="105" t="str">
        <f t="shared" si="270"/>
        <v/>
      </c>
      <c r="BQ141" s="86" t="str">
        <f t="shared" si="271"/>
        <v/>
      </c>
      <c r="BR141" s="86" t="str">
        <f t="shared" si="304"/>
        <v/>
      </c>
      <c r="BS141" s="86" t="str">
        <f t="shared" si="272"/>
        <v/>
      </c>
      <c r="BT141" s="51" t="str">
        <f t="shared" si="310"/>
        <v/>
      </c>
      <c r="BY141" s="132"/>
      <c r="BZ141" s="41" t="e">
        <f>IF(AND(Sufficient_data="Yes",Include_study?="Yes",Moderator&lt;&gt;""),'Moderator Analysis'!E141,NA())</f>
        <v>#N/A</v>
      </c>
      <c r="CA141" s="41" t="e">
        <f>IF(AND(Include_study?="Yes",Sufficient_data="Yes",Moderator&lt;&gt;""),'Moderator Analysis'!F141,NA())</f>
        <v>#N/A</v>
      </c>
      <c r="CB141" s="41" t="str">
        <f t="shared" si="305"/>
        <v/>
      </c>
      <c r="CC141" s="41" t="str">
        <f t="shared" si="273"/>
        <v/>
      </c>
      <c r="CD141" s="41" t="str">
        <f>IF(AND(Sufficient_data="Yes",Include_study?="Yes",Moderator&lt;&gt;""),'Moderator Analysis'!F:F-CO$2,"")</f>
        <v/>
      </c>
      <c r="CE141" s="41" t="str">
        <f t="shared" si="274"/>
        <v/>
      </c>
      <c r="CF141" s="51" t="str">
        <f>IF(AND(Sufficient_data="Yes",Include_study?="Yes",Moderator&lt;&gt;""),CC:CC*('Moderator Analysis'!F:F-CO$5-CO$4*'Moderator Analysis'!E:E)^2,"")</f>
        <v/>
      </c>
      <c r="CG141" s="42"/>
      <c r="CH141" s="25"/>
      <c r="CI141" s="71" t="str">
        <f t="shared" si="275"/>
        <v/>
      </c>
      <c r="CJ141" s="41" t="str">
        <f>IF(AND(Sufficient_data="Yes",Include_study?="Yes",CI141&lt;&gt;""),'Moderator Analysis'!F:F-'Moderator Analysis'!$J$37,"")</f>
        <v/>
      </c>
      <c r="CK141" s="41" t="str">
        <f>IF(AND(Sufficient_data="Yes",Include_study?="Yes",CI141&lt;&gt;""),'Moderator Analysis'!E:E-SUMPRODUCT('Moderator Analysis'!E:E,CI:CI)/SUM(CI:CI),"")</f>
        <v/>
      </c>
      <c r="CL141" s="51" t="str">
        <f>IF(AND(Sufficient_data="Yes",Include_study?="Yes",CI141&lt;&gt;""),CI:CI*('Moderator Analysis'!F:F-'Moderator Analysis'!J$29-'Moderator Analysis'!J$30*'Moderator Analysis'!E:E)^2,"")</f>
        <v/>
      </c>
      <c r="CQ141" s="132"/>
      <c r="CR141" s="134"/>
      <c r="CS141" s="41" t="str">
        <f>IF(AND(Sufficient_data="Yes",Include_study?="Yes"),1/('Publication Bias Analysis'!F141^2),"")</f>
        <v/>
      </c>
      <c r="CT141" s="86" t="str">
        <f>IF(AND(Include_study?="Yes",Sufficient_data="Yes"),1/('Publication Bias Analysis'!F141^2+IF(Additional_model="Fixed effect",0,DG$21)),"")</f>
        <v/>
      </c>
      <c r="CU141" s="86" t="str">
        <f>IF(AND(Include_study?="Yes",Sufficient_data="Yes"),1/('Publication Bias Analysis'!F:F^2+IF(Additional_model="Fixed effect",0,'Publication Bias Analysis'!L$32)),"")</f>
        <v/>
      </c>
      <c r="CV141" s="86" t="str">
        <f>IF(AND(Include_study?="Yes",Sufficient_data="Yes"),'Publication Bias Analysis'!E:E-'Publication Bias Analysis'!I$37,"")</f>
        <v/>
      </c>
      <c r="CW141" s="86" t="str">
        <f>IF(AND(Include_study?="Yes",Sufficient_data="Yes"),IF(Additional_model="Fixed effect",1/'Publication Bias Analysis'!F:F,1/SQRT('Publication Bias Analysis'!F:F^2+Calculations!DG$21)),"")</f>
        <v/>
      </c>
      <c r="CX141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41" s="88" t="str">
        <f t="shared" si="306"/>
        <v/>
      </c>
      <c r="CZ141" s="88" t="str">
        <f>IF(AND(Include_study?="Yes",Sufficient_data="Yes"),CY:CY+IF(DK:DK&lt;0,-1,1)*COUNTIF(CY$2:CY140,CY:CY),"")</f>
        <v/>
      </c>
      <c r="DA141" s="88" t="str">
        <f>IF(AND(Include_study?="Yes",Sufficient_data="Yes"),RANK(DO:DO,DO:DO,1)*IF(DN:DN&gt;0,1,-1)+IF(DN:DN&lt;0,-1,1)*COUNTIF(CY$2:CY140,CY:CY),"")</f>
        <v/>
      </c>
      <c r="DB141" s="88" t="str">
        <f>IF(AND(Include_study?="Yes",Sufficient_data="Yes"),RANK(DR:DR,DR:DR,1)*IF(DQ:DQ&gt;0,1,-1)+IF(DQ:DQ&lt;0,-1,1)*COUNTIF(CY$2:CY140,CY:CY),"")</f>
        <v/>
      </c>
      <c r="DC141" s="41" t="e">
        <f>IF(AND(Include_study?="Yes",Sufficient_data="Yes"),'Publication Bias Analysis'!$E:$E,NA())</f>
        <v>#N/A</v>
      </c>
      <c r="DD141" s="51" t="e">
        <f>IF(AND(Include_study?="Yes",Sufficient_data="Yes"),'Publication Bias Analysis'!$F:$F,NA())</f>
        <v>#N/A</v>
      </c>
      <c r="DJ141" s="136"/>
      <c r="DK141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41" s="41" t="str">
        <f t="shared" si="276"/>
        <v/>
      </c>
      <c r="DM141" s="51" t="str">
        <f>IF(AND(Include_study?="Yes",Sufficient_data="Yes"),1/('Publication Bias Analysis'!F:F^2+IF(Additional_model="Fixed effect",0,$DV$6)),"")</f>
        <v/>
      </c>
      <c r="DN141" s="41" t="str">
        <f>IF(AND(Include_study?="Yes",Sufficient_data="Yes"),IF('Publication Bias Analysis'!L$38="Left",'Publication Bias Analysis'!E:E-DV$3,Calculations!DV$3-'Publication Bias Analysis'!E:E),"")</f>
        <v/>
      </c>
      <c r="DO141" s="41" t="str">
        <f t="shared" si="277"/>
        <v/>
      </c>
      <c r="DP141" s="51" t="str">
        <f>IF(AND(DN141&lt;&gt;"",CZ141&lt;=MAX(CZ:CZ)-DV$7),1/('Publication Bias Analysis'!F:F^2+IF(Additional_model="Fixed effect",0,$DV$13)),"")</f>
        <v/>
      </c>
      <c r="DQ141" s="71" t="str">
        <f>IF(AND(Include_study?="Yes",Sufficient_data="Yes"),IF('Publication Bias Analysis'!L$38="Left",'Publication Bias Analysis'!E:E-DV$10,DV$10-'Publication Bias Analysis'!E:E),"")</f>
        <v/>
      </c>
      <c r="DR141" s="41" t="str">
        <f t="shared" si="278"/>
        <v/>
      </c>
      <c r="DS141" s="51" t="str">
        <f>IF(AND(DQ141&lt;&gt;"",DA141&lt;=MAX(DA:DA)-DV$14),1/('Publication Bias Analysis'!F:F^2+IF(Additional_model="Fixed effect",0,$DV$20)),"")</f>
        <v/>
      </c>
      <c r="EJ141" s="136"/>
      <c r="EK141" s="41" t="str">
        <f t="shared" si="307"/>
        <v/>
      </c>
      <c r="EL141" s="51" t="str">
        <f>IF(AND(Include_study?="Yes",Sufficient_data="Yes"),Z_score-('Publication Bias Analysis'!P$3+'Publication Bias Analysis'!P$4*Inverse_standard_error),"")</f>
        <v/>
      </c>
      <c r="EN141" s="136"/>
      <c r="EO141" s="41" t="str">
        <f>IF(AND(Include_study?="Yes",Sufficient_data="Yes"),('Publication Bias Analysis'!E:E-(SUMPRODUCT(Calculations!CS:CS,'Publication Bias Analysis'!E:E)/SUM(Calculations!CS:CS)))/SQRT(Calculations!EP:EP),"")</f>
        <v/>
      </c>
      <c r="EP141" s="41" t="str">
        <f>IF(AND(Include_study?="Yes",Sufficient_data="Yes"),'Publication Bias Analysis'!F:F^2-1/SUM(Calculations!CS:CS),"")</f>
        <v/>
      </c>
      <c r="EQ141" s="11" t="str">
        <f t="shared" si="279"/>
        <v/>
      </c>
      <c r="ER141" s="11" t="str">
        <f t="shared" si="280"/>
        <v/>
      </c>
      <c r="ES141" s="11" t="str">
        <f>IF(AND(Include_study?="Yes",Sufficient_data="Yes"),COUNTIFS(EQ$2:EQ140,"&lt;"&amp;EQ141,ER$2:ER140,"&lt;"&amp;ER141)+COUNTIFS(EQ142:EQ$201,"&lt;"&amp;EQ141,ER142:ER$201,"&lt;"&amp;ER141)+COUNTIFS(EQ$2:EQ140,"&gt;"&amp;EQ141,ER$2:ER140,"&gt;"&amp;ER141)+COUNTIFS(EQ142:EQ$201,"&gt;"&amp;EQ141,ER142:ER$201,"&gt;"&amp;ER141),"")</f>
        <v/>
      </c>
      <c r="ET141" s="82" t="str">
        <f>IF(AND(Include_study?="Yes",Sufficient_data="Yes"),COUNTIFS(EQ$2:EQ140,"&lt;"&amp;EQ141,ER$2:ER140,"&gt;"&amp;ER141)+COUNTIFS(EQ142:EQ$201,"&lt;"&amp;EQ141,ER142:ER$201,"&gt;"&amp;ER141)+COUNTIFS(EQ$2:EQ140,"&gt;"&amp;EQ141,ER$2:ER140,"&lt;"&amp;ER141)+COUNTIFS(EQ142:EQ$201,"&gt;"&amp;EQ141,ER142:ER$201,"&lt;"&amp;ER141),"")</f>
        <v/>
      </c>
      <c r="EV141" s="136"/>
      <c r="FA141" s="136"/>
      <c r="FB141" s="41" t="e">
        <f t="shared" si="242"/>
        <v>#N/A</v>
      </c>
      <c r="FC141" s="41" t="e">
        <f t="shared" si="243"/>
        <v>#N/A</v>
      </c>
      <c r="FD141" s="41" t="str">
        <f t="shared" si="244"/>
        <v/>
      </c>
      <c r="FE141" s="51" t="str">
        <f>IF(AND(Include_study?="Yes",Sufficient_data="Yes"),Z_score-('Publication Bias Analysis'!AO$30+'Publication Bias Analysis'!AO$31*Inverse_standard_error),"")</f>
        <v/>
      </c>
      <c r="FK141" s="136"/>
      <c r="FL141" s="11" t="str">
        <f>IF(Z_score_individual_studies&lt;&gt;"",RANK('Publication Bias Analysis'!AW:AW,'Publication Bias Analysis'!AW:AW,1)+COUNTIF('Publication Bias Analysis'!AW$2:AW140,'Publication Bias Analysis'!AW141),"")</f>
        <v/>
      </c>
      <c r="FM141" s="41" t="str">
        <f t="shared" si="308"/>
        <v/>
      </c>
      <c r="FN141" s="41" t="e">
        <f>IF('Publication Bias Analysis'!AV141&lt;&gt;"",'Publication Bias Analysis'!AV141,NA())</f>
        <v>#N/A</v>
      </c>
      <c r="FO141" s="41" t="e">
        <f>IF('Publication Bias Analysis'!AW141&lt;&gt;"",'Publication Bias Analysis'!AW141,NA())</f>
        <v>#N/A</v>
      </c>
      <c r="FP141" s="41" t="str">
        <f>IF(AND(Include_study?="Yes",Sufficient_data="Yes"),'Publication Bias Analysis'!AV:AV-AVERAGE('Publication Bias Analysis'!AV:AV),"")</f>
        <v/>
      </c>
      <c r="FQ141" s="51" t="str">
        <f>IF(AND(Include_study?="Yes",Sufficient_data="Yes"),FO:FO-('Publication Bias Analysis'!AZ$30+'Publication Bias Analysis'!AZ$31*FN:FN),"")</f>
        <v/>
      </c>
      <c r="FW141" s="136"/>
      <c r="FX141" s="90" t="str">
        <f t="shared" si="309"/>
        <v/>
      </c>
      <c r="FY141" s="41" t="str">
        <f t="shared" si="281"/>
        <v/>
      </c>
      <c r="FZ141" s="51" t="str">
        <f t="shared" si="311"/>
        <v/>
      </c>
    </row>
    <row r="142" spans="1:182" x14ac:dyDescent="0.2">
      <c r="A142" s="131"/>
      <c r="B142" s="41" t="str">
        <f>IF(AND(Sufficient_data="Yes",Include_study?="Yes"),IF(AND(Sort_By=$E$1,Order="Ascending"),IF(Input!Study_name="",COUNTIFS(Input!Study_name,"&lt;&gt;"&amp;"",Include_study?,"Yes",Sufficient_data,"Yes")+1,IF(COUNT(E142)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142)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42" s="41" t="str">
        <f>IF(B142&lt;&gt;"",IF(B142=0,COUNTIF(B$2:B141,0)+1,COUNTIF(B$2:B141,B142)+COUNTIF(B:B,"&lt;"&amp;B142)+1),"")</f>
        <v/>
      </c>
      <c r="D142" s="41" t="str">
        <f t="shared" si="215"/>
        <v/>
      </c>
      <c r="E142" s="41" t="str">
        <f>IF(AND(Include_study?="Yes",Sufficient_data="Yes",Input!Study_name&lt;&gt;""),Input!Study_name,"")</f>
        <v/>
      </c>
      <c r="F142" s="41" t="str">
        <f>IF(AND(Include_study?="Yes",Sufficient_data="Yes"),IF(Input!M2_M1&lt;&gt;"",Input!M2_M1,IF(AND(M1_&lt;&gt;"",M2_&lt;&gt;""),M2_-M1_,"")),"")</f>
        <v/>
      </c>
      <c r="G142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42" s="41" t="str">
        <f>IF(AND(Include_study?="Yes",Sufficient_data="Yes"),IF(OR(t_value&lt;&gt;"",F_value&lt;&gt;"",Input!Cohens_d&lt;&gt;"",Input!Hedges_g&lt;&gt;""),"",Sdiff/SQRT(2*(1-(r_)))),"")</f>
        <v/>
      </c>
      <c r="I142" s="11" t="str">
        <f t="shared" si="282"/>
        <v/>
      </c>
      <c r="J142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42" s="41" t="str">
        <f t="shared" si="283"/>
        <v/>
      </c>
      <c r="L142" s="41" t="str">
        <f t="shared" si="284"/>
        <v/>
      </c>
      <c r="M142" s="41" t="str">
        <f t="shared" si="285"/>
        <v/>
      </c>
      <c r="N142" s="41" t="str">
        <f t="shared" si="286"/>
        <v/>
      </c>
      <c r="O142" s="41" t="str">
        <f t="shared" si="287"/>
        <v/>
      </c>
      <c r="P142" s="41" t="str">
        <f t="shared" si="288"/>
        <v/>
      </c>
      <c r="Q142" s="41" t="str">
        <f t="shared" si="289"/>
        <v/>
      </c>
      <c r="R142" s="41" t="str">
        <f t="shared" si="290"/>
        <v/>
      </c>
      <c r="S142" s="41" t="str">
        <f t="shared" si="291"/>
        <v/>
      </c>
      <c r="T142" s="105" t="str">
        <f t="shared" si="292"/>
        <v/>
      </c>
      <c r="U142" s="108" t="str">
        <f t="shared" si="293"/>
        <v/>
      </c>
      <c r="V142" s="42"/>
      <c r="W142" s="71" t="e">
        <f t="shared" si="247"/>
        <v>#N/A</v>
      </c>
      <c r="X142" s="41" t="str">
        <f t="shared" si="248"/>
        <v/>
      </c>
      <c r="Y142" s="51" t="str">
        <f t="shared" si="249"/>
        <v/>
      </c>
      <c r="AD142" s="131"/>
      <c r="AE142" s="71" t="str">
        <f t="shared" si="250"/>
        <v/>
      </c>
      <c r="AF142" s="86" t="str">
        <f t="shared" si="227"/>
        <v/>
      </c>
      <c r="AG142" s="86" t="str">
        <f t="shared" si="228"/>
        <v/>
      </c>
      <c r="AH142" s="86" t="str">
        <f t="shared" si="251"/>
        <v/>
      </c>
      <c r="AI142" s="86" t="str">
        <f t="shared" si="252"/>
        <v/>
      </c>
      <c r="AJ142" s="86" t="str">
        <f t="shared" si="253"/>
        <v/>
      </c>
      <c r="AK142" s="86" t="str">
        <f t="shared" si="294"/>
        <v/>
      </c>
      <c r="AL142" s="86" t="str">
        <f>IF(AND(Include_study?="Yes",Sufficient_data="Yes",Subgroup&lt;&gt;""),AH142-ABS(TINV((1-Subgroup_confidence_level),Number_of_subjects-1))*Calculations!AI142,"")</f>
        <v/>
      </c>
      <c r="AM142" s="86" t="str">
        <f>IF(AND(Include_study?="Yes",Sufficient_data="Yes",Subgroup&lt;&gt;""),AH142+ABS(TINV((1-Subgroup_confidence_level),Number_of_subjects-1))*Calculations!AI142,"")</f>
        <v/>
      </c>
      <c r="AN142" s="110" t="str">
        <f t="shared" si="295"/>
        <v/>
      </c>
      <c r="AO142" s="108" t="str">
        <f t="shared" si="296"/>
        <v/>
      </c>
      <c r="AP142" s="42"/>
      <c r="AQ142" s="71" t="e">
        <f t="shared" si="254"/>
        <v>#N/A</v>
      </c>
      <c r="AR142" s="41" t="str">
        <f t="shared" si="255"/>
        <v/>
      </c>
      <c r="AS142" s="51" t="str">
        <f t="shared" si="256"/>
        <v/>
      </c>
      <c r="AT142" s="42"/>
      <c r="AU142" s="71" t="str">
        <f t="shared" si="257"/>
        <v/>
      </c>
      <c r="AV142" s="86" t="str">
        <f>IF(AND(Sufficient_data="Yes",Include_study?="Yes",Subgroup&lt;&gt;""),IF(COUNTIFS(Input!P$2:P141,"="&amp;"Yes",Input!C$2:C141,"="&amp;"Yes",Input!Q$2:Q141,"="&amp;Subgroup)&gt;0,"",Subgroup),"")</f>
        <v/>
      </c>
      <c r="AW142" s="86" t="str">
        <f t="shared" si="258"/>
        <v/>
      </c>
      <c r="AX142" s="86" t="str">
        <f t="shared" si="259"/>
        <v/>
      </c>
      <c r="AY142" s="86" t="str">
        <f t="shared" si="260"/>
        <v/>
      </c>
      <c r="AZ142" s="86" t="str">
        <f t="shared" si="261"/>
        <v/>
      </c>
      <c r="BA142" s="86" t="str">
        <f t="shared" si="262"/>
        <v/>
      </c>
      <c r="BB142" s="86" t="str">
        <f t="shared" si="263"/>
        <v/>
      </c>
      <c r="BC142" s="86" t="str">
        <f t="shared" si="297"/>
        <v/>
      </c>
      <c r="BD142" s="86" t="str">
        <f t="shared" si="264"/>
        <v/>
      </c>
      <c r="BE142" s="86" t="str">
        <f t="shared" si="298"/>
        <v/>
      </c>
      <c r="BF142" s="86" t="str">
        <f t="shared" si="299"/>
        <v/>
      </c>
      <c r="BG142" s="86" t="str">
        <f t="shared" si="265"/>
        <v/>
      </c>
      <c r="BH142" s="86" t="str">
        <f t="shared" si="300"/>
        <v/>
      </c>
      <c r="BI142" s="86" t="str">
        <f t="shared" si="301"/>
        <v/>
      </c>
      <c r="BJ142" s="86" t="str">
        <f t="shared" si="266"/>
        <v/>
      </c>
      <c r="BK142" s="86" t="str">
        <f t="shared" si="302"/>
        <v/>
      </c>
      <c r="BL142" s="86" t="str">
        <f t="shared" si="303"/>
        <v/>
      </c>
      <c r="BM142" s="86" t="str">
        <f t="shared" si="267"/>
        <v/>
      </c>
      <c r="BN142" s="86" t="str">
        <f t="shared" si="268"/>
        <v/>
      </c>
      <c r="BO142" s="86" t="e">
        <f t="shared" si="269"/>
        <v>#N/A</v>
      </c>
      <c r="BP142" s="105" t="str">
        <f t="shared" si="270"/>
        <v/>
      </c>
      <c r="BQ142" s="86" t="str">
        <f t="shared" si="271"/>
        <v/>
      </c>
      <c r="BR142" s="86" t="str">
        <f t="shared" si="304"/>
        <v/>
      </c>
      <c r="BS142" s="86" t="str">
        <f t="shared" si="272"/>
        <v/>
      </c>
      <c r="BT142" s="51" t="str">
        <f t="shared" si="310"/>
        <v/>
      </c>
      <c r="BY142" s="132"/>
      <c r="BZ142" s="41" t="e">
        <f>IF(AND(Sufficient_data="Yes",Include_study?="Yes",Moderator&lt;&gt;""),'Moderator Analysis'!E142,NA())</f>
        <v>#N/A</v>
      </c>
      <c r="CA142" s="41" t="e">
        <f>IF(AND(Include_study?="Yes",Sufficient_data="Yes",Moderator&lt;&gt;""),'Moderator Analysis'!F142,NA())</f>
        <v>#N/A</v>
      </c>
      <c r="CB142" s="41" t="str">
        <f t="shared" si="305"/>
        <v/>
      </c>
      <c r="CC142" s="41" t="str">
        <f t="shared" si="273"/>
        <v/>
      </c>
      <c r="CD142" s="41" t="str">
        <f>IF(AND(Sufficient_data="Yes",Include_study?="Yes",Moderator&lt;&gt;""),'Moderator Analysis'!F:F-CO$2,"")</f>
        <v/>
      </c>
      <c r="CE142" s="41" t="str">
        <f t="shared" si="274"/>
        <v/>
      </c>
      <c r="CF142" s="51" t="str">
        <f>IF(AND(Sufficient_data="Yes",Include_study?="Yes",Moderator&lt;&gt;""),CC:CC*('Moderator Analysis'!F:F-CO$5-CO$4*'Moderator Analysis'!E:E)^2,"")</f>
        <v/>
      </c>
      <c r="CG142" s="42"/>
      <c r="CH142" s="25"/>
      <c r="CI142" s="71" t="str">
        <f t="shared" si="275"/>
        <v/>
      </c>
      <c r="CJ142" s="41" t="str">
        <f>IF(AND(Sufficient_data="Yes",Include_study?="Yes",CI142&lt;&gt;""),'Moderator Analysis'!F:F-'Moderator Analysis'!$J$37,"")</f>
        <v/>
      </c>
      <c r="CK142" s="41" t="str">
        <f>IF(AND(Sufficient_data="Yes",Include_study?="Yes",CI142&lt;&gt;""),'Moderator Analysis'!E:E-SUMPRODUCT('Moderator Analysis'!E:E,CI:CI)/SUM(CI:CI),"")</f>
        <v/>
      </c>
      <c r="CL142" s="51" t="str">
        <f>IF(AND(Sufficient_data="Yes",Include_study?="Yes",CI142&lt;&gt;""),CI:CI*('Moderator Analysis'!F:F-'Moderator Analysis'!J$29-'Moderator Analysis'!J$30*'Moderator Analysis'!E:E)^2,"")</f>
        <v/>
      </c>
      <c r="CQ142" s="132"/>
      <c r="CR142" s="134"/>
      <c r="CS142" s="41" t="str">
        <f>IF(AND(Sufficient_data="Yes",Include_study?="Yes"),1/('Publication Bias Analysis'!F142^2),"")</f>
        <v/>
      </c>
      <c r="CT142" s="86" t="str">
        <f>IF(AND(Include_study?="Yes",Sufficient_data="Yes"),1/('Publication Bias Analysis'!F142^2+IF(Additional_model="Fixed effect",0,DG$21)),"")</f>
        <v/>
      </c>
      <c r="CU142" s="86" t="str">
        <f>IF(AND(Include_study?="Yes",Sufficient_data="Yes"),1/('Publication Bias Analysis'!F:F^2+IF(Additional_model="Fixed effect",0,'Publication Bias Analysis'!L$32)),"")</f>
        <v/>
      </c>
      <c r="CV142" s="86" t="str">
        <f>IF(AND(Include_study?="Yes",Sufficient_data="Yes"),'Publication Bias Analysis'!E:E-'Publication Bias Analysis'!I$37,"")</f>
        <v/>
      </c>
      <c r="CW142" s="86" t="str">
        <f>IF(AND(Include_study?="Yes",Sufficient_data="Yes"),IF(Additional_model="Fixed effect",1/'Publication Bias Analysis'!F:F,1/SQRT('Publication Bias Analysis'!F:F^2+Calculations!DG$21)),"")</f>
        <v/>
      </c>
      <c r="CX142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42" s="88" t="str">
        <f t="shared" si="306"/>
        <v/>
      </c>
      <c r="CZ142" s="88" t="str">
        <f>IF(AND(Include_study?="Yes",Sufficient_data="Yes"),CY:CY+IF(DK:DK&lt;0,-1,1)*COUNTIF(CY$2:CY141,CY:CY),"")</f>
        <v/>
      </c>
      <c r="DA142" s="88" t="str">
        <f>IF(AND(Include_study?="Yes",Sufficient_data="Yes"),RANK(DO:DO,DO:DO,1)*IF(DN:DN&gt;0,1,-1)+IF(DN:DN&lt;0,-1,1)*COUNTIF(CY$2:CY141,CY:CY),"")</f>
        <v/>
      </c>
      <c r="DB142" s="88" t="str">
        <f>IF(AND(Include_study?="Yes",Sufficient_data="Yes"),RANK(DR:DR,DR:DR,1)*IF(DQ:DQ&gt;0,1,-1)+IF(DQ:DQ&lt;0,-1,1)*COUNTIF(CY$2:CY141,CY:CY),"")</f>
        <v/>
      </c>
      <c r="DC142" s="41" t="e">
        <f>IF(AND(Include_study?="Yes",Sufficient_data="Yes"),'Publication Bias Analysis'!$E:$E,NA())</f>
        <v>#N/A</v>
      </c>
      <c r="DD142" s="51" t="e">
        <f>IF(AND(Include_study?="Yes",Sufficient_data="Yes"),'Publication Bias Analysis'!$F:$F,NA())</f>
        <v>#N/A</v>
      </c>
      <c r="DJ142" s="136"/>
      <c r="DK142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42" s="41" t="str">
        <f t="shared" si="276"/>
        <v/>
      </c>
      <c r="DM142" s="51" t="str">
        <f>IF(AND(Include_study?="Yes",Sufficient_data="Yes"),1/('Publication Bias Analysis'!F:F^2+IF(Additional_model="Fixed effect",0,$DV$6)),"")</f>
        <v/>
      </c>
      <c r="DN142" s="41" t="str">
        <f>IF(AND(Include_study?="Yes",Sufficient_data="Yes"),IF('Publication Bias Analysis'!L$38="Left",'Publication Bias Analysis'!E:E-DV$3,Calculations!DV$3-'Publication Bias Analysis'!E:E),"")</f>
        <v/>
      </c>
      <c r="DO142" s="41" t="str">
        <f t="shared" si="277"/>
        <v/>
      </c>
      <c r="DP142" s="51" t="str">
        <f>IF(AND(DN142&lt;&gt;"",CZ142&lt;=MAX(CZ:CZ)-DV$7),1/('Publication Bias Analysis'!F:F^2+IF(Additional_model="Fixed effect",0,$DV$13)),"")</f>
        <v/>
      </c>
      <c r="DQ142" s="71" t="str">
        <f>IF(AND(Include_study?="Yes",Sufficient_data="Yes"),IF('Publication Bias Analysis'!L$38="Left",'Publication Bias Analysis'!E:E-DV$10,DV$10-'Publication Bias Analysis'!E:E),"")</f>
        <v/>
      </c>
      <c r="DR142" s="41" t="str">
        <f t="shared" si="278"/>
        <v/>
      </c>
      <c r="DS142" s="51" t="str">
        <f>IF(AND(DQ142&lt;&gt;"",DA142&lt;=MAX(DA:DA)-DV$14),1/('Publication Bias Analysis'!F:F^2+IF(Additional_model="Fixed effect",0,$DV$20)),"")</f>
        <v/>
      </c>
      <c r="EJ142" s="136"/>
      <c r="EK142" s="41" t="str">
        <f t="shared" si="307"/>
        <v/>
      </c>
      <c r="EL142" s="51" t="str">
        <f>IF(AND(Include_study?="Yes",Sufficient_data="Yes"),Z_score-('Publication Bias Analysis'!P$3+'Publication Bias Analysis'!P$4*Inverse_standard_error),"")</f>
        <v/>
      </c>
      <c r="EN142" s="136"/>
      <c r="EO142" s="41" t="str">
        <f>IF(AND(Include_study?="Yes",Sufficient_data="Yes"),('Publication Bias Analysis'!E:E-(SUMPRODUCT(Calculations!CS:CS,'Publication Bias Analysis'!E:E)/SUM(Calculations!CS:CS)))/SQRT(Calculations!EP:EP),"")</f>
        <v/>
      </c>
      <c r="EP142" s="41" t="str">
        <f>IF(AND(Include_study?="Yes",Sufficient_data="Yes"),'Publication Bias Analysis'!F:F^2-1/SUM(Calculations!CS:CS),"")</f>
        <v/>
      </c>
      <c r="EQ142" s="11" t="str">
        <f t="shared" si="279"/>
        <v/>
      </c>
      <c r="ER142" s="11" t="str">
        <f t="shared" si="280"/>
        <v/>
      </c>
      <c r="ES142" s="11" t="str">
        <f>IF(AND(Include_study?="Yes",Sufficient_data="Yes"),COUNTIFS(EQ$2:EQ141,"&lt;"&amp;EQ142,ER$2:ER141,"&lt;"&amp;ER142)+COUNTIFS(EQ143:EQ$201,"&lt;"&amp;EQ142,ER143:ER$201,"&lt;"&amp;ER142)+COUNTIFS(EQ$2:EQ141,"&gt;"&amp;EQ142,ER$2:ER141,"&gt;"&amp;ER142)+COUNTIFS(EQ143:EQ$201,"&gt;"&amp;EQ142,ER143:ER$201,"&gt;"&amp;ER142),"")</f>
        <v/>
      </c>
      <c r="ET142" s="82" t="str">
        <f>IF(AND(Include_study?="Yes",Sufficient_data="Yes"),COUNTIFS(EQ$2:EQ141,"&lt;"&amp;EQ142,ER$2:ER141,"&gt;"&amp;ER142)+COUNTIFS(EQ143:EQ$201,"&lt;"&amp;EQ142,ER143:ER$201,"&gt;"&amp;ER142)+COUNTIFS(EQ$2:EQ141,"&gt;"&amp;EQ142,ER$2:ER141,"&lt;"&amp;ER142)+COUNTIFS(EQ143:EQ$201,"&gt;"&amp;EQ142,ER143:ER$201,"&lt;"&amp;ER142),"")</f>
        <v/>
      </c>
      <c r="EV142" s="136"/>
      <c r="FA142" s="136"/>
      <c r="FB142" s="41" t="e">
        <f t="shared" si="242"/>
        <v>#N/A</v>
      </c>
      <c r="FC142" s="41" t="e">
        <f t="shared" si="243"/>
        <v>#N/A</v>
      </c>
      <c r="FD142" s="41" t="str">
        <f t="shared" si="244"/>
        <v/>
      </c>
      <c r="FE142" s="51" t="str">
        <f>IF(AND(Include_study?="Yes",Sufficient_data="Yes"),Z_score-('Publication Bias Analysis'!AO$30+'Publication Bias Analysis'!AO$31*Inverse_standard_error),"")</f>
        <v/>
      </c>
      <c r="FK142" s="136"/>
      <c r="FL142" s="11" t="str">
        <f>IF(Z_score_individual_studies&lt;&gt;"",RANK('Publication Bias Analysis'!AW:AW,'Publication Bias Analysis'!AW:AW,1)+COUNTIF('Publication Bias Analysis'!AW$2:AW141,'Publication Bias Analysis'!AW142),"")</f>
        <v/>
      </c>
      <c r="FM142" s="41" t="str">
        <f t="shared" si="308"/>
        <v/>
      </c>
      <c r="FN142" s="41" t="e">
        <f>IF('Publication Bias Analysis'!AV142&lt;&gt;"",'Publication Bias Analysis'!AV142,NA())</f>
        <v>#N/A</v>
      </c>
      <c r="FO142" s="41" t="e">
        <f>IF('Publication Bias Analysis'!AW142&lt;&gt;"",'Publication Bias Analysis'!AW142,NA())</f>
        <v>#N/A</v>
      </c>
      <c r="FP142" s="41" t="str">
        <f>IF(AND(Include_study?="Yes",Sufficient_data="Yes"),'Publication Bias Analysis'!AV:AV-AVERAGE('Publication Bias Analysis'!AV:AV),"")</f>
        <v/>
      </c>
      <c r="FQ142" s="51" t="str">
        <f>IF(AND(Include_study?="Yes",Sufficient_data="Yes"),FO:FO-('Publication Bias Analysis'!AZ$30+'Publication Bias Analysis'!AZ$31*FN:FN),"")</f>
        <v/>
      </c>
      <c r="FW142" s="136"/>
      <c r="FX142" s="90" t="str">
        <f t="shared" si="309"/>
        <v/>
      </c>
      <c r="FY142" s="41" t="str">
        <f t="shared" si="281"/>
        <v/>
      </c>
      <c r="FZ142" s="51" t="str">
        <f t="shared" si="311"/>
        <v/>
      </c>
    </row>
    <row r="143" spans="1:182" x14ac:dyDescent="0.2">
      <c r="A143" s="131"/>
      <c r="B143" s="41" t="str">
        <f>IF(AND(Sufficient_data="Yes",Include_study?="Yes"),IF(AND(Sort_By=$E$1,Order="Ascending"),IF(Input!Study_name="",COUNTIFS(Input!Study_name,"&lt;&gt;"&amp;"",Include_study?,"Yes",Sufficient_data,"Yes")+1,IF(COUNT(E143)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143)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43" s="41" t="str">
        <f>IF(B143&lt;&gt;"",IF(B143=0,COUNTIF(B$2:B142,0)+1,COUNTIF(B$2:B142,B143)+COUNTIF(B:B,"&lt;"&amp;B143)+1),"")</f>
        <v/>
      </c>
      <c r="D143" s="41" t="str">
        <f t="shared" si="215"/>
        <v/>
      </c>
      <c r="E143" s="41" t="str">
        <f>IF(AND(Include_study?="Yes",Sufficient_data="Yes",Input!Study_name&lt;&gt;""),Input!Study_name,"")</f>
        <v/>
      </c>
      <c r="F143" s="41" t="str">
        <f>IF(AND(Include_study?="Yes",Sufficient_data="Yes"),IF(Input!M2_M1&lt;&gt;"",Input!M2_M1,IF(AND(M1_&lt;&gt;"",M2_&lt;&gt;""),M2_-M1_,"")),"")</f>
        <v/>
      </c>
      <c r="G143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43" s="41" t="str">
        <f>IF(AND(Include_study?="Yes",Sufficient_data="Yes"),IF(OR(t_value&lt;&gt;"",F_value&lt;&gt;"",Input!Cohens_d&lt;&gt;"",Input!Hedges_g&lt;&gt;""),"",Sdiff/SQRT(2*(1-(r_)))),"")</f>
        <v/>
      </c>
      <c r="I143" s="11" t="str">
        <f t="shared" si="282"/>
        <v/>
      </c>
      <c r="J143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43" s="41" t="str">
        <f t="shared" si="283"/>
        <v/>
      </c>
      <c r="L143" s="41" t="str">
        <f t="shared" si="284"/>
        <v/>
      </c>
      <c r="M143" s="41" t="str">
        <f t="shared" si="285"/>
        <v/>
      </c>
      <c r="N143" s="41" t="str">
        <f t="shared" si="286"/>
        <v/>
      </c>
      <c r="O143" s="41" t="str">
        <f t="shared" si="287"/>
        <v/>
      </c>
      <c r="P143" s="41" t="str">
        <f t="shared" si="288"/>
        <v/>
      </c>
      <c r="Q143" s="41" t="str">
        <f t="shared" si="289"/>
        <v/>
      </c>
      <c r="R143" s="41" t="str">
        <f t="shared" si="290"/>
        <v/>
      </c>
      <c r="S143" s="41" t="str">
        <f t="shared" si="291"/>
        <v/>
      </c>
      <c r="T143" s="105" t="str">
        <f t="shared" si="292"/>
        <v/>
      </c>
      <c r="U143" s="108" t="str">
        <f t="shared" si="293"/>
        <v/>
      </c>
      <c r="V143" s="42"/>
      <c r="W143" s="71" t="e">
        <f t="shared" si="247"/>
        <v>#N/A</v>
      </c>
      <c r="X143" s="41" t="str">
        <f t="shared" si="248"/>
        <v/>
      </c>
      <c r="Y143" s="51" t="str">
        <f t="shared" si="249"/>
        <v/>
      </c>
      <c r="AD143" s="131"/>
      <c r="AE143" s="71" t="str">
        <f t="shared" si="250"/>
        <v/>
      </c>
      <c r="AF143" s="86" t="str">
        <f t="shared" si="227"/>
        <v/>
      </c>
      <c r="AG143" s="86" t="str">
        <f t="shared" si="228"/>
        <v/>
      </c>
      <c r="AH143" s="86" t="str">
        <f t="shared" si="251"/>
        <v/>
      </c>
      <c r="AI143" s="86" t="str">
        <f t="shared" si="252"/>
        <v/>
      </c>
      <c r="AJ143" s="86" t="str">
        <f t="shared" si="253"/>
        <v/>
      </c>
      <c r="AK143" s="86" t="str">
        <f t="shared" si="294"/>
        <v/>
      </c>
      <c r="AL143" s="86" t="str">
        <f>IF(AND(Include_study?="Yes",Sufficient_data="Yes",Subgroup&lt;&gt;""),AH143-ABS(TINV((1-Subgroup_confidence_level),Number_of_subjects-1))*Calculations!AI143,"")</f>
        <v/>
      </c>
      <c r="AM143" s="86" t="str">
        <f>IF(AND(Include_study?="Yes",Sufficient_data="Yes",Subgroup&lt;&gt;""),AH143+ABS(TINV((1-Subgroup_confidence_level),Number_of_subjects-1))*Calculations!AI143,"")</f>
        <v/>
      </c>
      <c r="AN143" s="110" t="str">
        <f t="shared" si="295"/>
        <v/>
      </c>
      <c r="AO143" s="108" t="str">
        <f t="shared" si="296"/>
        <v/>
      </c>
      <c r="AP143" s="42"/>
      <c r="AQ143" s="71" t="e">
        <f t="shared" si="254"/>
        <v>#N/A</v>
      </c>
      <c r="AR143" s="41" t="str">
        <f t="shared" si="255"/>
        <v/>
      </c>
      <c r="AS143" s="51" t="str">
        <f t="shared" si="256"/>
        <v/>
      </c>
      <c r="AT143" s="42"/>
      <c r="AU143" s="71" t="str">
        <f t="shared" si="257"/>
        <v/>
      </c>
      <c r="AV143" s="86" t="str">
        <f>IF(AND(Sufficient_data="Yes",Include_study?="Yes",Subgroup&lt;&gt;""),IF(COUNTIFS(Input!P$2:P142,"="&amp;"Yes",Input!C$2:C142,"="&amp;"Yes",Input!Q$2:Q142,"="&amp;Subgroup)&gt;0,"",Subgroup),"")</f>
        <v/>
      </c>
      <c r="AW143" s="86" t="str">
        <f t="shared" si="258"/>
        <v/>
      </c>
      <c r="AX143" s="86" t="str">
        <f t="shared" si="259"/>
        <v/>
      </c>
      <c r="AY143" s="86" t="str">
        <f t="shared" si="260"/>
        <v/>
      </c>
      <c r="AZ143" s="86" t="str">
        <f t="shared" si="261"/>
        <v/>
      </c>
      <c r="BA143" s="86" t="str">
        <f t="shared" si="262"/>
        <v/>
      </c>
      <c r="BB143" s="86" t="str">
        <f t="shared" si="263"/>
        <v/>
      </c>
      <c r="BC143" s="86" t="str">
        <f t="shared" si="297"/>
        <v/>
      </c>
      <c r="BD143" s="86" t="str">
        <f t="shared" si="264"/>
        <v/>
      </c>
      <c r="BE143" s="86" t="str">
        <f t="shared" si="298"/>
        <v/>
      </c>
      <c r="BF143" s="86" t="str">
        <f t="shared" si="299"/>
        <v/>
      </c>
      <c r="BG143" s="86" t="str">
        <f t="shared" si="265"/>
        <v/>
      </c>
      <c r="BH143" s="86" t="str">
        <f t="shared" si="300"/>
        <v/>
      </c>
      <c r="BI143" s="86" t="str">
        <f t="shared" si="301"/>
        <v/>
      </c>
      <c r="BJ143" s="86" t="str">
        <f t="shared" si="266"/>
        <v/>
      </c>
      <c r="BK143" s="86" t="str">
        <f t="shared" si="302"/>
        <v/>
      </c>
      <c r="BL143" s="86" t="str">
        <f t="shared" si="303"/>
        <v/>
      </c>
      <c r="BM143" s="86" t="str">
        <f t="shared" si="267"/>
        <v/>
      </c>
      <c r="BN143" s="86" t="str">
        <f t="shared" si="268"/>
        <v/>
      </c>
      <c r="BO143" s="86" t="e">
        <f t="shared" si="269"/>
        <v>#N/A</v>
      </c>
      <c r="BP143" s="105" t="str">
        <f t="shared" si="270"/>
        <v/>
      </c>
      <c r="BQ143" s="86" t="str">
        <f t="shared" si="271"/>
        <v/>
      </c>
      <c r="BR143" s="86" t="str">
        <f t="shared" si="304"/>
        <v/>
      </c>
      <c r="BS143" s="86" t="str">
        <f t="shared" si="272"/>
        <v/>
      </c>
      <c r="BT143" s="51" t="str">
        <f t="shared" si="310"/>
        <v/>
      </c>
      <c r="BY143" s="132"/>
      <c r="BZ143" s="41" t="e">
        <f>IF(AND(Sufficient_data="Yes",Include_study?="Yes",Moderator&lt;&gt;""),'Moderator Analysis'!E143,NA())</f>
        <v>#N/A</v>
      </c>
      <c r="CA143" s="41" t="e">
        <f>IF(AND(Include_study?="Yes",Sufficient_data="Yes",Moderator&lt;&gt;""),'Moderator Analysis'!F143,NA())</f>
        <v>#N/A</v>
      </c>
      <c r="CB143" s="41" t="str">
        <f t="shared" si="305"/>
        <v/>
      </c>
      <c r="CC143" s="41" t="str">
        <f t="shared" si="273"/>
        <v/>
      </c>
      <c r="CD143" s="41" t="str">
        <f>IF(AND(Sufficient_data="Yes",Include_study?="Yes",Moderator&lt;&gt;""),'Moderator Analysis'!F:F-CO$2,"")</f>
        <v/>
      </c>
      <c r="CE143" s="41" t="str">
        <f t="shared" si="274"/>
        <v/>
      </c>
      <c r="CF143" s="51" t="str">
        <f>IF(AND(Sufficient_data="Yes",Include_study?="Yes",Moderator&lt;&gt;""),CC:CC*('Moderator Analysis'!F:F-CO$5-CO$4*'Moderator Analysis'!E:E)^2,"")</f>
        <v/>
      </c>
      <c r="CG143" s="42"/>
      <c r="CH143" s="25"/>
      <c r="CI143" s="71" t="str">
        <f t="shared" si="275"/>
        <v/>
      </c>
      <c r="CJ143" s="41" t="str">
        <f>IF(AND(Sufficient_data="Yes",Include_study?="Yes",CI143&lt;&gt;""),'Moderator Analysis'!F:F-'Moderator Analysis'!$J$37,"")</f>
        <v/>
      </c>
      <c r="CK143" s="41" t="str">
        <f>IF(AND(Sufficient_data="Yes",Include_study?="Yes",CI143&lt;&gt;""),'Moderator Analysis'!E:E-SUMPRODUCT('Moderator Analysis'!E:E,CI:CI)/SUM(CI:CI),"")</f>
        <v/>
      </c>
      <c r="CL143" s="51" t="str">
        <f>IF(AND(Sufficient_data="Yes",Include_study?="Yes",CI143&lt;&gt;""),CI:CI*('Moderator Analysis'!F:F-'Moderator Analysis'!J$29-'Moderator Analysis'!J$30*'Moderator Analysis'!E:E)^2,"")</f>
        <v/>
      </c>
      <c r="CQ143" s="132"/>
      <c r="CR143" s="134"/>
      <c r="CS143" s="41" t="str">
        <f>IF(AND(Sufficient_data="Yes",Include_study?="Yes"),1/('Publication Bias Analysis'!F143^2),"")</f>
        <v/>
      </c>
      <c r="CT143" s="86" t="str">
        <f>IF(AND(Include_study?="Yes",Sufficient_data="Yes"),1/('Publication Bias Analysis'!F143^2+IF(Additional_model="Fixed effect",0,DG$21)),"")</f>
        <v/>
      </c>
      <c r="CU143" s="86" t="str">
        <f>IF(AND(Include_study?="Yes",Sufficient_data="Yes"),1/('Publication Bias Analysis'!F:F^2+IF(Additional_model="Fixed effect",0,'Publication Bias Analysis'!L$32)),"")</f>
        <v/>
      </c>
      <c r="CV143" s="86" t="str">
        <f>IF(AND(Include_study?="Yes",Sufficient_data="Yes"),'Publication Bias Analysis'!E:E-'Publication Bias Analysis'!I$37,"")</f>
        <v/>
      </c>
      <c r="CW143" s="86" t="str">
        <f>IF(AND(Include_study?="Yes",Sufficient_data="Yes"),IF(Additional_model="Fixed effect",1/'Publication Bias Analysis'!F:F,1/SQRT('Publication Bias Analysis'!F:F^2+Calculations!DG$21)),"")</f>
        <v/>
      </c>
      <c r="CX143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43" s="88" t="str">
        <f t="shared" si="306"/>
        <v/>
      </c>
      <c r="CZ143" s="88" t="str">
        <f>IF(AND(Include_study?="Yes",Sufficient_data="Yes"),CY:CY+IF(DK:DK&lt;0,-1,1)*COUNTIF(CY$2:CY142,CY:CY),"")</f>
        <v/>
      </c>
      <c r="DA143" s="88" t="str">
        <f>IF(AND(Include_study?="Yes",Sufficient_data="Yes"),RANK(DO:DO,DO:DO,1)*IF(DN:DN&gt;0,1,-1)+IF(DN:DN&lt;0,-1,1)*COUNTIF(CY$2:CY142,CY:CY),"")</f>
        <v/>
      </c>
      <c r="DB143" s="88" t="str">
        <f>IF(AND(Include_study?="Yes",Sufficient_data="Yes"),RANK(DR:DR,DR:DR,1)*IF(DQ:DQ&gt;0,1,-1)+IF(DQ:DQ&lt;0,-1,1)*COUNTIF(CY$2:CY142,CY:CY),"")</f>
        <v/>
      </c>
      <c r="DC143" s="41" t="e">
        <f>IF(AND(Include_study?="Yes",Sufficient_data="Yes"),'Publication Bias Analysis'!$E:$E,NA())</f>
        <v>#N/A</v>
      </c>
      <c r="DD143" s="51" t="e">
        <f>IF(AND(Include_study?="Yes",Sufficient_data="Yes"),'Publication Bias Analysis'!$F:$F,NA())</f>
        <v>#N/A</v>
      </c>
      <c r="DJ143" s="136"/>
      <c r="DK143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43" s="41" t="str">
        <f t="shared" si="276"/>
        <v/>
      </c>
      <c r="DM143" s="51" t="str">
        <f>IF(AND(Include_study?="Yes",Sufficient_data="Yes"),1/('Publication Bias Analysis'!F:F^2+IF(Additional_model="Fixed effect",0,$DV$6)),"")</f>
        <v/>
      </c>
      <c r="DN143" s="41" t="str">
        <f>IF(AND(Include_study?="Yes",Sufficient_data="Yes"),IF('Publication Bias Analysis'!L$38="Left",'Publication Bias Analysis'!E:E-DV$3,Calculations!DV$3-'Publication Bias Analysis'!E:E),"")</f>
        <v/>
      </c>
      <c r="DO143" s="41" t="str">
        <f t="shared" si="277"/>
        <v/>
      </c>
      <c r="DP143" s="51" t="str">
        <f>IF(AND(DN143&lt;&gt;"",CZ143&lt;=MAX(CZ:CZ)-DV$7),1/('Publication Bias Analysis'!F:F^2+IF(Additional_model="Fixed effect",0,$DV$13)),"")</f>
        <v/>
      </c>
      <c r="DQ143" s="71" t="str">
        <f>IF(AND(Include_study?="Yes",Sufficient_data="Yes"),IF('Publication Bias Analysis'!L$38="Left",'Publication Bias Analysis'!E:E-DV$10,DV$10-'Publication Bias Analysis'!E:E),"")</f>
        <v/>
      </c>
      <c r="DR143" s="41" t="str">
        <f t="shared" si="278"/>
        <v/>
      </c>
      <c r="DS143" s="51" t="str">
        <f>IF(AND(DQ143&lt;&gt;"",DA143&lt;=MAX(DA:DA)-DV$14),1/('Publication Bias Analysis'!F:F^2+IF(Additional_model="Fixed effect",0,$DV$20)),"")</f>
        <v/>
      </c>
      <c r="EJ143" s="136"/>
      <c r="EK143" s="41" t="str">
        <f t="shared" si="307"/>
        <v/>
      </c>
      <c r="EL143" s="51" t="str">
        <f>IF(AND(Include_study?="Yes",Sufficient_data="Yes"),Z_score-('Publication Bias Analysis'!P$3+'Publication Bias Analysis'!P$4*Inverse_standard_error),"")</f>
        <v/>
      </c>
      <c r="EN143" s="136"/>
      <c r="EO143" s="41" t="str">
        <f>IF(AND(Include_study?="Yes",Sufficient_data="Yes"),('Publication Bias Analysis'!E:E-(SUMPRODUCT(Calculations!CS:CS,'Publication Bias Analysis'!E:E)/SUM(Calculations!CS:CS)))/SQRT(Calculations!EP:EP),"")</f>
        <v/>
      </c>
      <c r="EP143" s="41" t="str">
        <f>IF(AND(Include_study?="Yes",Sufficient_data="Yes"),'Publication Bias Analysis'!F:F^2-1/SUM(Calculations!CS:CS),"")</f>
        <v/>
      </c>
      <c r="EQ143" s="11" t="str">
        <f t="shared" si="279"/>
        <v/>
      </c>
      <c r="ER143" s="11" t="str">
        <f t="shared" si="280"/>
        <v/>
      </c>
      <c r="ES143" s="11" t="str">
        <f>IF(AND(Include_study?="Yes",Sufficient_data="Yes"),COUNTIFS(EQ$2:EQ142,"&lt;"&amp;EQ143,ER$2:ER142,"&lt;"&amp;ER143)+COUNTIFS(EQ144:EQ$201,"&lt;"&amp;EQ143,ER144:ER$201,"&lt;"&amp;ER143)+COUNTIFS(EQ$2:EQ142,"&gt;"&amp;EQ143,ER$2:ER142,"&gt;"&amp;ER143)+COUNTIFS(EQ144:EQ$201,"&gt;"&amp;EQ143,ER144:ER$201,"&gt;"&amp;ER143),"")</f>
        <v/>
      </c>
      <c r="ET143" s="82" t="str">
        <f>IF(AND(Include_study?="Yes",Sufficient_data="Yes"),COUNTIFS(EQ$2:EQ142,"&lt;"&amp;EQ143,ER$2:ER142,"&gt;"&amp;ER143)+COUNTIFS(EQ144:EQ$201,"&lt;"&amp;EQ143,ER144:ER$201,"&gt;"&amp;ER143)+COUNTIFS(EQ$2:EQ142,"&gt;"&amp;EQ143,ER$2:ER142,"&lt;"&amp;ER143)+COUNTIFS(EQ144:EQ$201,"&gt;"&amp;EQ143,ER144:ER$201,"&lt;"&amp;ER143),"")</f>
        <v/>
      </c>
      <c r="EV143" s="136"/>
      <c r="FA143" s="136"/>
      <c r="FB143" s="41" t="e">
        <f t="shared" si="242"/>
        <v>#N/A</v>
      </c>
      <c r="FC143" s="41" t="e">
        <f t="shared" si="243"/>
        <v>#N/A</v>
      </c>
      <c r="FD143" s="41" t="str">
        <f t="shared" si="244"/>
        <v/>
      </c>
      <c r="FE143" s="51" t="str">
        <f>IF(AND(Include_study?="Yes",Sufficient_data="Yes"),Z_score-('Publication Bias Analysis'!AO$30+'Publication Bias Analysis'!AO$31*Inverse_standard_error),"")</f>
        <v/>
      </c>
      <c r="FK143" s="136"/>
      <c r="FL143" s="11" t="str">
        <f>IF(Z_score_individual_studies&lt;&gt;"",RANK('Publication Bias Analysis'!AW:AW,'Publication Bias Analysis'!AW:AW,1)+COUNTIF('Publication Bias Analysis'!AW$2:AW142,'Publication Bias Analysis'!AW143),"")</f>
        <v/>
      </c>
      <c r="FM143" s="41" t="str">
        <f t="shared" si="308"/>
        <v/>
      </c>
      <c r="FN143" s="41" t="e">
        <f>IF('Publication Bias Analysis'!AV143&lt;&gt;"",'Publication Bias Analysis'!AV143,NA())</f>
        <v>#N/A</v>
      </c>
      <c r="FO143" s="41" t="e">
        <f>IF('Publication Bias Analysis'!AW143&lt;&gt;"",'Publication Bias Analysis'!AW143,NA())</f>
        <v>#N/A</v>
      </c>
      <c r="FP143" s="41" t="str">
        <f>IF(AND(Include_study?="Yes",Sufficient_data="Yes"),'Publication Bias Analysis'!AV:AV-AVERAGE('Publication Bias Analysis'!AV:AV),"")</f>
        <v/>
      </c>
      <c r="FQ143" s="51" t="str">
        <f>IF(AND(Include_study?="Yes",Sufficient_data="Yes"),FO:FO-('Publication Bias Analysis'!AZ$30+'Publication Bias Analysis'!AZ$31*FN:FN),"")</f>
        <v/>
      </c>
      <c r="FW143" s="136"/>
      <c r="FX143" s="90" t="str">
        <f t="shared" si="309"/>
        <v/>
      </c>
      <c r="FY143" s="41" t="str">
        <f t="shared" si="281"/>
        <v/>
      </c>
      <c r="FZ143" s="51" t="str">
        <f t="shared" si="311"/>
        <v/>
      </c>
    </row>
    <row r="144" spans="1:182" x14ac:dyDescent="0.2">
      <c r="A144" s="131"/>
      <c r="B144" s="41" t="str">
        <f>IF(AND(Sufficient_data="Yes",Include_study?="Yes"),IF(AND(Sort_By=$E$1,Order="Ascending"),IF(Input!Study_name="",COUNTIFS(Input!Study_name,"&lt;&gt;"&amp;"",Include_study?,"Yes",Sufficient_data,"Yes")+1,IF(COUNT(E144)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144)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44" s="41" t="str">
        <f>IF(B144&lt;&gt;"",IF(B144=0,COUNTIF(B$2:B143,0)+1,COUNTIF(B$2:B143,B144)+COUNTIF(B:B,"&lt;"&amp;B144)+1),"")</f>
        <v/>
      </c>
      <c r="D144" s="41" t="str">
        <f t="shared" si="215"/>
        <v/>
      </c>
      <c r="E144" s="41" t="str">
        <f>IF(AND(Include_study?="Yes",Sufficient_data="Yes",Input!Study_name&lt;&gt;""),Input!Study_name,"")</f>
        <v/>
      </c>
      <c r="F144" s="41" t="str">
        <f>IF(AND(Include_study?="Yes",Sufficient_data="Yes"),IF(Input!M2_M1&lt;&gt;"",Input!M2_M1,IF(AND(M1_&lt;&gt;"",M2_&lt;&gt;""),M2_-M1_,"")),"")</f>
        <v/>
      </c>
      <c r="G144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44" s="41" t="str">
        <f>IF(AND(Include_study?="Yes",Sufficient_data="Yes"),IF(OR(t_value&lt;&gt;"",F_value&lt;&gt;"",Input!Cohens_d&lt;&gt;"",Input!Hedges_g&lt;&gt;""),"",Sdiff/SQRT(2*(1-(r_)))),"")</f>
        <v/>
      </c>
      <c r="I144" s="11" t="str">
        <f t="shared" si="282"/>
        <v/>
      </c>
      <c r="J144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44" s="41" t="str">
        <f t="shared" si="283"/>
        <v/>
      </c>
      <c r="L144" s="41" t="str">
        <f t="shared" si="284"/>
        <v/>
      </c>
      <c r="M144" s="41" t="str">
        <f t="shared" si="285"/>
        <v/>
      </c>
      <c r="N144" s="41" t="str">
        <f t="shared" si="286"/>
        <v/>
      </c>
      <c r="O144" s="41" t="str">
        <f t="shared" si="287"/>
        <v/>
      </c>
      <c r="P144" s="41" t="str">
        <f t="shared" si="288"/>
        <v/>
      </c>
      <c r="Q144" s="41" t="str">
        <f t="shared" si="289"/>
        <v/>
      </c>
      <c r="R144" s="41" t="str">
        <f t="shared" si="290"/>
        <v/>
      </c>
      <c r="S144" s="41" t="str">
        <f t="shared" si="291"/>
        <v/>
      </c>
      <c r="T144" s="105" t="str">
        <f t="shared" si="292"/>
        <v/>
      </c>
      <c r="U144" s="108" t="str">
        <f t="shared" si="293"/>
        <v/>
      </c>
      <c r="V144" s="42"/>
      <c r="W144" s="71" t="e">
        <f t="shared" si="247"/>
        <v>#N/A</v>
      </c>
      <c r="X144" s="41" t="str">
        <f t="shared" si="248"/>
        <v/>
      </c>
      <c r="Y144" s="51" t="str">
        <f t="shared" si="249"/>
        <v/>
      </c>
      <c r="AD144" s="131"/>
      <c r="AE144" s="71" t="str">
        <f t="shared" si="250"/>
        <v/>
      </c>
      <c r="AF144" s="86" t="str">
        <f t="shared" si="227"/>
        <v/>
      </c>
      <c r="AG144" s="86" t="str">
        <f t="shared" si="228"/>
        <v/>
      </c>
      <c r="AH144" s="86" t="str">
        <f t="shared" si="251"/>
        <v/>
      </c>
      <c r="AI144" s="86" t="str">
        <f t="shared" si="252"/>
        <v/>
      </c>
      <c r="AJ144" s="86" t="str">
        <f t="shared" si="253"/>
        <v/>
      </c>
      <c r="AK144" s="86" t="str">
        <f t="shared" si="294"/>
        <v/>
      </c>
      <c r="AL144" s="86" t="str">
        <f>IF(AND(Include_study?="Yes",Sufficient_data="Yes",Subgroup&lt;&gt;""),AH144-ABS(TINV((1-Subgroup_confidence_level),Number_of_subjects-1))*Calculations!AI144,"")</f>
        <v/>
      </c>
      <c r="AM144" s="86" t="str">
        <f>IF(AND(Include_study?="Yes",Sufficient_data="Yes",Subgroup&lt;&gt;""),AH144+ABS(TINV((1-Subgroup_confidence_level),Number_of_subjects-1))*Calculations!AI144,"")</f>
        <v/>
      </c>
      <c r="AN144" s="110" t="str">
        <f t="shared" si="295"/>
        <v/>
      </c>
      <c r="AO144" s="108" t="str">
        <f t="shared" si="296"/>
        <v/>
      </c>
      <c r="AP144" s="42"/>
      <c r="AQ144" s="71" t="e">
        <f t="shared" si="254"/>
        <v>#N/A</v>
      </c>
      <c r="AR144" s="41" t="str">
        <f t="shared" si="255"/>
        <v/>
      </c>
      <c r="AS144" s="51" t="str">
        <f t="shared" si="256"/>
        <v/>
      </c>
      <c r="AT144" s="42"/>
      <c r="AU144" s="71" t="str">
        <f t="shared" si="257"/>
        <v/>
      </c>
      <c r="AV144" s="86" t="str">
        <f>IF(AND(Sufficient_data="Yes",Include_study?="Yes",Subgroup&lt;&gt;""),IF(COUNTIFS(Input!P$2:P143,"="&amp;"Yes",Input!C$2:C143,"="&amp;"Yes",Input!Q$2:Q143,"="&amp;Subgroup)&gt;0,"",Subgroup),"")</f>
        <v/>
      </c>
      <c r="AW144" s="86" t="str">
        <f t="shared" si="258"/>
        <v/>
      </c>
      <c r="AX144" s="86" t="str">
        <f t="shared" si="259"/>
        <v/>
      </c>
      <c r="AY144" s="86" t="str">
        <f t="shared" si="260"/>
        <v/>
      </c>
      <c r="AZ144" s="86" t="str">
        <f t="shared" si="261"/>
        <v/>
      </c>
      <c r="BA144" s="86" t="str">
        <f t="shared" si="262"/>
        <v/>
      </c>
      <c r="BB144" s="86" t="str">
        <f t="shared" si="263"/>
        <v/>
      </c>
      <c r="BC144" s="86" t="str">
        <f t="shared" si="297"/>
        <v/>
      </c>
      <c r="BD144" s="86" t="str">
        <f t="shared" si="264"/>
        <v/>
      </c>
      <c r="BE144" s="86" t="str">
        <f t="shared" si="298"/>
        <v/>
      </c>
      <c r="BF144" s="86" t="str">
        <f t="shared" si="299"/>
        <v/>
      </c>
      <c r="BG144" s="86" t="str">
        <f t="shared" si="265"/>
        <v/>
      </c>
      <c r="BH144" s="86" t="str">
        <f t="shared" si="300"/>
        <v/>
      </c>
      <c r="BI144" s="86" t="str">
        <f t="shared" si="301"/>
        <v/>
      </c>
      <c r="BJ144" s="86" t="str">
        <f t="shared" si="266"/>
        <v/>
      </c>
      <c r="BK144" s="86" t="str">
        <f t="shared" si="302"/>
        <v/>
      </c>
      <c r="BL144" s="86" t="str">
        <f t="shared" si="303"/>
        <v/>
      </c>
      <c r="BM144" s="86" t="str">
        <f t="shared" si="267"/>
        <v/>
      </c>
      <c r="BN144" s="86" t="str">
        <f t="shared" si="268"/>
        <v/>
      </c>
      <c r="BO144" s="86" t="e">
        <f t="shared" si="269"/>
        <v>#N/A</v>
      </c>
      <c r="BP144" s="105" t="str">
        <f t="shared" si="270"/>
        <v/>
      </c>
      <c r="BQ144" s="86" t="str">
        <f t="shared" si="271"/>
        <v/>
      </c>
      <c r="BR144" s="86" t="str">
        <f t="shared" si="304"/>
        <v/>
      </c>
      <c r="BS144" s="86" t="str">
        <f t="shared" si="272"/>
        <v/>
      </c>
      <c r="BT144" s="51" t="str">
        <f t="shared" si="310"/>
        <v/>
      </c>
      <c r="BY144" s="132"/>
      <c r="BZ144" s="41" t="e">
        <f>IF(AND(Sufficient_data="Yes",Include_study?="Yes",Moderator&lt;&gt;""),'Moderator Analysis'!E144,NA())</f>
        <v>#N/A</v>
      </c>
      <c r="CA144" s="41" t="e">
        <f>IF(AND(Include_study?="Yes",Sufficient_data="Yes",Moderator&lt;&gt;""),'Moderator Analysis'!F144,NA())</f>
        <v>#N/A</v>
      </c>
      <c r="CB144" s="41" t="str">
        <f t="shared" si="305"/>
        <v/>
      </c>
      <c r="CC144" s="41" t="str">
        <f t="shared" si="273"/>
        <v/>
      </c>
      <c r="CD144" s="41" t="str">
        <f>IF(AND(Sufficient_data="Yes",Include_study?="Yes",Moderator&lt;&gt;""),'Moderator Analysis'!F:F-CO$2,"")</f>
        <v/>
      </c>
      <c r="CE144" s="41" t="str">
        <f t="shared" si="274"/>
        <v/>
      </c>
      <c r="CF144" s="51" t="str">
        <f>IF(AND(Sufficient_data="Yes",Include_study?="Yes",Moderator&lt;&gt;""),CC:CC*('Moderator Analysis'!F:F-CO$5-CO$4*'Moderator Analysis'!E:E)^2,"")</f>
        <v/>
      </c>
      <c r="CG144" s="42"/>
      <c r="CH144" s="25"/>
      <c r="CI144" s="71" t="str">
        <f t="shared" si="275"/>
        <v/>
      </c>
      <c r="CJ144" s="41" t="str">
        <f>IF(AND(Sufficient_data="Yes",Include_study?="Yes",CI144&lt;&gt;""),'Moderator Analysis'!F:F-'Moderator Analysis'!$J$37,"")</f>
        <v/>
      </c>
      <c r="CK144" s="41" t="str">
        <f>IF(AND(Sufficient_data="Yes",Include_study?="Yes",CI144&lt;&gt;""),'Moderator Analysis'!E:E-SUMPRODUCT('Moderator Analysis'!E:E,CI:CI)/SUM(CI:CI),"")</f>
        <v/>
      </c>
      <c r="CL144" s="51" t="str">
        <f>IF(AND(Sufficient_data="Yes",Include_study?="Yes",CI144&lt;&gt;""),CI:CI*('Moderator Analysis'!F:F-'Moderator Analysis'!J$29-'Moderator Analysis'!J$30*'Moderator Analysis'!E:E)^2,"")</f>
        <v/>
      </c>
      <c r="CQ144" s="132"/>
      <c r="CR144" s="134"/>
      <c r="CS144" s="41" t="str">
        <f>IF(AND(Sufficient_data="Yes",Include_study?="Yes"),1/('Publication Bias Analysis'!F144^2),"")</f>
        <v/>
      </c>
      <c r="CT144" s="86" t="str">
        <f>IF(AND(Include_study?="Yes",Sufficient_data="Yes"),1/('Publication Bias Analysis'!F144^2+IF(Additional_model="Fixed effect",0,DG$21)),"")</f>
        <v/>
      </c>
      <c r="CU144" s="86" t="str">
        <f>IF(AND(Include_study?="Yes",Sufficient_data="Yes"),1/('Publication Bias Analysis'!F:F^2+IF(Additional_model="Fixed effect",0,'Publication Bias Analysis'!L$32)),"")</f>
        <v/>
      </c>
      <c r="CV144" s="86" t="str">
        <f>IF(AND(Include_study?="Yes",Sufficient_data="Yes"),'Publication Bias Analysis'!E:E-'Publication Bias Analysis'!I$37,"")</f>
        <v/>
      </c>
      <c r="CW144" s="86" t="str">
        <f>IF(AND(Include_study?="Yes",Sufficient_data="Yes"),IF(Additional_model="Fixed effect",1/'Publication Bias Analysis'!F:F,1/SQRT('Publication Bias Analysis'!F:F^2+Calculations!DG$21)),"")</f>
        <v/>
      </c>
      <c r="CX144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44" s="88" t="str">
        <f t="shared" si="306"/>
        <v/>
      </c>
      <c r="CZ144" s="88" t="str">
        <f>IF(AND(Include_study?="Yes",Sufficient_data="Yes"),CY:CY+IF(DK:DK&lt;0,-1,1)*COUNTIF(CY$2:CY143,CY:CY),"")</f>
        <v/>
      </c>
      <c r="DA144" s="88" t="str">
        <f>IF(AND(Include_study?="Yes",Sufficient_data="Yes"),RANK(DO:DO,DO:DO,1)*IF(DN:DN&gt;0,1,-1)+IF(DN:DN&lt;0,-1,1)*COUNTIF(CY$2:CY143,CY:CY),"")</f>
        <v/>
      </c>
      <c r="DB144" s="88" t="str">
        <f>IF(AND(Include_study?="Yes",Sufficient_data="Yes"),RANK(DR:DR,DR:DR,1)*IF(DQ:DQ&gt;0,1,-1)+IF(DQ:DQ&lt;0,-1,1)*COUNTIF(CY$2:CY143,CY:CY),"")</f>
        <v/>
      </c>
      <c r="DC144" s="41" t="e">
        <f>IF(AND(Include_study?="Yes",Sufficient_data="Yes"),'Publication Bias Analysis'!$E:$E,NA())</f>
        <v>#N/A</v>
      </c>
      <c r="DD144" s="51" t="e">
        <f>IF(AND(Include_study?="Yes",Sufficient_data="Yes"),'Publication Bias Analysis'!$F:$F,NA())</f>
        <v>#N/A</v>
      </c>
      <c r="DJ144" s="136"/>
      <c r="DK144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44" s="41" t="str">
        <f t="shared" si="276"/>
        <v/>
      </c>
      <c r="DM144" s="51" t="str">
        <f>IF(AND(Include_study?="Yes",Sufficient_data="Yes"),1/('Publication Bias Analysis'!F:F^2+IF(Additional_model="Fixed effect",0,$DV$6)),"")</f>
        <v/>
      </c>
      <c r="DN144" s="41" t="str">
        <f>IF(AND(Include_study?="Yes",Sufficient_data="Yes"),IF('Publication Bias Analysis'!L$38="Left",'Publication Bias Analysis'!E:E-DV$3,Calculations!DV$3-'Publication Bias Analysis'!E:E),"")</f>
        <v/>
      </c>
      <c r="DO144" s="41" t="str">
        <f t="shared" si="277"/>
        <v/>
      </c>
      <c r="DP144" s="51" t="str">
        <f>IF(AND(DN144&lt;&gt;"",CZ144&lt;=MAX(CZ:CZ)-DV$7),1/('Publication Bias Analysis'!F:F^2+IF(Additional_model="Fixed effect",0,$DV$13)),"")</f>
        <v/>
      </c>
      <c r="DQ144" s="71" t="str">
        <f>IF(AND(Include_study?="Yes",Sufficient_data="Yes"),IF('Publication Bias Analysis'!L$38="Left",'Publication Bias Analysis'!E:E-DV$10,DV$10-'Publication Bias Analysis'!E:E),"")</f>
        <v/>
      </c>
      <c r="DR144" s="41" t="str">
        <f t="shared" si="278"/>
        <v/>
      </c>
      <c r="DS144" s="51" t="str">
        <f>IF(AND(DQ144&lt;&gt;"",DA144&lt;=MAX(DA:DA)-DV$14),1/('Publication Bias Analysis'!F:F^2+IF(Additional_model="Fixed effect",0,$DV$20)),"")</f>
        <v/>
      </c>
      <c r="EJ144" s="136"/>
      <c r="EK144" s="41" t="str">
        <f t="shared" si="307"/>
        <v/>
      </c>
      <c r="EL144" s="51" t="str">
        <f>IF(AND(Include_study?="Yes",Sufficient_data="Yes"),Z_score-('Publication Bias Analysis'!P$3+'Publication Bias Analysis'!P$4*Inverse_standard_error),"")</f>
        <v/>
      </c>
      <c r="EN144" s="136"/>
      <c r="EO144" s="41" t="str">
        <f>IF(AND(Include_study?="Yes",Sufficient_data="Yes"),('Publication Bias Analysis'!E:E-(SUMPRODUCT(Calculations!CS:CS,'Publication Bias Analysis'!E:E)/SUM(Calculations!CS:CS)))/SQRT(Calculations!EP:EP),"")</f>
        <v/>
      </c>
      <c r="EP144" s="41" t="str">
        <f>IF(AND(Include_study?="Yes",Sufficient_data="Yes"),'Publication Bias Analysis'!F:F^2-1/SUM(Calculations!CS:CS),"")</f>
        <v/>
      </c>
      <c r="EQ144" s="11" t="str">
        <f t="shared" si="279"/>
        <v/>
      </c>
      <c r="ER144" s="11" t="str">
        <f t="shared" si="280"/>
        <v/>
      </c>
      <c r="ES144" s="11" t="str">
        <f>IF(AND(Include_study?="Yes",Sufficient_data="Yes"),COUNTIFS(EQ$2:EQ143,"&lt;"&amp;EQ144,ER$2:ER143,"&lt;"&amp;ER144)+COUNTIFS(EQ145:EQ$201,"&lt;"&amp;EQ144,ER145:ER$201,"&lt;"&amp;ER144)+COUNTIFS(EQ$2:EQ143,"&gt;"&amp;EQ144,ER$2:ER143,"&gt;"&amp;ER144)+COUNTIFS(EQ145:EQ$201,"&gt;"&amp;EQ144,ER145:ER$201,"&gt;"&amp;ER144),"")</f>
        <v/>
      </c>
      <c r="ET144" s="82" t="str">
        <f>IF(AND(Include_study?="Yes",Sufficient_data="Yes"),COUNTIFS(EQ$2:EQ143,"&lt;"&amp;EQ144,ER$2:ER143,"&gt;"&amp;ER144)+COUNTIFS(EQ145:EQ$201,"&lt;"&amp;EQ144,ER145:ER$201,"&gt;"&amp;ER144)+COUNTIFS(EQ$2:EQ143,"&gt;"&amp;EQ144,ER$2:ER143,"&lt;"&amp;ER144)+COUNTIFS(EQ145:EQ$201,"&gt;"&amp;EQ144,ER145:ER$201,"&lt;"&amp;ER144),"")</f>
        <v/>
      </c>
      <c r="EV144" s="136"/>
      <c r="FA144" s="136"/>
      <c r="FB144" s="41" t="e">
        <f t="shared" si="242"/>
        <v>#N/A</v>
      </c>
      <c r="FC144" s="41" t="e">
        <f t="shared" si="243"/>
        <v>#N/A</v>
      </c>
      <c r="FD144" s="41" t="str">
        <f t="shared" si="244"/>
        <v/>
      </c>
      <c r="FE144" s="51" t="str">
        <f>IF(AND(Include_study?="Yes",Sufficient_data="Yes"),Z_score-('Publication Bias Analysis'!AO$30+'Publication Bias Analysis'!AO$31*Inverse_standard_error),"")</f>
        <v/>
      </c>
      <c r="FK144" s="136"/>
      <c r="FL144" s="11" t="str">
        <f>IF(Z_score_individual_studies&lt;&gt;"",RANK('Publication Bias Analysis'!AW:AW,'Publication Bias Analysis'!AW:AW,1)+COUNTIF('Publication Bias Analysis'!AW$2:AW143,'Publication Bias Analysis'!AW144),"")</f>
        <v/>
      </c>
      <c r="FM144" s="41" t="str">
        <f t="shared" si="308"/>
        <v/>
      </c>
      <c r="FN144" s="41" t="e">
        <f>IF('Publication Bias Analysis'!AV144&lt;&gt;"",'Publication Bias Analysis'!AV144,NA())</f>
        <v>#N/A</v>
      </c>
      <c r="FO144" s="41" t="e">
        <f>IF('Publication Bias Analysis'!AW144&lt;&gt;"",'Publication Bias Analysis'!AW144,NA())</f>
        <v>#N/A</v>
      </c>
      <c r="FP144" s="41" t="str">
        <f>IF(AND(Include_study?="Yes",Sufficient_data="Yes"),'Publication Bias Analysis'!AV:AV-AVERAGE('Publication Bias Analysis'!AV:AV),"")</f>
        <v/>
      </c>
      <c r="FQ144" s="51" t="str">
        <f>IF(AND(Include_study?="Yes",Sufficient_data="Yes"),FO:FO-('Publication Bias Analysis'!AZ$30+'Publication Bias Analysis'!AZ$31*FN:FN),"")</f>
        <v/>
      </c>
      <c r="FW144" s="136"/>
      <c r="FX144" s="90" t="str">
        <f t="shared" si="309"/>
        <v/>
      </c>
      <c r="FY144" s="41" t="str">
        <f t="shared" si="281"/>
        <v/>
      </c>
      <c r="FZ144" s="51" t="str">
        <f t="shared" si="311"/>
        <v/>
      </c>
    </row>
    <row r="145" spans="1:182" x14ac:dyDescent="0.2">
      <c r="A145" s="131"/>
      <c r="B145" s="41" t="str">
        <f>IF(AND(Sufficient_data="Yes",Include_study?="Yes"),IF(AND(Sort_By=$E$1,Order="Ascending"),IF(Input!Study_name="",COUNTIFS(Input!Study_name,"&lt;&gt;"&amp;"",Include_study?,"Yes",Sufficient_data,"Yes")+1,IF(COUNT(E145)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145)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45" s="41" t="str">
        <f>IF(B145&lt;&gt;"",IF(B145=0,COUNTIF(B$2:B144,0)+1,COUNTIF(B$2:B144,B145)+COUNTIF(B:B,"&lt;"&amp;B145)+1),"")</f>
        <v/>
      </c>
      <c r="D145" s="41" t="str">
        <f t="shared" si="215"/>
        <v/>
      </c>
      <c r="E145" s="41" t="str">
        <f>IF(AND(Include_study?="Yes",Sufficient_data="Yes",Input!Study_name&lt;&gt;""),Input!Study_name,"")</f>
        <v/>
      </c>
      <c r="F145" s="41" t="str">
        <f>IF(AND(Include_study?="Yes",Sufficient_data="Yes"),IF(Input!M2_M1&lt;&gt;"",Input!M2_M1,IF(AND(M1_&lt;&gt;"",M2_&lt;&gt;""),M2_-M1_,"")),"")</f>
        <v/>
      </c>
      <c r="G145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45" s="41" t="str">
        <f>IF(AND(Include_study?="Yes",Sufficient_data="Yes"),IF(OR(t_value&lt;&gt;"",F_value&lt;&gt;"",Input!Cohens_d&lt;&gt;"",Input!Hedges_g&lt;&gt;""),"",Sdiff/SQRT(2*(1-(r_)))),"")</f>
        <v/>
      </c>
      <c r="I145" s="11" t="str">
        <f t="shared" si="282"/>
        <v/>
      </c>
      <c r="J145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45" s="41" t="str">
        <f t="shared" si="283"/>
        <v/>
      </c>
      <c r="L145" s="41" t="str">
        <f t="shared" si="284"/>
        <v/>
      </c>
      <c r="M145" s="41" t="str">
        <f t="shared" si="285"/>
        <v/>
      </c>
      <c r="N145" s="41" t="str">
        <f t="shared" si="286"/>
        <v/>
      </c>
      <c r="O145" s="41" t="str">
        <f t="shared" si="287"/>
        <v/>
      </c>
      <c r="P145" s="41" t="str">
        <f t="shared" si="288"/>
        <v/>
      </c>
      <c r="Q145" s="41" t="str">
        <f t="shared" si="289"/>
        <v/>
      </c>
      <c r="R145" s="41" t="str">
        <f t="shared" si="290"/>
        <v/>
      </c>
      <c r="S145" s="41" t="str">
        <f t="shared" si="291"/>
        <v/>
      </c>
      <c r="T145" s="105" t="str">
        <f t="shared" si="292"/>
        <v/>
      </c>
      <c r="U145" s="108" t="str">
        <f t="shared" si="293"/>
        <v/>
      </c>
      <c r="V145" s="42"/>
      <c r="W145" s="71" t="e">
        <f t="shared" si="247"/>
        <v>#N/A</v>
      </c>
      <c r="X145" s="41" t="str">
        <f t="shared" si="248"/>
        <v/>
      </c>
      <c r="Y145" s="51" t="str">
        <f t="shared" si="249"/>
        <v/>
      </c>
      <c r="AD145" s="131"/>
      <c r="AE145" s="71" t="str">
        <f t="shared" si="250"/>
        <v/>
      </c>
      <c r="AF145" s="86" t="str">
        <f t="shared" si="227"/>
        <v/>
      </c>
      <c r="AG145" s="86" t="str">
        <f t="shared" si="228"/>
        <v/>
      </c>
      <c r="AH145" s="86" t="str">
        <f t="shared" si="251"/>
        <v/>
      </c>
      <c r="AI145" s="86" t="str">
        <f t="shared" si="252"/>
        <v/>
      </c>
      <c r="AJ145" s="86" t="str">
        <f t="shared" si="253"/>
        <v/>
      </c>
      <c r="AK145" s="86" t="str">
        <f t="shared" si="294"/>
        <v/>
      </c>
      <c r="AL145" s="86" t="str">
        <f>IF(AND(Include_study?="Yes",Sufficient_data="Yes",Subgroup&lt;&gt;""),AH145-ABS(TINV((1-Subgroup_confidence_level),Number_of_subjects-1))*Calculations!AI145,"")</f>
        <v/>
      </c>
      <c r="AM145" s="86" t="str">
        <f>IF(AND(Include_study?="Yes",Sufficient_data="Yes",Subgroup&lt;&gt;""),AH145+ABS(TINV((1-Subgroup_confidence_level),Number_of_subjects-1))*Calculations!AI145,"")</f>
        <v/>
      </c>
      <c r="AN145" s="110" t="str">
        <f t="shared" si="295"/>
        <v/>
      </c>
      <c r="AO145" s="108" t="str">
        <f t="shared" si="296"/>
        <v/>
      </c>
      <c r="AP145" s="42"/>
      <c r="AQ145" s="71" t="e">
        <f t="shared" si="254"/>
        <v>#N/A</v>
      </c>
      <c r="AR145" s="41" t="str">
        <f t="shared" si="255"/>
        <v/>
      </c>
      <c r="AS145" s="51" t="str">
        <f t="shared" si="256"/>
        <v/>
      </c>
      <c r="AT145" s="42"/>
      <c r="AU145" s="71" t="str">
        <f t="shared" si="257"/>
        <v/>
      </c>
      <c r="AV145" s="86" t="str">
        <f>IF(AND(Sufficient_data="Yes",Include_study?="Yes",Subgroup&lt;&gt;""),IF(COUNTIFS(Input!P$2:P144,"="&amp;"Yes",Input!C$2:C144,"="&amp;"Yes",Input!Q$2:Q144,"="&amp;Subgroup)&gt;0,"",Subgroup),"")</f>
        <v/>
      </c>
      <c r="AW145" s="86" t="str">
        <f t="shared" si="258"/>
        <v/>
      </c>
      <c r="AX145" s="86" t="str">
        <f t="shared" si="259"/>
        <v/>
      </c>
      <c r="AY145" s="86" t="str">
        <f t="shared" si="260"/>
        <v/>
      </c>
      <c r="AZ145" s="86" t="str">
        <f t="shared" si="261"/>
        <v/>
      </c>
      <c r="BA145" s="86" t="str">
        <f t="shared" si="262"/>
        <v/>
      </c>
      <c r="BB145" s="86" t="str">
        <f t="shared" si="263"/>
        <v/>
      </c>
      <c r="BC145" s="86" t="str">
        <f t="shared" si="297"/>
        <v/>
      </c>
      <c r="BD145" s="86" t="str">
        <f t="shared" si="264"/>
        <v/>
      </c>
      <c r="BE145" s="86" t="str">
        <f t="shared" si="298"/>
        <v/>
      </c>
      <c r="BF145" s="86" t="str">
        <f t="shared" si="299"/>
        <v/>
      </c>
      <c r="BG145" s="86" t="str">
        <f t="shared" si="265"/>
        <v/>
      </c>
      <c r="BH145" s="86" t="str">
        <f t="shared" si="300"/>
        <v/>
      </c>
      <c r="BI145" s="86" t="str">
        <f t="shared" si="301"/>
        <v/>
      </c>
      <c r="BJ145" s="86" t="str">
        <f t="shared" si="266"/>
        <v/>
      </c>
      <c r="BK145" s="86" t="str">
        <f t="shared" si="302"/>
        <v/>
      </c>
      <c r="BL145" s="86" t="str">
        <f t="shared" si="303"/>
        <v/>
      </c>
      <c r="BM145" s="86" t="str">
        <f t="shared" si="267"/>
        <v/>
      </c>
      <c r="BN145" s="86" t="str">
        <f t="shared" si="268"/>
        <v/>
      </c>
      <c r="BO145" s="86" t="e">
        <f t="shared" si="269"/>
        <v>#N/A</v>
      </c>
      <c r="BP145" s="105" t="str">
        <f t="shared" si="270"/>
        <v/>
      </c>
      <c r="BQ145" s="86" t="str">
        <f t="shared" si="271"/>
        <v/>
      </c>
      <c r="BR145" s="86" t="str">
        <f t="shared" si="304"/>
        <v/>
      </c>
      <c r="BS145" s="86" t="str">
        <f t="shared" si="272"/>
        <v/>
      </c>
      <c r="BT145" s="51" t="str">
        <f t="shared" si="310"/>
        <v/>
      </c>
      <c r="BY145" s="132"/>
      <c r="BZ145" s="41" t="e">
        <f>IF(AND(Sufficient_data="Yes",Include_study?="Yes",Moderator&lt;&gt;""),'Moderator Analysis'!E145,NA())</f>
        <v>#N/A</v>
      </c>
      <c r="CA145" s="41" t="e">
        <f>IF(AND(Include_study?="Yes",Sufficient_data="Yes",Moderator&lt;&gt;""),'Moderator Analysis'!F145,NA())</f>
        <v>#N/A</v>
      </c>
      <c r="CB145" s="41" t="str">
        <f t="shared" si="305"/>
        <v/>
      </c>
      <c r="CC145" s="41" t="str">
        <f t="shared" si="273"/>
        <v/>
      </c>
      <c r="CD145" s="41" t="str">
        <f>IF(AND(Sufficient_data="Yes",Include_study?="Yes",Moderator&lt;&gt;""),'Moderator Analysis'!F:F-CO$2,"")</f>
        <v/>
      </c>
      <c r="CE145" s="41" t="str">
        <f t="shared" si="274"/>
        <v/>
      </c>
      <c r="CF145" s="51" t="str">
        <f>IF(AND(Sufficient_data="Yes",Include_study?="Yes",Moderator&lt;&gt;""),CC:CC*('Moderator Analysis'!F:F-CO$5-CO$4*'Moderator Analysis'!E:E)^2,"")</f>
        <v/>
      </c>
      <c r="CG145" s="42"/>
      <c r="CH145" s="25"/>
      <c r="CI145" s="71" t="str">
        <f t="shared" si="275"/>
        <v/>
      </c>
      <c r="CJ145" s="41" t="str">
        <f>IF(AND(Sufficient_data="Yes",Include_study?="Yes",CI145&lt;&gt;""),'Moderator Analysis'!F:F-'Moderator Analysis'!$J$37,"")</f>
        <v/>
      </c>
      <c r="CK145" s="41" t="str">
        <f>IF(AND(Sufficient_data="Yes",Include_study?="Yes",CI145&lt;&gt;""),'Moderator Analysis'!E:E-SUMPRODUCT('Moderator Analysis'!E:E,CI:CI)/SUM(CI:CI),"")</f>
        <v/>
      </c>
      <c r="CL145" s="51" t="str">
        <f>IF(AND(Sufficient_data="Yes",Include_study?="Yes",CI145&lt;&gt;""),CI:CI*('Moderator Analysis'!F:F-'Moderator Analysis'!J$29-'Moderator Analysis'!J$30*'Moderator Analysis'!E:E)^2,"")</f>
        <v/>
      </c>
      <c r="CQ145" s="132"/>
      <c r="CR145" s="134"/>
      <c r="CS145" s="41" t="str">
        <f>IF(AND(Sufficient_data="Yes",Include_study?="Yes"),1/('Publication Bias Analysis'!F145^2),"")</f>
        <v/>
      </c>
      <c r="CT145" s="86" t="str">
        <f>IF(AND(Include_study?="Yes",Sufficient_data="Yes"),1/('Publication Bias Analysis'!F145^2+IF(Additional_model="Fixed effect",0,DG$21)),"")</f>
        <v/>
      </c>
      <c r="CU145" s="86" t="str">
        <f>IF(AND(Include_study?="Yes",Sufficient_data="Yes"),1/('Publication Bias Analysis'!F:F^2+IF(Additional_model="Fixed effect",0,'Publication Bias Analysis'!L$32)),"")</f>
        <v/>
      </c>
      <c r="CV145" s="86" t="str">
        <f>IF(AND(Include_study?="Yes",Sufficient_data="Yes"),'Publication Bias Analysis'!E:E-'Publication Bias Analysis'!I$37,"")</f>
        <v/>
      </c>
      <c r="CW145" s="86" t="str">
        <f>IF(AND(Include_study?="Yes",Sufficient_data="Yes"),IF(Additional_model="Fixed effect",1/'Publication Bias Analysis'!F:F,1/SQRT('Publication Bias Analysis'!F:F^2+Calculations!DG$21)),"")</f>
        <v/>
      </c>
      <c r="CX145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45" s="88" t="str">
        <f t="shared" si="306"/>
        <v/>
      </c>
      <c r="CZ145" s="88" t="str">
        <f>IF(AND(Include_study?="Yes",Sufficient_data="Yes"),CY:CY+IF(DK:DK&lt;0,-1,1)*COUNTIF(CY$2:CY144,CY:CY),"")</f>
        <v/>
      </c>
      <c r="DA145" s="88" t="str">
        <f>IF(AND(Include_study?="Yes",Sufficient_data="Yes"),RANK(DO:DO,DO:DO,1)*IF(DN:DN&gt;0,1,-1)+IF(DN:DN&lt;0,-1,1)*COUNTIF(CY$2:CY144,CY:CY),"")</f>
        <v/>
      </c>
      <c r="DB145" s="88" t="str">
        <f>IF(AND(Include_study?="Yes",Sufficient_data="Yes"),RANK(DR:DR,DR:DR,1)*IF(DQ:DQ&gt;0,1,-1)+IF(DQ:DQ&lt;0,-1,1)*COUNTIF(CY$2:CY144,CY:CY),"")</f>
        <v/>
      </c>
      <c r="DC145" s="41" t="e">
        <f>IF(AND(Include_study?="Yes",Sufficient_data="Yes"),'Publication Bias Analysis'!$E:$E,NA())</f>
        <v>#N/A</v>
      </c>
      <c r="DD145" s="51" t="e">
        <f>IF(AND(Include_study?="Yes",Sufficient_data="Yes"),'Publication Bias Analysis'!$F:$F,NA())</f>
        <v>#N/A</v>
      </c>
      <c r="DJ145" s="136"/>
      <c r="DK145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45" s="41" t="str">
        <f t="shared" si="276"/>
        <v/>
      </c>
      <c r="DM145" s="51" t="str">
        <f>IF(AND(Include_study?="Yes",Sufficient_data="Yes"),1/('Publication Bias Analysis'!F:F^2+IF(Additional_model="Fixed effect",0,$DV$6)),"")</f>
        <v/>
      </c>
      <c r="DN145" s="41" t="str">
        <f>IF(AND(Include_study?="Yes",Sufficient_data="Yes"),IF('Publication Bias Analysis'!L$38="Left",'Publication Bias Analysis'!E:E-DV$3,Calculations!DV$3-'Publication Bias Analysis'!E:E),"")</f>
        <v/>
      </c>
      <c r="DO145" s="41" t="str">
        <f t="shared" si="277"/>
        <v/>
      </c>
      <c r="DP145" s="51" t="str">
        <f>IF(AND(DN145&lt;&gt;"",CZ145&lt;=MAX(CZ:CZ)-DV$7),1/('Publication Bias Analysis'!F:F^2+IF(Additional_model="Fixed effect",0,$DV$13)),"")</f>
        <v/>
      </c>
      <c r="DQ145" s="71" t="str">
        <f>IF(AND(Include_study?="Yes",Sufficient_data="Yes"),IF('Publication Bias Analysis'!L$38="Left",'Publication Bias Analysis'!E:E-DV$10,DV$10-'Publication Bias Analysis'!E:E),"")</f>
        <v/>
      </c>
      <c r="DR145" s="41" t="str">
        <f t="shared" si="278"/>
        <v/>
      </c>
      <c r="DS145" s="51" t="str">
        <f>IF(AND(DQ145&lt;&gt;"",DA145&lt;=MAX(DA:DA)-DV$14),1/('Publication Bias Analysis'!F:F^2+IF(Additional_model="Fixed effect",0,$DV$20)),"")</f>
        <v/>
      </c>
      <c r="EJ145" s="136"/>
      <c r="EK145" s="41" t="str">
        <f t="shared" si="307"/>
        <v/>
      </c>
      <c r="EL145" s="51" t="str">
        <f>IF(AND(Include_study?="Yes",Sufficient_data="Yes"),Z_score-('Publication Bias Analysis'!P$3+'Publication Bias Analysis'!P$4*Inverse_standard_error),"")</f>
        <v/>
      </c>
      <c r="EN145" s="136"/>
      <c r="EO145" s="41" t="str">
        <f>IF(AND(Include_study?="Yes",Sufficient_data="Yes"),('Publication Bias Analysis'!E:E-(SUMPRODUCT(Calculations!CS:CS,'Publication Bias Analysis'!E:E)/SUM(Calculations!CS:CS)))/SQRT(Calculations!EP:EP),"")</f>
        <v/>
      </c>
      <c r="EP145" s="41" t="str">
        <f>IF(AND(Include_study?="Yes",Sufficient_data="Yes"),'Publication Bias Analysis'!F:F^2-1/SUM(Calculations!CS:CS),"")</f>
        <v/>
      </c>
      <c r="EQ145" s="11" t="str">
        <f t="shared" si="279"/>
        <v/>
      </c>
      <c r="ER145" s="11" t="str">
        <f t="shared" si="280"/>
        <v/>
      </c>
      <c r="ES145" s="11" t="str">
        <f>IF(AND(Include_study?="Yes",Sufficient_data="Yes"),COUNTIFS(EQ$2:EQ144,"&lt;"&amp;EQ145,ER$2:ER144,"&lt;"&amp;ER145)+COUNTIFS(EQ146:EQ$201,"&lt;"&amp;EQ145,ER146:ER$201,"&lt;"&amp;ER145)+COUNTIFS(EQ$2:EQ144,"&gt;"&amp;EQ145,ER$2:ER144,"&gt;"&amp;ER145)+COUNTIFS(EQ146:EQ$201,"&gt;"&amp;EQ145,ER146:ER$201,"&gt;"&amp;ER145),"")</f>
        <v/>
      </c>
      <c r="ET145" s="82" t="str">
        <f>IF(AND(Include_study?="Yes",Sufficient_data="Yes"),COUNTIFS(EQ$2:EQ144,"&lt;"&amp;EQ145,ER$2:ER144,"&gt;"&amp;ER145)+COUNTIFS(EQ146:EQ$201,"&lt;"&amp;EQ145,ER146:ER$201,"&gt;"&amp;ER145)+COUNTIFS(EQ$2:EQ144,"&gt;"&amp;EQ145,ER$2:ER144,"&lt;"&amp;ER145)+COUNTIFS(EQ146:EQ$201,"&gt;"&amp;EQ145,ER146:ER$201,"&lt;"&amp;ER145),"")</f>
        <v/>
      </c>
      <c r="EV145" s="136"/>
      <c r="FA145" s="136"/>
      <c r="FB145" s="41" t="e">
        <f t="shared" si="242"/>
        <v>#N/A</v>
      </c>
      <c r="FC145" s="41" t="e">
        <f t="shared" si="243"/>
        <v>#N/A</v>
      </c>
      <c r="FD145" s="41" t="str">
        <f t="shared" si="244"/>
        <v/>
      </c>
      <c r="FE145" s="51" t="str">
        <f>IF(AND(Include_study?="Yes",Sufficient_data="Yes"),Z_score-('Publication Bias Analysis'!AO$30+'Publication Bias Analysis'!AO$31*Inverse_standard_error),"")</f>
        <v/>
      </c>
      <c r="FK145" s="136"/>
      <c r="FL145" s="11" t="str">
        <f>IF(Z_score_individual_studies&lt;&gt;"",RANK('Publication Bias Analysis'!AW:AW,'Publication Bias Analysis'!AW:AW,1)+COUNTIF('Publication Bias Analysis'!AW$2:AW144,'Publication Bias Analysis'!AW145),"")</f>
        <v/>
      </c>
      <c r="FM145" s="41" t="str">
        <f t="shared" si="308"/>
        <v/>
      </c>
      <c r="FN145" s="41" t="e">
        <f>IF('Publication Bias Analysis'!AV145&lt;&gt;"",'Publication Bias Analysis'!AV145,NA())</f>
        <v>#N/A</v>
      </c>
      <c r="FO145" s="41" t="e">
        <f>IF('Publication Bias Analysis'!AW145&lt;&gt;"",'Publication Bias Analysis'!AW145,NA())</f>
        <v>#N/A</v>
      </c>
      <c r="FP145" s="41" t="str">
        <f>IF(AND(Include_study?="Yes",Sufficient_data="Yes"),'Publication Bias Analysis'!AV:AV-AVERAGE('Publication Bias Analysis'!AV:AV),"")</f>
        <v/>
      </c>
      <c r="FQ145" s="51" t="str">
        <f>IF(AND(Include_study?="Yes",Sufficient_data="Yes"),FO:FO-('Publication Bias Analysis'!AZ$30+'Publication Bias Analysis'!AZ$31*FN:FN),"")</f>
        <v/>
      </c>
      <c r="FW145" s="136"/>
      <c r="FX145" s="90" t="str">
        <f t="shared" si="309"/>
        <v/>
      </c>
      <c r="FY145" s="41" t="str">
        <f t="shared" si="281"/>
        <v/>
      </c>
      <c r="FZ145" s="51" t="str">
        <f t="shared" si="311"/>
        <v/>
      </c>
    </row>
    <row r="146" spans="1:182" x14ac:dyDescent="0.2">
      <c r="A146" s="131"/>
      <c r="B146" s="41" t="str">
        <f>IF(AND(Sufficient_data="Yes",Include_study?="Yes"),IF(AND(Sort_By=$E$1,Order="Ascending"),IF(Input!Study_name="",COUNTIFS(Input!Study_name,"&lt;&gt;"&amp;"",Include_study?,"Yes",Sufficient_data,"Yes")+1,IF(COUNT(E146)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146)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46" s="41" t="str">
        <f>IF(B146&lt;&gt;"",IF(B146=0,COUNTIF(B$2:B145,0)+1,COUNTIF(B$2:B145,B146)+COUNTIF(B:B,"&lt;"&amp;B146)+1),"")</f>
        <v/>
      </c>
      <c r="D146" s="41" t="str">
        <f t="shared" si="215"/>
        <v/>
      </c>
      <c r="E146" s="41" t="str">
        <f>IF(AND(Include_study?="Yes",Sufficient_data="Yes",Input!Study_name&lt;&gt;""),Input!Study_name,"")</f>
        <v/>
      </c>
      <c r="F146" s="41" t="str">
        <f>IF(AND(Include_study?="Yes",Sufficient_data="Yes"),IF(Input!M2_M1&lt;&gt;"",Input!M2_M1,IF(AND(M1_&lt;&gt;"",M2_&lt;&gt;""),M2_-M1_,"")),"")</f>
        <v/>
      </c>
      <c r="G146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46" s="41" t="str">
        <f>IF(AND(Include_study?="Yes",Sufficient_data="Yes"),IF(OR(t_value&lt;&gt;"",F_value&lt;&gt;"",Input!Cohens_d&lt;&gt;"",Input!Hedges_g&lt;&gt;""),"",Sdiff/SQRT(2*(1-(r_)))),"")</f>
        <v/>
      </c>
      <c r="I146" s="11" t="str">
        <f t="shared" si="282"/>
        <v/>
      </c>
      <c r="J146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46" s="41" t="str">
        <f t="shared" si="283"/>
        <v/>
      </c>
      <c r="L146" s="41" t="str">
        <f t="shared" si="284"/>
        <v/>
      </c>
      <c r="M146" s="41" t="str">
        <f t="shared" si="285"/>
        <v/>
      </c>
      <c r="N146" s="41" t="str">
        <f t="shared" si="286"/>
        <v/>
      </c>
      <c r="O146" s="41" t="str">
        <f t="shared" si="287"/>
        <v/>
      </c>
      <c r="P146" s="41" t="str">
        <f t="shared" si="288"/>
        <v/>
      </c>
      <c r="Q146" s="41" t="str">
        <f t="shared" si="289"/>
        <v/>
      </c>
      <c r="R146" s="41" t="str">
        <f t="shared" si="290"/>
        <v/>
      </c>
      <c r="S146" s="41" t="str">
        <f t="shared" si="291"/>
        <v/>
      </c>
      <c r="T146" s="105" t="str">
        <f t="shared" si="292"/>
        <v/>
      </c>
      <c r="U146" s="108" t="str">
        <f t="shared" si="293"/>
        <v/>
      </c>
      <c r="V146" s="42"/>
      <c r="W146" s="71" t="e">
        <f t="shared" si="247"/>
        <v>#N/A</v>
      </c>
      <c r="X146" s="41" t="str">
        <f t="shared" si="248"/>
        <v/>
      </c>
      <c r="Y146" s="51" t="str">
        <f t="shared" si="249"/>
        <v/>
      </c>
      <c r="AD146" s="131"/>
      <c r="AE146" s="71" t="str">
        <f t="shared" si="250"/>
        <v/>
      </c>
      <c r="AF146" s="86" t="str">
        <f t="shared" si="227"/>
        <v/>
      </c>
      <c r="AG146" s="86" t="str">
        <f t="shared" si="228"/>
        <v/>
      </c>
      <c r="AH146" s="86" t="str">
        <f t="shared" si="251"/>
        <v/>
      </c>
      <c r="AI146" s="86" t="str">
        <f t="shared" si="252"/>
        <v/>
      </c>
      <c r="AJ146" s="86" t="str">
        <f t="shared" si="253"/>
        <v/>
      </c>
      <c r="AK146" s="86" t="str">
        <f t="shared" si="294"/>
        <v/>
      </c>
      <c r="AL146" s="86" t="str">
        <f>IF(AND(Include_study?="Yes",Sufficient_data="Yes",Subgroup&lt;&gt;""),AH146-ABS(TINV((1-Subgroup_confidence_level),Number_of_subjects-1))*Calculations!AI146,"")</f>
        <v/>
      </c>
      <c r="AM146" s="86" t="str">
        <f>IF(AND(Include_study?="Yes",Sufficient_data="Yes",Subgroup&lt;&gt;""),AH146+ABS(TINV((1-Subgroup_confidence_level),Number_of_subjects-1))*Calculations!AI146,"")</f>
        <v/>
      </c>
      <c r="AN146" s="110" t="str">
        <f t="shared" si="295"/>
        <v/>
      </c>
      <c r="AO146" s="108" t="str">
        <f t="shared" si="296"/>
        <v/>
      </c>
      <c r="AP146" s="42"/>
      <c r="AQ146" s="71" t="e">
        <f t="shared" si="254"/>
        <v>#N/A</v>
      </c>
      <c r="AR146" s="41" t="str">
        <f t="shared" si="255"/>
        <v/>
      </c>
      <c r="AS146" s="51" t="str">
        <f t="shared" si="256"/>
        <v/>
      </c>
      <c r="AT146" s="42"/>
      <c r="AU146" s="71" t="str">
        <f t="shared" si="257"/>
        <v/>
      </c>
      <c r="AV146" s="86" t="str">
        <f>IF(AND(Sufficient_data="Yes",Include_study?="Yes",Subgroup&lt;&gt;""),IF(COUNTIFS(Input!P$2:P145,"="&amp;"Yes",Input!C$2:C145,"="&amp;"Yes",Input!Q$2:Q145,"="&amp;Subgroup)&gt;0,"",Subgroup),"")</f>
        <v/>
      </c>
      <c r="AW146" s="86" t="str">
        <f t="shared" si="258"/>
        <v/>
      </c>
      <c r="AX146" s="86" t="str">
        <f t="shared" si="259"/>
        <v/>
      </c>
      <c r="AY146" s="86" t="str">
        <f t="shared" si="260"/>
        <v/>
      </c>
      <c r="AZ146" s="86" t="str">
        <f t="shared" si="261"/>
        <v/>
      </c>
      <c r="BA146" s="86" t="str">
        <f t="shared" si="262"/>
        <v/>
      </c>
      <c r="BB146" s="86" t="str">
        <f t="shared" si="263"/>
        <v/>
      </c>
      <c r="BC146" s="86" t="str">
        <f t="shared" si="297"/>
        <v/>
      </c>
      <c r="BD146" s="86" t="str">
        <f t="shared" si="264"/>
        <v/>
      </c>
      <c r="BE146" s="86" t="str">
        <f t="shared" si="298"/>
        <v/>
      </c>
      <c r="BF146" s="86" t="str">
        <f t="shared" si="299"/>
        <v/>
      </c>
      <c r="BG146" s="86" t="str">
        <f t="shared" si="265"/>
        <v/>
      </c>
      <c r="BH146" s="86" t="str">
        <f t="shared" si="300"/>
        <v/>
      </c>
      <c r="BI146" s="86" t="str">
        <f t="shared" si="301"/>
        <v/>
      </c>
      <c r="BJ146" s="86" t="str">
        <f t="shared" si="266"/>
        <v/>
      </c>
      <c r="BK146" s="86" t="str">
        <f t="shared" si="302"/>
        <v/>
      </c>
      <c r="BL146" s="86" t="str">
        <f t="shared" si="303"/>
        <v/>
      </c>
      <c r="BM146" s="86" t="str">
        <f t="shared" si="267"/>
        <v/>
      </c>
      <c r="BN146" s="86" t="str">
        <f t="shared" si="268"/>
        <v/>
      </c>
      <c r="BO146" s="86" t="e">
        <f t="shared" si="269"/>
        <v>#N/A</v>
      </c>
      <c r="BP146" s="105" t="str">
        <f t="shared" si="270"/>
        <v/>
      </c>
      <c r="BQ146" s="86" t="str">
        <f t="shared" si="271"/>
        <v/>
      </c>
      <c r="BR146" s="86" t="str">
        <f t="shared" si="304"/>
        <v/>
      </c>
      <c r="BS146" s="86" t="str">
        <f t="shared" si="272"/>
        <v/>
      </c>
      <c r="BT146" s="51" t="str">
        <f t="shared" si="310"/>
        <v/>
      </c>
      <c r="BY146" s="132"/>
      <c r="BZ146" s="41" t="e">
        <f>IF(AND(Sufficient_data="Yes",Include_study?="Yes",Moderator&lt;&gt;""),'Moderator Analysis'!E146,NA())</f>
        <v>#N/A</v>
      </c>
      <c r="CA146" s="41" t="e">
        <f>IF(AND(Include_study?="Yes",Sufficient_data="Yes",Moderator&lt;&gt;""),'Moderator Analysis'!F146,NA())</f>
        <v>#N/A</v>
      </c>
      <c r="CB146" s="41" t="str">
        <f t="shared" si="305"/>
        <v/>
      </c>
      <c r="CC146" s="41" t="str">
        <f t="shared" si="273"/>
        <v/>
      </c>
      <c r="CD146" s="41" t="str">
        <f>IF(AND(Sufficient_data="Yes",Include_study?="Yes",Moderator&lt;&gt;""),'Moderator Analysis'!F:F-CO$2,"")</f>
        <v/>
      </c>
      <c r="CE146" s="41" t="str">
        <f t="shared" si="274"/>
        <v/>
      </c>
      <c r="CF146" s="51" t="str">
        <f>IF(AND(Sufficient_data="Yes",Include_study?="Yes",Moderator&lt;&gt;""),CC:CC*('Moderator Analysis'!F:F-CO$5-CO$4*'Moderator Analysis'!E:E)^2,"")</f>
        <v/>
      </c>
      <c r="CG146" s="42"/>
      <c r="CH146" s="25"/>
      <c r="CI146" s="71" t="str">
        <f t="shared" si="275"/>
        <v/>
      </c>
      <c r="CJ146" s="41" t="str">
        <f>IF(AND(Sufficient_data="Yes",Include_study?="Yes",CI146&lt;&gt;""),'Moderator Analysis'!F:F-'Moderator Analysis'!$J$37,"")</f>
        <v/>
      </c>
      <c r="CK146" s="41" t="str">
        <f>IF(AND(Sufficient_data="Yes",Include_study?="Yes",CI146&lt;&gt;""),'Moderator Analysis'!E:E-SUMPRODUCT('Moderator Analysis'!E:E,CI:CI)/SUM(CI:CI),"")</f>
        <v/>
      </c>
      <c r="CL146" s="51" t="str">
        <f>IF(AND(Sufficient_data="Yes",Include_study?="Yes",CI146&lt;&gt;""),CI:CI*('Moderator Analysis'!F:F-'Moderator Analysis'!J$29-'Moderator Analysis'!J$30*'Moderator Analysis'!E:E)^2,"")</f>
        <v/>
      </c>
      <c r="CQ146" s="132"/>
      <c r="CR146" s="134"/>
      <c r="CS146" s="41" t="str">
        <f>IF(AND(Sufficient_data="Yes",Include_study?="Yes"),1/('Publication Bias Analysis'!F146^2),"")</f>
        <v/>
      </c>
      <c r="CT146" s="86" t="str">
        <f>IF(AND(Include_study?="Yes",Sufficient_data="Yes"),1/('Publication Bias Analysis'!F146^2+IF(Additional_model="Fixed effect",0,DG$21)),"")</f>
        <v/>
      </c>
      <c r="CU146" s="86" t="str">
        <f>IF(AND(Include_study?="Yes",Sufficient_data="Yes"),1/('Publication Bias Analysis'!F:F^2+IF(Additional_model="Fixed effect",0,'Publication Bias Analysis'!L$32)),"")</f>
        <v/>
      </c>
      <c r="CV146" s="86" t="str">
        <f>IF(AND(Include_study?="Yes",Sufficient_data="Yes"),'Publication Bias Analysis'!E:E-'Publication Bias Analysis'!I$37,"")</f>
        <v/>
      </c>
      <c r="CW146" s="86" t="str">
        <f>IF(AND(Include_study?="Yes",Sufficient_data="Yes"),IF(Additional_model="Fixed effect",1/'Publication Bias Analysis'!F:F,1/SQRT('Publication Bias Analysis'!F:F^2+Calculations!DG$21)),"")</f>
        <v/>
      </c>
      <c r="CX146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46" s="88" t="str">
        <f t="shared" si="306"/>
        <v/>
      </c>
      <c r="CZ146" s="88" t="str">
        <f>IF(AND(Include_study?="Yes",Sufficient_data="Yes"),CY:CY+IF(DK:DK&lt;0,-1,1)*COUNTIF(CY$2:CY145,CY:CY),"")</f>
        <v/>
      </c>
      <c r="DA146" s="88" t="str">
        <f>IF(AND(Include_study?="Yes",Sufficient_data="Yes"),RANK(DO:DO,DO:DO,1)*IF(DN:DN&gt;0,1,-1)+IF(DN:DN&lt;0,-1,1)*COUNTIF(CY$2:CY145,CY:CY),"")</f>
        <v/>
      </c>
      <c r="DB146" s="88" t="str">
        <f>IF(AND(Include_study?="Yes",Sufficient_data="Yes"),RANK(DR:DR,DR:DR,1)*IF(DQ:DQ&gt;0,1,-1)+IF(DQ:DQ&lt;0,-1,1)*COUNTIF(CY$2:CY145,CY:CY),"")</f>
        <v/>
      </c>
      <c r="DC146" s="41" t="e">
        <f>IF(AND(Include_study?="Yes",Sufficient_data="Yes"),'Publication Bias Analysis'!$E:$E,NA())</f>
        <v>#N/A</v>
      </c>
      <c r="DD146" s="51" t="e">
        <f>IF(AND(Include_study?="Yes",Sufficient_data="Yes"),'Publication Bias Analysis'!$F:$F,NA())</f>
        <v>#N/A</v>
      </c>
      <c r="DJ146" s="136"/>
      <c r="DK146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46" s="41" t="str">
        <f t="shared" si="276"/>
        <v/>
      </c>
      <c r="DM146" s="51" t="str">
        <f>IF(AND(Include_study?="Yes",Sufficient_data="Yes"),1/('Publication Bias Analysis'!F:F^2+IF(Additional_model="Fixed effect",0,$DV$6)),"")</f>
        <v/>
      </c>
      <c r="DN146" s="41" t="str">
        <f>IF(AND(Include_study?="Yes",Sufficient_data="Yes"),IF('Publication Bias Analysis'!L$38="Left",'Publication Bias Analysis'!E:E-DV$3,Calculations!DV$3-'Publication Bias Analysis'!E:E),"")</f>
        <v/>
      </c>
      <c r="DO146" s="41" t="str">
        <f t="shared" si="277"/>
        <v/>
      </c>
      <c r="DP146" s="51" t="str">
        <f>IF(AND(DN146&lt;&gt;"",CZ146&lt;=MAX(CZ:CZ)-DV$7),1/('Publication Bias Analysis'!F:F^2+IF(Additional_model="Fixed effect",0,$DV$13)),"")</f>
        <v/>
      </c>
      <c r="DQ146" s="71" t="str">
        <f>IF(AND(Include_study?="Yes",Sufficient_data="Yes"),IF('Publication Bias Analysis'!L$38="Left",'Publication Bias Analysis'!E:E-DV$10,DV$10-'Publication Bias Analysis'!E:E),"")</f>
        <v/>
      </c>
      <c r="DR146" s="41" t="str">
        <f t="shared" si="278"/>
        <v/>
      </c>
      <c r="DS146" s="51" t="str">
        <f>IF(AND(DQ146&lt;&gt;"",DA146&lt;=MAX(DA:DA)-DV$14),1/('Publication Bias Analysis'!F:F^2+IF(Additional_model="Fixed effect",0,$DV$20)),"")</f>
        <v/>
      </c>
      <c r="EJ146" s="136"/>
      <c r="EK146" s="41" t="str">
        <f t="shared" si="307"/>
        <v/>
      </c>
      <c r="EL146" s="51" t="str">
        <f>IF(AND(Include_study?="Yes",Sufficient_data="Yes"),Z_score-('Publication Bias Analysis'!P$3+'Publication Bias Analysis'!P$4*Inverse_standard_error),"")</f>
        <v/>
      </c>
      <c r="EN146" s="136"/>
      <c r="EO146" s="41" t="str">
        <f>IF(AND(Include_study?="Yes",Sufficient_data="Yes"),('Publication Bias Analysis'!E:E-(SUMPRODUCT(Calculations!CS:CS,'Publication Bias Analysis'!E:E)/SUM(Calculations!CS:CS)))/SQRT(Calculations!EP:EP),"")</f>
        <v/>
      </c>
      <c r="EP146" s="41" t="str">
        <f>IF(AND(Include_study?="Yes",Sufficient_data="Yes"),'Publication Bias Analysis'!F:F^2-1/SUM(Calculations!CS:CS),"")</f>
        <v/>
      </c>
      <c r="EQ146" s="11" t="str">
        <f t="shared" si="279"/>
        <v/>
      </c>
      <c r="ER146" s="11" t="str">
        <f t="shared" si="280"/>
        <v/>
      </c>
      <c r="ES146" s="11" t="str">
        <f>IF(AND(Include_study?="Yes",Sufficient_data="Yes"),COUNTIFS(EQ$2:EQ145,"&lt;"&amp;EQ146,ER$2:ER145,"&lt;"&amp;ER146)+COUNTIFS(EQ147:EQ$201,"&lt;"&amp;EQ146,ER147:ER$201,"&lt;"&amp;ER146)+COUNTIFS(EQ$2:EQ145,"&gt;"&amp;EQ146,ER$2:ER145,"&gt;"&amp;ER146)+COUNTIFS(EQ147:EQ$201,"&gt;"&amp;EQ146,ER147:ER$201,"&gt;"&amp;ER146),"")</f>
        <v/>
      </c>
      <c r="ET146" s="82" t="str">
        <f>IF(AND(Include_study?="Yes",Sufficient_data="Yes"),COUNTIFS(EQ$2:EQ145,"&lt;"&amp;EQ146,ER$2:ER145,"&gt;"&amp;ER146)+COUNTIFS(EQ147:EQ$201,"&lt;"&amp;EQ146,ER147:ER$201,"&gt;"&amp;ER146)+COUNTIFS(EQ$2:EQ145,"&gt;"&amp;EQ146,ER$2:ER145,"&lt;"&amp;ER146)+COUNTIFS(EQ147:EQ$201,"&gt;"&amp;EQ146,ER147:ER$201,"&lt;"&amp;ER146),"")</f>
        <v/>
      </c>
      <c r="EV146" s="136"/>
      <c r="FA146" s="136"/>
      <c r="FB146" s="41" t="e">
        <f t="shared" si="242"/>
        <v>#N/A</v>
      </c>
      <c r="FC146" s="41" t="e">
        <f t="shared" si="243"/>
        <v>#N/A</v>
      </c>
      <c r="FD146" s="41" t="str">
        <f t="shared" si="244"/>
        <v/>
      </c>
      <c r="FE146" s="51" t="str">
        <f>IF(AND(Include_study?="Yes",Sufficient_data="Yes"),Z_score-('Publication Bias Analysis'!AO$30+'Publication Bias Analysis'!AO$31*Inverse_standard_error),"")</f>
        <v/>
      </c>
      <c r="FK146" s="136"/>
      <c r="FL146" s="11" t="str">
        <f>IF(Z_score_individual_studies&lt;&gt;"",RANK('Publication Bias Analysis'!AW:AW,'Publication Bias Analysis'!AW:AW,1)+COUNTIF('Publication Bias Analysis'!AW$2:AW145,'Publication Bias Analysis'!AW146),"")</f>
        <v/>
      </c>
      <c r="FM146" s="41" t="str">
        <f t="shared" si="308"/>
        <v/>
      </c>
      <c r="FN146" s="41" t="e">
        <f>IF('Publication Bias Analysis'!AV146&lt;&gt;"",'Publication Bias Analysis'!AV146,NA())</f>
        <v>#N/A</v>
      </c>
      <c r="FO146" s="41" t="e">
        <f>IF('Publication Bias Analysis'!AW146&lt;&gt;"",'Publication Bias Analysis'!AW146,NA())</f>
        <v>#N/A</v>
      </c>
      <c r="FP146" s="41" t="str">
        <f>IF(AND(Include_study?="Yes",Sufficient_data="Yes"),'Publication Bias Analysis'!AV:AV-AVERAGE('Publication Bias Analysis'!AV:AV),"")</f>
        <v/>
      </c>
      <c r="FQ146" s="51" t="str">
        <f>IF(AND(Include_study?="Yes",Sufficient_data="Yes"),FO:FO-('Publication Bias Analysis'!AZ$30+'Publication Bias Analysis'!AZ$31*FN:FN),"")</f>
        <v/>
      </c>
      <c r="FW146" s="136"/>
      <c r="FX146" s="90" t="str">
        <f t="shared" si="309"/>
        <v/>
      </c>
      <c r="FY146" s="41" t="str">
        <f t="shared" si="281"/>
        <v/>
      </c>
      <c r="FZ146" s="51" t="str">
        <f t="shared" si="311"/>
        <v/>
      </c>
    </row>
    <row r="147" spans="1:182" x14ac:dyDescent="0.2">
      <c r="A147" s="131"/>
      <c r="B147" s="41" t="str">
        <f>IF(AND(Sufficient_data="Yes",Include_study?="Yes"),IF(AND(Sort_By=$E$1,Order="Ascending"),IF(Input!Study_name="",COUNTIFS(Input!Study_name,"&lt;&gt;"&amp;"",Include_study?,"Yes",Sufficient_data,"Yes")+1,IF(COUNT(E147)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147)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47" s="41" t="str">
        <f>IF(B147&lt;&gt;"",IF(B147=0,COUNTIF(B$2:B146,0)+1,COUNTIF(B$2:B146,B147)+COUNTIF(B:B,"&lt;"&amp;B147)+1),"")</f>
        <v/>
      </c>
      <c r="D147" s="41" t="str">
        <f t="shared" si="215"/>
        <v/>
      </c>
      <c r="E147" s="41" t="str">
        <f>IF(AND(Include_study?="Yes",Sufficient_data="Yes",Input!Study_name&lt;&gt;""),Input!Study_name,"")</f>
        <v/>
      </c>
      <c r="F147" s="41" t="str">
        <f>IF(AND(Include_study?="Yes",Sufficient_data="Yes"),IF(Input!M2_M1&lt;&gt;"",Input!M2_M1,IF(AND(M1_&lt;&gt;"",M2_&lt;&gt;""),M2_-M1_,"")),"")</f>
        <v/>
      </c>
      <c r="G147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47" s="41" t="str">
        <f>IF(AND(Include_study?="Yes",Sufficient_data="Yes"),IF(OR(t_value&lt;&gt;"",F_value&lt;&gt;"",Input!Cohens_d&lt;&gt;"",Input!Hedges_g&lt;&gt;""),"",Sdiff/SQRT(2*(1-(r_)))),"")</f>
        <v/>
      </c>
      <c r="I147" s="11" t="str">
        <f t="shared" si="282"/>
        <v/>
      </c>
      <c r="J147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47" s="41" t="str">
        <f t="shared" si="283"/>
        <v/>
      </c>
      <c r="L147" s="41" t="str">
        <f t="shared" si="284"/>
        <v/>
      </c>
      <c r="M147" s="41" t="str">
        <f t="shared" si="285"/>
        <v/>
      </c>
      <c r="N147" s="41" t="str">
        <f t="shared" si="286"/>
        <v/>
      </c>
      <c r="O147" s="41" t="str">
        <f t="shared" si="287"/>
        <v/>
      </c>
      <c r="P147" s="41" t="str">
        <f t="shared" si="288"/>
        <v/>
      </c>
      <c r="Q147" s="41" t="str">
        <f t="shared" si="289"/>
        <v/>
      </c>
      <c r="R147" s="41" t="str">
        <f t="shared" si="290"/>
        <v/>
      </c>
      <c r="S147" s="41" t="str">
        <f t="shared" si="291"/>
        <v/>
      </c>
      <c r="T147" s="105" t="str">
        <f t="shared" si="292"/>
        <v/>
      </c>
      <c r="U147" s="108" t="str">
        <f t="shared" si="293"/>
        <v/>
      </c>
      <c r="V147" s="42"/>
      <c r="W147" s="71" t="e">
        <f t="shared" si="247"/>
        <v>#N/A</v>
      </c>
      <c r="X147" s="41" t="str">
        <f t="shared" si="248"/>
        <v/>
      </c>
      <c r="Y147" s="51" t="str">
        <f t="shared" si="249"/>
        <v/>
      </c>
      <c r="AD147" s="131"/>
      <c r="AE147" s="71" t="str">
        <f t="shared" si="250"/>
        <v/>
      </c>
      <c r="AF147" s="86" t="str">
        <f t="shared" si="227"/>
        <v/>
      </c>
      <c r="AG147" s="86" t="str">
        <f t="shared" si="228"/>
        <v/>
      </c>
      <c r="AH147" s="86" t="str">
        <f t="shared" si="251"/>
        <v/>
      </c>
      <c r="AI147" s="86" t="str">
        <f t="shared" si="252"/>
        <v/>
      </c>
      <c r="AJ147" s="86" t="str">
        <f t="shared" si="253"/>
        <v/>
      </c>
      <c r="AK147" s="86" t="str">
        <f t="shared" si="294"/>
        <v/>
      </c>
      <c r="AL147" s="86" t="str">
        <f>IF(AND(Include_study?="Yes",Sufficient_data="Yes",Subgroup&lt;&gt;""),AH147-ABS(TINV((1-Subgroup_confidence_level),Number_of_subjects-1))*Calculations!AI147,"")</f>
        <v/>
      </c>
      <c r="AM147" s="86" t="str">
        <f>IF(AND(Include_study?="Yes",Sufficient_data="Yes",Subgroup&lt;&gt;""),AH147+ABS(TINV((1-Subgroup_confidence_level),Number_of_subjects-1))*Calculations!AI147,"")</f>
        <v/>
      </c>
      <c r="AN147" s="110" t="str">
        <f t="shared" si="295"/>
        <v/>
      </c>
      <c r="AO147" s="108" t="str">
        <f t="shared" si="296"/>
        <v/>
      </c>
      <c r="AP147" s="42"/>
      <c r="AQ147" s="71" t="e">
        <f t="shared" si="254"/>
        <v>#N/A</v>
      </c>
      <c r="AR147" s="41" t="str">
        <f t="shared" si="255"/>
        <v/>
      </c>
      <c r="AS147" s="51" t="str">
        <f t="shared" si="256"/>
        <v/>
      </c>
      <c r="AT147" s="42"/>
      <c r="AU147" s="71" t="str">
        <f t="shared" si="257"/>
        <v/>
      </c>
      <c r="AV147" s="86" t="str">
        <f>IF(AND(Sufficient_data="Yes",Include_study?="Yes",Subgroup&lt;&gt;""),IF(COUNTIFS(Input!P$2:P146,"="&amp;"Yes",Input!C$2:C146,"="&amp;"Yes",Input!Q$2:Q146,"="&amp;Subgroup)&gt;0,"",Subgroup),"")</f>
        <v/>
      </c>
      <c r="AW147" s="86" t="str">
        <f t="shared" si="258"/>
        <v/>
      </c>
      <c r="AX147" s="86" t="str">
        <f t="shared" si="259"/>
        <v/>
      </c>
      <c r="AY147" s="86" t="str">
        <f t="shared" si="260"/>
        <v/>
      </c>
      <c r="AZ147" s="86" t="str">
        <f t="shared" si="261"/>
        <v/>
      </c>
      <c r="BA147" s="86" t="str">
        <f t="shared" si="262"/>
        <v/>
      </c>
      <c r="BB147" s="86" t="str">
        <f t="shared" si="263"/>
        <v/>
      </c>
      <c r="BC147" s="86" t="str">
        <f t="shared" si="297"/>
        <v/>
      </c>
      <c r="BD147" s="86" t="str">
        <f t="shared" si="264"/>
        <v/>
      </c>
      <c r="BE147" s="86" t="str">
        <f t="shared" si="298"/>
        <v/>
      </c>
      <c r="BF147" s="86" t="str">
        <f t="shared" si="299"/>
        <v/>
      </c>
      <c r="BG147" s="86" t="str">
        <f t="shared" si="265"/>
        <v/>
      </c>
      <c r="BH147" s="86" t="str">
        <f t="shared" si="300"/>
        <v/>
      </c>
      <c r="BI147" s="86" t="str">
        <f t="shared" si="301"/>
        <v/>
      </c>
      <c r="BJ147" s="86" t="str">
        <f t="shared" si="266"/>
        <v/>
      </c>
      <c r="BK147" s="86" t="str">
        <f t="shared" si="302"/>
        <v/>
      </c>
      <c r="BL147" s="86" t="str">
        <f t="shared" si="303"/>
        <v/>
      </c>
      <c r="BM147" s="86" t="str">
        <f t="shared" si="267"/>
        <v/>
      </c>
      <c r="BN147" s="86" t="str">
        <f t="shared" si="268"/>
        <v/>
      </c>
      <c r="BO147" s="86" t="e">
        <f t="shared" si="269"/>
        <v>#N/A</v>
      </c>
      <c r="BP147" s="105" t="str">
        <f t="shared" si="270"/>
        <v/>
      </c>
      <c r="BQ147" s="86" t="str">
        <f t="shared" si="271"/>
        <v/>
      </c>
      <c r="BR147" s="86" t="str">
        <f t="shared" si="304"/>
        <v/>
      </c>
      <c r="BS147" s="86" t="str">
        <f t="shared" si="272"/>
        <v/>
      </c>
      <c r="BT147" s="51" t="str">
        <f t="shared" si="310"/>
        <v/>
      </c>
      <c r="BY147" s="132"/>
      <c r="BZ147" s="41" t="e">
        <f>IF(AND(Sufficient_data="Yes",Include_study?="Yes",Moderator&lt;&gt;""),'Moderator Analysis'!E147,NA())</f>
        <v>#N/A</v>
      </c>
      <c r="CA147" s="41" t="e">
        <f>IF(AND(Include_study?="Yes",Sufficient_data="Yes",Moderator&lt;&gt;""),'Moderator Analysis'!F147,NA())</f>
        <v>#N/A</v>
      </c>
      <c r="CB147" s="41" t="str">
        <f t="shared" si="305"/>
        <v/>
      </c>
      <c r="CC147" s="41" t="str">
        <f t="shared" si="273"/>
        <v/>
      </c>
      <c r="CD147" s="41" t="str">
        <f>IF(AND(Sufficient_data="Yes",Include_study?="Yes",Moderator&lt;&gt;""),'Moderator Analysis'!F:F-CO$2,"")</f>
        <v/>
      </c>
      <c r="CE147" s="41" t="str">
        <f t="shared" si="274"/>
        <v/>
      </c>
      <c r="CF147" s="51" t="str">
        <f>IF(AND(Sufficient_data="Yes",Include_study?="Yes",Moderator&lt;&gt;""),CC:CC*('Moderator Analysis'!F:F-CO$5-CO$4*'Moderator Analysis'!E:E)^2,"")</f>
        <v/>
      </c>
      <c r="CG147" s="42"/>
      <c r="CH147" s="25"/>
      <c r="CI147" s="71" t="str">
        <f t="shared" si="275"/>
        <v/>
      </c>
      <c r="CJ147" s="41" t="str">
        <f>IF(AND(Sufficient_data="Yes",Include_study?="Yes",CI147&lt;&gt;""),'Moderator Analysis'!F:F-'Moderator Analysis'!$J$37,"")</f>
        <v/>
      </c>
      <c r="CK147" s="41" t="str">
        <f>IF(AND(Sufficient_data="Yes",Include_study?="Yes",CI147&lt;&gt;""),'Moderator Analysis'!E:E-SUMPRODUCT('Moderator Analysis'!E:E,CI:CI)/SUM(CI:CI),"")</f>
        <v/>
      </c>
      <c r="CL147" s="51" t="str">
        <f>IF(AND(Sufficient_data="Yes",Include_study?="Yes",CI147&lt;&gt;""),CI:CI*('Moderator Analysis'!F:F-'Moderator Analysis'!J$29-'Moderator Analysis'!J$30*'Moderator Analysis'!E:E)^2,"")</f>
        <v/>
      </c>
      <c r="CQ147" s="132"/>
      <c r="CR147" s="134"/>
      <c r="CS147" s="41" t="str">
        <f>IF(AND(Sufficient_data="Yes",Include_study?="Yes"),1/('Publication Bias Analysis'!F147^2),"")</f>
        <v/>
      </c>
      <c r="CT147" s="86" t="str">
        <f>IF(AND(Include_study?="Yes",Sufficient_data="Yes"),1/('Publication Bias Analysis'!F147^2+IF(Additional_model="Fixed effect",0,DG$21)),"")</f>
        <v/>
      </c>
      <c r="CU147" s="86" t="str">
        <f>IF(AND(Include_study?="Yes",Sufficient_data="Yes"),1/('Publication Bias Analysis'!F:F^2+IF(Additional_model="Fixed effect",0,'Publication Bias Analysis'!L$32)),"")</f>
        <v/>
      </c>
      <c r="CV147" s="86" t="str">
        <f>IF(AND(Include_study?="Yes",Sufficient_data="Yes"),'Publication Bias Analysis'!E:E-'Publication Bias Analysis'!I$37,"")</f>
        <v/>
      </c>
      <c r="CW147" s="86" t="str">
        <f>IF(AND(Include_study?="Yes",Sufficient_data="Yes"),IF(Additional_model="Fixed effect",1/'Publication Bias Analysis'!F:F,1/SQRT('Publication Bias Analysis'!F:F^2+Calculations!DG$21)),"")</f>
        <v/>
      </c>
      <c r="CX147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47" s="88" t="str">
        <f t="shared" si="306"/>
        <v/>
      </c>
      <c r="CZ147" s="88" t="str">
        <f>IF(AND(Include_study?="Yes",Sufficient_data="Yes"),CY:CY+IF(DK:DK&lt;0,-1,1)*COUNTIF(CY$2:CY146,CY:CY),"")</f>
        <v/>
      </c>
      <c r="DA147" s="88" t="str">
        <f>IF(AND(Include_study?="Yes",Sufficient_data="Yes"),RANK(DO:DO,DO:DO,1)*IF(DN:DN&gt;0,1,-1)+IF(DN:DN&lt;0,-1,1)*COUNTIF(CY$2:CY146,CY:CY),"")</f>
        <v/>
      </c>
      <c r="DB147" s="88" t="str">
        <f>IF(AND(Include_study?="Yes",Sufficient_data="Yes"),RANK(DR:DR,DR:DR,1)*IF(DQ:DQ&gt;0,1,-1)+IF(DQ:DQ&lt;0,-1,1)*COUNTIF(CY$2:CY146,CY:CY),"")</f>
        <v/>
      </c>
      <c r="DC147" s="41" t="e">
        <f>IF(AND(Include_study?="Yes",Sufficient_data="Yes"),'Publication Bias Analysis'!$E:$E,NA())</f>
        <v>#N/A</v>
      </c>
      <c r="DD147" s="51" t="e">
        <f>IF(AND(Include_study?="Yes",Sufficient_data="Yes"),'Publication Bias Analysis'!$F:$F,NA())</f>
        <v>#N/A</v>
      </c>
      <c r="DJ147" s="136"/>
      <c r="DK147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47" s="41" t="str">
        <f t="shared" si="276"/>
        <v/>
      </c>
      <c r="DM147" s="51" t="str">
        <f>IF(AND(Include_study?="Yes",Sufficient_data="Yes"),1/('Publication Bias Analysis'!F:F^2+IF(Additional_model="Fixed effect",0,$DV$6)),"")</f>
        <v/>
      </c>
      <c r="DN147" s="41" t="str">
        <f>IF(AND(Include_study?="Yes",Sufficient_data="Yes"),IF('Publication Bias Analysis'!L$38="Left",'Publication Bias Analysis'!E:E-DV$3,Calculations!DV$3-'Publication Bias Analysis'!E:E),"")</f>
        <v/>
      </c>
      <c r="DO147" s="41" t="str">
        <f t="shared" si="277"/>
        <v/>
      </c>
      <c r="DP147" s="51" t="str">
        <f>IF(AND(DN147&lt;&gt;"",CZ147&lt;=MAX(CZ:CZ)-DV$7),1/('Publication Bias Analysis'!F:F^2+IF(Additional_model="Fixed effect",0,$DV$13)),"")</f>
        <v/>
      </c>
      <c r="DQ147" s="71" t="str">
        <f>IF(AND(Include_study?="Yes",Sufficient_data="Yes"),IF('Publication Bias Analysis'!L$38="Left",'Publication Bias Analysis'!E:E-DV$10,DV$10-'Publication Bias Analysis'!E:E),"")</f>
        <v/>
      </c>
      <c r="DR147" s="41" t="str">
        <f t="shared" si="278"/>
        <v/>
      </c>
      <c r="DS147" s="51" t="str">
        <f>IF(AND(DQ147&lt;&gt;"",DA147&lt;=MAX(DA:DA)-DV$14),1/('Publication Bias Analysis'!F:F^2+IF(Additional_model="Fixed effect",0,$DV$20)),"")</f>
        <v/>
      </c>
      <c r="EJ147" s="136"/>
      <c r="EK147" s="41" t="str">
        <f t="shared" si="307"/>
        <v/>
      </c>
      <c r="EL147" s="51" t="str">
        <f>IF(AND(Include_study?="Yes",Sufficient_data="Yes"),Z_score-('Publication Bias Analysis'!P$3+'Publication Bias Analysis'!P$4*Inverse_standard_error),"")</f>
        <v/>
      </c>
      <c r="EN147" s="136"/>
      <c r="EO147" s="41" t="str">
        <f>IF(AND(Include_study?="Yes",Sufficient_data="Yes"),('Publication Bias Analysis'!E:E-(SUMPRODUCT(Calculations!CS:CS,'Publication Bias Analysis'!E:E)/SUM(Calculations!CS:CS)))/SQRT(Calculations!EP:EP),"")</f>
        <v/>
      </c>
      <c r="EP147" s="41" t="str">
        <f>IF(AND(Include_study?="Yes",Sufficient_data="Yes"),'Publication Bias Analysis'!F:F^2-1/SUM(Calculations!CS:CS),"")</f>
        <v/>
      </c>
      <c r="EQ147" s="11" t="str">
        <f t="shared" si="279"/>
        <v/>
      </c>
      <c r="ER147" s="11" t="str">
        <f t="shared" si="280"/>
        <v/>
      </c>
      <c r="ES147" s="11" t="str">
        <f>IF(AND(Include_study?="Yes",Sufficient_data="Yes"),COUNTIFS(EQ$2:EQ146,"&lt;"&amp;EQ147,ER$2:ER146,"&lt;"&amp;ER147)+COUNTIFS(EQ148:EQ$201,"&lt;"&amp;EQ147,ER148:ER$201,"&lt;"&amp;ER147)+COUNTIFS(EQ$2:EQ146,"&gt;"&amp;EQ147,ER$2:ER146,"&gt;"&amp;ER147)+COUNTIFS(EQ148:EQ$201,"&gt;"&amp;EQ147,ER148:ER$201,"&gt;"&amp;ER147),"")</f>
        <v/>
      </c>
      <c r="ET147" s="82" t="str">
        <f>IF(AND(Include_study?="Yes",Sufficient_data="Yes"),COUNTIFS(EQ$2:EQ146,"&lt;"&amp;EQ147,ER$2:ER146,"&gt;"&amp;ER147)+COUNTIFS(EQ148:EQ$201,"&lt;"&amp;EQ147,ER148:ER$201,"&gt;"&amp;ER147)+COUNTIFS(EQ$2:EQ146,"&gt;"&amp;EQ147,ER$2:ER146,"&lt;"&amp;ER147)+COUNTIFS(EQ148:EQ$201,"&gt;"&amp;EQ147,ER148:ER$201,"&lt;"&amp;ER147),"")</f>
        <v/>
      </c>
      <c r="EV147" s="136"/>
      <c r="FA147" s="136"/>
      <c r="FB147" s="41" t="e">
        <f t="shared" si="242"/>
        <v>#N/A</v>
      </c>
      <c r="FC147" s="41" t="e">
        <f t="shared" si="243"/>
        <v>#N/A</v>
      </c>
      <c r="FD147" s="41" t="str">
        <f t="shared" si="244"/>
        <v/>
      </c>
      <c r="FE147" s="51" t="str">
        <f>IF(AND(Include_study?="Yes",Sufficient_data="Yes"),Z_score-('Publication Bias Analysis'!AO$30+'Publication Bias Analysis'!AO$31*Inverse_standard_error),"")</f>
        <v/>
      </c>
      <c r="FK147" s="136"/>
      <c r="FL147" s="11" t="str">
        <f>IF(Z_score_individual_studies&lt;&gt;"",RANK('Publication Bias Analysis'!AW:AW,'Publication Bias Analysis'!AW:AW,1)+COUNTIF('Publication Bias Analysis'!AW$2:AW146,'Publication Bias Analysis'!AW147),"")</f>
        <v/>
      </c>
      <c r="FM147" s="41" t="str">
        <f t="shared" si="308"/>
        <v/>
      </c>
      <c r="FN147" s="41" t="e">
        <f>IF('Publication Bias Analysis'!AV147&lt;&gt;"",'Publication Bias Analysis'!AV147,NA())</f>
        <v>#N/A</v>
      </c>
      <c r="FO147" s="41" t="e">
        <f>IF('Publication Bias Analysis'!AW147&lt;&gt;"",'Publication Bias Analysis'!AW147,NA())</f>
        <v>#N/A</v>
      </c>
      <c r="FP147" s="41" t="str">
        <f>IF(AND(Include_study?="Yes",Sufficient_data="Yes"),'Publication Bias Analysis'!AV:AV-AVERAGE('Publication Bias Analysis'!AV:AV),"")</f>
        <v/>
      </c>
      <c r="FQ147" s="51" t="str">
        <f>IF(AND(Include_study?="Yes",Sufficient_data="Yes"),FO:FO-('Publication Bias Analysis'!AZ$30+'Publication Bias Analysis'!AZ$31*FN:FN),"")</f>
        <v/>
      </c>
      <c r="FW147" s="136"/>
      <c r="FX147" s="90" t="str">
        <f t="shared" si="309"/>
        <v/>
      </c>
      <c r="FY147" s="41" t="str">
        <f t="shared" si="281"/>
        <v/>
      </c>
      <c r="FZ147" s="51" t="str">
        <f t="shared" si="311"/>
        <v/>
      </c>
    </row>
    <row r="148" spans="1:182" x14ac:dyDescent="0.2">
      <c r="A148" s="131"/>
      <c r="B148" s="41" t="str">
        <f>IF(AND(Sufficient_data="Yes",Include_study?="Yes"),IF(AND(Sort_By=$E$1,Order="Ascending"),IF(Input!Study_name="",COUNTIFS(Input!Study_name,"&lt;&gt;"&amp;"",Include_study?,"Yes",Sufficient_data,"Yes")+1,IF(COUNT(E148)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148)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48" s="41" t="str">
        <f>IF(B148&lt;&gt;"",IF(B148=0,COUNTIF(B$2:B147,0)+1,COUNTIF(B$2:B147,B148)+COUNTIF(B:B,"&lt;"&amp;B148)+1),"")</f>
        <v/>
      </c>
      <c r="D148" s="41" t="str">
        <f t="shared" si="215"/>
        <v/>
      </c>
      <c r="E148" s="41" t="str">
        <f>IF(AND(Include_study?="Yes",Sufficient_data="Yes",Input!Study_name&lt;&gt;""),Input!Study_name,"")</f>
        <v/>
      </c>
      <c r="F148" s="41" t="str">
        <f>IF(AND(Include_study?="Yes",Sufficient_data="Yes"),IF(Input!M2_M1&lt;&gt;"",Input!M2_M1,IF(AND(M1_&lt;&gt;"",M2_&lt;&gt;""),M2_-M1_,"")),"")</f>
        <v/>
      </c>
      <c r="G148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48" s="41" t="str">
        <f>IF(AND(Include_study?="Yes",Sufficient_data="Yes"),IF(OR(t_value&lt;&gt;"",F_value&lt;&gt;"",Input!Cohens_d&lt;&gt;"",Input!Hedges_g&lt;&gt;""),"",Sdiff/SQRT(2*(1-(r_)))),"")</f>
        <v/>
      </c>
      <c r="I148" s="11" t="str">
        <f t="shared" si="282"/>
        <v/>
      </c>
      <c r="J148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48" s="41" t="str">
        <f t="shared" si="283"/>
        <v/>
      </c>
      <c r="L148" s="41" t="str">
        <f t="shared" si="284"/>
        <v/>
      </c>
      <c r="M148" s="41" t="str">
        <f t="shared" si="285"/>
        <v/>
      </c>
      <c r="N148" s="41" t="str">
        <f t="shared" si="286"/>
        <v/>
      </c>
      <c r="O148" s="41" t="str">
        <f t="shared" si="287"/>
        <v/>
      </c>
      <c r="P148" s="41" t="str">
        <f t="shared" si="288"/>
        <v/>
      </c>
      <c r="Q148" s="41" t="str">
        <f t="shared" si="289"/>
        <v/>
      </c>
      <c r="R148" s="41" t="str">
        <f t="shared" si="290"/>
        <v/>
      </c>
      <c r="S148" s="41" t="str">
        <f t="shared" si="291"/>
        <v/>
      </c>
      <c r="T148" s="105" t="str">
        <f t="shared" si="292"/>
        <v/>
      </c>
      <c r="U148" s="108" t="str">
        <f t="shared" si="293"/>
        <v/>
      </c>
      <c r="V148" s="42"/>
      <c r="W148" s="71" t="e">
        <f t="shared" si="247"/>
        <v>#N/A</v>
      </c>
      <c r="X148" s="41" t="str">
        <f t="shared" si="248"/>
        <v/>
      </c>
      <c r="Y148" s="51" t="str">
        <f t="shared" si="249"/>
        <v/>
      </c>
      <c r="AD148" s="131"/>
      <c r="AE148" s="71" t="str">
        <f t="shared" si="250"/>
        <v/>
      </c>
      <c r="AF148" s="86" t="str">
        <f t="shared" si="227"/>
        <v/>
      </c>
      <c r="AG148" s="86" t="str">
        <f t="shared" si="228"/>
        <v/>
      </c>
      <c r="AH148" s="86" t="str">
        <f t="shared" si="251"/>
        <v/>
      </c>
      <c r="AI148" s="86" t="str">
        <f t="shared" si="252"/>
        <v/>
      </c>
      <c r="AJ148" s="86" t="str">
        <f t="shared" si="253"/>
        <v/>
      </c>
      <c r="AK148" s="86" t="str">
        <f t="shared" si="294"/>
        <v/>
      </c>
      <c r="AL148" s="86" t="str">
        <f>IF(AND(Include_study?="Yes",Sufficient_data="Yes",Subgroup&lt;&gt;""),AH148-ABS(TINV((1-Subgroup_confidence_level),Number_of_subjects-1))*Calculations!AI148,"")</f>
        <v/>
      </c>
      <c r="AM148" s="86" t="str">
        <f>IF(AND(Include_study?="Yes",Sufficient_data="Yes",Subgroup&lt;&gt;""),AH148+ABS(TINV((1-Subgroup_confidence_level),Number_of_subjects-1))*Calculations!AI148,"")</f>
        <v/>
      </c>
      <c r="AN148" s="110" t="str">
        <f t="shared" si="295"/>
        <v/>
      </c>
      <c r="AO148" s="108" t="str">
        <f t="shared" si="296"/>
        <v/>
      </c>
      <c r="AP148" s="42"/>
      <c r="AQ148" s="71" t="e">
        <f t="shared" si="254"/>
        <v>#N/A</v>
      </c>
      <c r="AR148" s="41" t="str">
        <f t="shared" si="255"/>
        <v/>
      </c>
      <c r="AS148" s="51" t="str">
        <f t="shared" si="256"/>
        <v/>
      </c>
      <c r="AT148" s="42"/>
      <c r="AU148" s="71" t="str">
        <f t="shared" si="257"/>
        <v/>
      </c>
      <c r="AV148" s="86" t="str">
        <f>IF(AND(Sufficient_data="Yes",Include_study?="Yes",Subgroup&lt;&gt;""),IF(COUNTIFS(Input!P$2:P147,"="&amp;"Yes",Input!C$2:C147,"="&amp;"Yes",Input!Q$2:Q147,"="&amp;Subgroup)&gt;0,"",Subgroup),"")</f>
        <v/>
      </c>
      <c r="AW148" s="86" t="str">
        <f t="shared" si="258"/>
        <v/>
      </c>
      <c r="AX148" s="86" t="str">
        <f t="shared" si="259"/>
        <v/>
      </c>
      <c r="AY148" s="86" t="str">
        <f t="shared" si="260"/>
        <v/>
      </c>
      <c r="AZ148" s="86" t="str">
        <f t="shared" si="261"/>
        <v/>
      </c>
      <c r="BA148" s="86" t="str">
        <f t="shared" si="262"/>
        <v/>
      </c>
      <c r="BB148" s="86" t="str">
        <f t="shared" si="263"/>
        <v/>
      </c>
      <c r="BC148" s="86" t="str">
        <f t="shared" si="297"/>
        <v/>
      </c>
      <c r="BD148" s="86" t="str">
        <f t="shared" si="264"/>
        <v/>
      </c>
      <c r="BE148" s="86" t="str">
        <f t="shared" si="298"/>
        <v/>
      </c>
      <c r="BF148" s="86" t="str">
        <f t="shared" si="299"/>
        <v/>
      </c>
      <c r="BG148" s="86" t="str">
        <f t="shared" si="265"/>
        <v/>
      </c>
      <c r="BH148" s="86" t="str">
        <f t="shared" si="300"/>
        <v/>
      </c>
      <c r="BI148" s="86" t="str">
        <f t="shared" si="301"/>
        <v/>
      </c>
      <c r="BJ148" s="86" t="str">
        <f t="shared" si="266"/>
        <v/>
      </c>
      <c r="BK148" s="86" t="str">
        <f t="shared" si="302"/>
        <v/>
      </c>
      <c r="BL148" s="86" t="str">
        <f t="shared" si="303"/>
        <v/>
      </c>
      <c r="BM148" s="86" t="str">
        <f t="shared" si="267"/>
        <v/>
      </c>
      <c r="BN148" s="86" t="str">
        <f t="shared" si="268"/>
        <v/>
      </c>
      <c r="BO148" s="86" t="e">
        <f t="shared" si="269"/>
        <v>#N/A</v>
      </c>
      <c r="BP148" s="105" t="str">
        <f t="shared" si="270"/>
        <v/>
      </c>
      <c r="BQ148" s="86" t="str">
        <f t="shared" si="271"/>
        <v/>
      </c>
      <c r="BR148" s="86" t="str">
        <f t="shared" si="304"/>
        <v/>
      </c>
      <c r="BS148" s="86" t="str">
        <f t="shared" si="272"/>
        <v/>
      </c>
      <c r="BT148" s="51" t="str">
        <f t="shared" si="310"/>
        <v/>
      </c>
      <c r="BY148" s="132"/>
      <c r="BZ148" s="41" t="e">
        <f>IF(AND(Sufficient_data="Yes",Include_study?="Yes",Moderator&lt;&gt;""),'Moderator Analysis'!E148,NA())</f>
        <v>#N/A</v>
      </c>
      <c r="CA148" s="41" t="e">
        <f>IF(AND(Include_study?="Yes",Sufficient_data="Yes",Moderator&lt;&gt;""),'Moderator Analysis'!F148,NA())</f>
        <v>#N/A</v>
      </c>
      <c r="CB148" s="41" t="str">
        <f t="shared" si="305"/>
        <v/>
      </c>
      <c r="CC148" s="41" t="str">
        <f t="shared" si="273"/>
        <v/>
      </c>
      <c r="CD148" s="41" t="str">
        <f>IF(AND(Sufficient_data="Yes",Include_study?="Yes",Moderator&lt;&gt;""),'Moderator Analysis'!F:F-CO$2,"")</f>
        <v/>
      </c>
      <c r="CE148" s="41" t="str">
        <f t="shared" si="274"/>
        <v/>
      </c>
      <c r="CF148" s="51" t="str">
        <f>IF(AND(Sufficient_data="Yes",Include_study?="Yes",Moderator&lt;&gt;""),CC:CC*('Moderator Analysis'!F:F-CO$5-CO$4*'Moderator Analysis'!E:E)^2,"")</f>
        <v/>
      </c>
      <c r="CG148" s="42"/>
      <c r="CH148" s="25"/>
      <c r="CI148" s="71" t="str">
        <f t="shared" si="275"/>
        <v/>
      </c>
      <c r="CJ148" s="41" t="str">
        <f>IF(AND(Sufficient_data="Yes",Include_study?="Yes",CI148&lt;&gt;""),'Moderator Analysis'!F:F-'Moderator Analysis'!$J$37,"")</f>
        <v/>
      </c>
      <c r="CK148" s="41" t="str">
        <f>IF(AND(Sufficient_data="Yes",Include_study?="Yes",CI148&lt;&gt;""),'Moderator Analysis'!E:E-SUMPRODUCT('Moderator Analysis'!E:E,CI:CI)/SUM(CI:CI),"")</f>
        <v/>
      </c>
      <c r="CL148" s="51" t="str">
        <f>IF(AND(Sufficient_data="Yes",Include_study?="Yes",CI148&lt;&gt;""),CI:CI*('Moderator Analysis'!F:F-'Moderator Analysis'!J$29-'Moderator Analysis'!J$30*'Moderator Analysis'!E:E)^2,"")</f>
        <v/>
      </c>
      <c r="CQ148" s="132"/>
      <c r="CR148" s="134"/>
      <c r="CS148" s="41" t="str">
        <f>IF(AND(Sufficient_data="Yes",Include_study?="Yes"),1/('Publication Bias Analysis'!F148^2),"")</f>
        <v/>
      </c>
      <c r="CT148" s="86" t="str">
        <f>IF(AND(Include_study?="Yes",Sufficient_data="Yes"),1/('Publication Bias Analysis'!F148^2+IF(Additional_model="Fixed effect",0,DG$21)),"")</f>
        <v/>
      </c>
      <c r="CU148" s="86" t="str">
        <f>IF(AND(Include_study?="Yes",Sufficient_data="Yes"),1/('Publication Bias Analysis'!F:F^2+IF(Additional_model="Fixed effect",0,'Publication Bias Analysis'!L$32)),"")</f>
        <v/>
      </c>
      <c r="CV148" s="86" t="str">
        <f>IF(AND(Include_study?="Yes",Sufficient_data="Yes"),'Publication Bias Analysis'!E:E-'Publication Bias Analysis'!I$37,"")</f>
        <v/>
      </c>
      <c r="CW148" s="86" t="str">
        <f>IF(AND(Include_study?="Yes",Sufficient_data="Yes"),IF(Additional_model="Fixed effect",1/'Publication Bias Analysis'!F:F,1/SQRT('Publication Bias Analysis'!F:F^2+Calculations!DG$21)),"")</f>
        <v/>
      </c>
      <c r="CX148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48" s="88" t="str">
        <f t="shared" si="306"/>
        <v/>
      </c>
      <c r="CZ148" s="88" t="str">
        <f>IF(AND(Include_study?="Yes",Sufficient_data="Yes"),CY:CY+IF(DK:DK&lt;0,-1,1)*COUNTIF(CY$2:CY147,CY:CY),"")</f>
        <v/>
      </c>
      <c r="DA148" s="88" t="str">
        <f>IF(AND(Include_study?="Yes",Sufficient_data="Yes"),RANK(DO:DO,DO:DO,1)*IF(DN:DN&gt;0,1,-1)+IF(DN:DN&lt;0,-1,1)*COUNTIF(CY$2:CY147,CY:CY),"")</f>
        <v/>
      </c>
      <c r="DB148" s="88" t="str">
        <f>IF(AND(Include_study?="Yes",Sufficient_data="Yes"),RANK(DR:DR,DR:DR,1)*IF(DQ:DQ&gt;0,1,-1)+IF(DQ:DQ&lt;0,-1,1)*COUNTIF(CY$2:CY147,CY:CY),"")</f>
        <v/>
      </c>
      <c r="DC148" s="41" t="e">
        <f>IF(AND(Include_study?="Yes",Sufficient_data="Yes"),'Publication Bias Analysis'!$E:$E,NA())</f>
        <v>#N/A</v>
      </c>
      <c r="DD148" s="51" t="e">
        <f>IF(AND(Include_study?="Yes",Sufficient_data="Yes"),'Publication Bias Analysis'!$F:$F,NA())</f>
        <v>#N/A</v>
      </c>
      <c r="DJ148" s="136"/>
      <c r="DK148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48" s="41" t="str">
        <f t="shared" si="276"/>
        <v/>
      </c>
      <c r="DM148" s="51" t="str">
        <f>IF(AND(Include_study?="Yes",Sufficient_data="Yes"),1/('Publication Bias Analysis'!F:F^2+IF(Additional_model="Fixed effect",0,$DV$6)),"")</f>
        <v/>
      </c>
      <c r="DN148" s="41" t="str">
        <f>IF(AND(Include_study?="Yes",Sufficient_data="Yes"),IF('Publication Bias Analysis'!L$38="Left",'Publication Bias Analysis'!E:E-DV$3,Calculations!DV$3-'Publication Bias Analysis'!E:E),"")</f>
        <v/>
      </c>
      <c r="DO148" s="41" t="str">
        <f t="shared" si="277"/>
        <v/>
      </c>
      <c r="DP148" s="51" t="str">
        <f>IF(AND(DN148&lt;&gt;"",CZ148&lt;=MAX(CZ:CZ)-DV$7),1/('Publication Bias Analysis'!F:F^2+IF(Additional_model="Fixed effect",0,$DV$13)),"")</f>
        <v/>
      </c>
      <c r="DQ148" s="71" t="str">
        <f>IF(AND(Include_study?="Yes",Sufficient_data="Yes"),IF('Publication Bias Analysis'!L$38="Left",'Publication Bias Analysis'!E:E-DV$10,DV$10-'Publication Bias Analysis'!E:E),"")</f>
        <v/>
      </c>
      <c r="DR148" s="41" t="str">
        <f t="shared" si="278"/>
        <v/>
      </c>
      <c r="DS148" s="51" t="str">
        <f>IF(AND(DQ148&lt;&gt;"",DA148&lt;=MAX(DA:DA)-DV$14),1/('Publication Bias Analysis'!F:F^2+IF(Additional_model="Fixed effect",0,$DV$20)),"")</f>
        <v/>
      </c>
      <c r="EJ148" s="136"/>
      <c r="EK148" s="41" t="str">
        <f t="shared" si="307"/>
        <v/>
      </c>
      <c r="EL148" s="51" t="str">
        <f>IF(AND(Include_study?="Yes",Sufficient_data="Yes"),Z_score-('Publication Bias Analysis'!P$3+'Publication Bias Analysis'!P$4*Inverse_standard_error),"")</f>
        <v/>
      </c>
      <c r="EN148" s="136"/>
      <c r="EO148" s="41" t="str">
        <f>IF(AND(Include_study?="Yes",Sufficient_data="Yes"),('Publication Bias Analysis'!E:E-(SUMPRODUCT(Calculations!CS:CS,'Publication Bias Analysis'!E:E)/SUM(Calculations!CS:CS)))/SQRT(Calculations!EP:EP),"")</f>
        <v/>
      </c>
      <c r="EP148" s="41" t="str">
        <f>IF(AND(Include_study?="Yes",Sufficient_data="Yes"),'Publication Bias Analysis'!F:F^2-1/SUM(Calculations!CS:CS),"")</f>
        <v/>
      </c>
      <c r="EQ148" s="11" t="str">
        <f t="shared" si="279"/>
        <v/>
      </c>
      <c r="ER148" s="11" t="str">
        <f t="shared" si="280"/>
        <v/>
      </c>
      <c r="ES148" s="11" t="str">
        <f>IF(AND(Include_study?="Yes",Sufficient_data="Yes"),COUNTIFS(EQ$2:EQ147,"&lt;"&amp;EQ148,ER$2:ER147,"&lt;"&amp;ER148)+COUNTIFS(EQ149:EQ$201,"&lt;"&amp;EQ148,ER149:ER$201,"&lt;"&amp;ER148)+COUNTIFS(EQ$2:EQ147,"&gt;"&amp;EQ148,ER$2:ER147,"&gt;"&amp;ER148)+COUNTIFS(EQ149:EQ$201,"&gt;"&amp;EQ148,ER149:ER$201,"&gt;"&amp;ER148),"")</f>
        <v/>
      </c>
      <c r="ET148" s="82" t="str">
        <f>IF(AND(Include_study?="Yes",Sufficient_data="Yes"),COUNTIFS(EQ$2:EQ147,"&lt;"&amp;EQ148,ER$2:ER147,"&gt;"&amp;ER148)+COUNTIFS(EQ149:EQ$201,"&lt;"&amp;EQ148,ER149:ER$201,"&gt;"&amp;ER148)+COUNTIFS(EQ$2:EQ147,"&gt;"&amp;EQ148,ER$2:ER147,"&lt;"&amp;ER148)+COUNTIFS(EQ149:EQ$201,"&gt;"&amp;EQ148,ER149:ER$201,"&lt;"&amp;ER148),"")</f>
        <v/>
      </c>
      <c r="EV148" s="136"/>
      <c r="FA148" s="136"/>
      <c r="FB148" s="41" t="e">
        <f t="shared" si="242"/>
        <v>#N/A</v>
      </c>
      <c r="FC148" s="41" t="e">
        <f t="shared" si="243"/>
        <v>#N/A</v>
      </c>
      <c r="FD148" s="41" t="str">
        <f t="shared" si="244"/>
        <v/>
      </c>
      <c r="FE148" s="51" t="str">
        <f>IF(AND(Include_study?="Yes",Sufficient_data="Yes"),Z_score-('Publication Bias Analysis'!AO$30+'Publication Bias Analysis'!AO$31*Inverse_standard_error),"")</f>
        <v/>
      </c>
      <c r="FK148" s="136"/>
      <c r="FL148" s="11" t="str">
        <f>IF(Z_score_individual_studies&lt;&gt;"",RANK('Publication Bias Analysis'!AW:AW,'Publication Bias Analysis'!AW:AW,1)+COUNTIF('Publication Bias Analysis'!AW$2:AW147,'Publication Bias Analysis'!AW148),"")</f>
        <v/>
      </c>
      <c r="FM148" s="41" t="str">
        <f t="shared" si="308"/>
        <v/>
      </c>
      <c r="FN148" s="41" t="e">
        <f>IF('Publication Bias Analysis'!AV148&lt;&gt;"",'Publication Bias Analysis'!AV148,NA())</f>
        <v>#N/A</v>
      </c>
      <c r="FO148" s="41" t="e">
        <f>IF('Publication Bias Analysis'!AW148&lt;&gt;"",'Publication Bias Analysis'!AW148,NA())</f>
        <v>#N/A</v>
      </c>
      <c r="FP148" s="41" t="str">
        <f>IF(AND(Include_study?="Yes",Sufficient_data="Yes"),'Publication Bias Analysis'!AV:AV-AVERAGE('Publication Bias Analysis'!AV:AV),"")</f>
        <v/>
      </c>
      <c r="FQ148" s="51" t="str">
        <f>IF(AND(Include_study?="Yes",Sufficient_data="Yes"),FO:FO-('Publication Bias Analysis'!AZ$30+'Publication Bias Analysis'!AZ$31*FN:FN),"")</f>
        <v/>
      </c>
      <c r="FW148" s="136"/>
      <c r="FX148" s="90" t="str">
        <f t="shared" si="309"/>
        <v/>
      </c>
      <c r="FY148" s="41" t="str">
        <f t="shared" si="281"/>
        <v/>
      </c>
      <c r="FZ148" s="51" t="str">
        <f t="shared" si="311"/>
        <v/>
      </c>
    </row>
    <row r="149" spans="1:182" x14ac:dyDescent="0.2">
      <c r="A149" s="131"/>
      <c r="B149" s="41" t="str">
        <f>IF(AND(Sufficient_data="Yes",Include_study?="Yes"),IF(AND(Sort_By=$E$1,Order="Ascending"),IF(Input!Study_name="",COUNTIFS(Input!Study_name,"&lt;&gt;"&amp;"",Include_study?,"Yes",Sufficient_data,"Yes")+1,IF(COUNT(E149)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149)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49" s="41" t="str">
        <f>IF(B149&lt;&gt;"",IF(B149=0,COUNTIF(B$2:B148,0)+1,COUNTIF(B$2:B148,B149)+COUNTIF(B:B,"&lt;"&amp;B149)+1),"")</f>
        <v/>
      </c>
      <c r="D149" s="41" t="str">
        <f t="shared" si="215"/>
        <v/>
      </c>
      <c r="E149" s="41" t="str">
        <f>IF(AND(Include_study?="Yes",Sufficient_data="Yes",Input!Study_name&lt;&gt;""),Input!Study_name,"")</f>
        <v/>
      </c>
      <c r="F149" s="41" t="str">
        <f>IF(AND(Include_study?="Yes",Sufficient_data="Yes"),IF(Input!M2_M1&lt;&gt;"",Input!M2_M1,IF(AND(M1_&lt;&gt;"",M2_&lt;&gt;""),M2_-M1_,"")),"")</f>
        <v/>
      </c>
      <c r="G149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49" s="41" t="str">
        <f>IF(AND(Include_study?="Yes",Sufficient_data="Yes"),IF(OR(t_value&lt;&gt;"",F_value&lt;&gt;"",Input!Cohens_d&lt;&gt;"",Input!Hedges_g&lt;&gt;""),"",Sdiff/SQRT(2*(1-(r_)))),"")</f>
        <v/>
      </c>
      <c r="I149" s="11" t="str">
        <f t="shared" si="282"/>
        <v/>
      </c>
      <c r="J149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49" s="41" t="str">
        <f t="shared" si="283"/>
        <v/>
      </c>
      <c r="L149" s="41" t="str">
        <f t="shared" si="284"/>
        <v/>
      </c>
      <c r="M149" s="41" t="str">
        <f t="shared" si="285"/>
        <v/>
      </c>
      <c r="N149" s="41" t="str">
        <f t="shared" si="286"/>
        <v/>
      </c>
      <c r="O149" s="41" t="str">
        <f t="shared" si="287"/>
        <v/>
      </c>
      <c r="P149" s="41" t="str">
        <f t="shared" si="288"/>
        <v/>
      </c>
      <c r="Q149" s="41" t="str">
        <f t="shared" si="289"/>
        <v/>
      </c>
      <c r="R149" s="41" t="str">
        <f t="shared" si="290"/>
        <v/>
      </c>
      <c r="S149" s="41" t="str">
        <f t="shared" si="291"/>
        <v/>
      </c>
      <c r="T149" s="105" t="str">
        <f t="shared" si="292"/>
        <v/>
      </c>
      <c r="U149" s="108" t="str">
        <f t="shared" si="293"/>
        <v/>
      </c>
      <c r="V149" s="42"/>
      <c r="W149" s="71" t="e">
        <f t="shared" si="247"/>
        <v>#N/A</v>
      </c>
      <c r="X149" s="41" t="str">
        <f t="shared" si="248"/>
        <v/>
      </c>
      <c r="Y149" s="51" t="str">
        <f t="shared" si="249"/>
        <v/>
      </c>
      <c r="AD149" s="131"/>
      <c r="AE149" s="71" t="str">
        <f t="shared" si="250"/>
        <v/>
      </c>
      <c r="AF149" s="86" t="str">
        <f t="shared" si="227"/>
        <v/>
      </c>
      <c r="AG149" s="86" t="str">
        <f t="shared" si="228"/>
        <v/>
      </c>
      <c r="AH149" s="86" t="str">
        <f t="shared" si="251"/>
        <v/>
      </c>
      <c r="AI149" s="86" t="str">
        <f t="shared" si="252"/>
        <v/>
      </c>
      <c r="AJ149" s="86" t="str">
        <f t="shared" si="253"/>
        <v/>
      </c>
      <c r="AK149" s="86" t="str">
        <f t="shared" si="294"/>
        <v/>
      </c>
      <c r="AL149" s="86" t="str">
        <f>IF(AND(Include_study?="Yes",Sufficient_data="Yes",Subgroup&lt;&gt;""),AH149-ABS(TINV((1-Subgroup_confidence_level),Number_of_subjects-1))*Calculations!AI149,"")</f>
        <v/>
      </c>
      <c r="AM149" s="86" t="str">
        <f>IF(AND(Include_study?="Yes",Sufficient_data="Yes",Subgroup&lt;&gt;""),AH149+ABS(TINV((1-Subgroup_confidence_level),Number_of_subjects-1))*Calculations!AI149,"")</f>
        <v/>
      </c>
      <c r="AN149" s="110" t="str">
        <f t="shared" si="295"/>
        <v/>
      </c>
      <c r="AO149" s="108" t="str">
        <f t="shared" si="296"/>
        <v/>
      </c>
      <c r="AP149" s="42"/>
      <c r="AQ149" s="71" t="e">
        <f t="shared" si="254"/>
        <v>#N/A</v>
      </c>
      <c r="AR149" s="41" t="str">
        <f t="shared" si="255"/>
        <v/>
      </c>
      <c r="AS149" s="51" t="str">
        <f t="shared" si="256"/>
        <v/>
      </c>
      <c r="AT149" s="42"/>
      <c r="AU149" s="71" t="str">
        <f t="shared" si="257"/>
        <v/>
      </c>
      <c r="AV149" s="86" t="str">
        <f>IF(AND(Sufficient_data="Yes",Include_study?="Yes",Subgroup&lt;&gt;""),IF(COUNTIFS(Input!P$2:P148,"="&amp;"Yes",Input!C$2:C148,"="&amp;"Yes",Input!Q$2:Q148,"="&amp;Subgroup)&gt;0,"",Subgroup),"")</f>
        <v/>
      </c>
      <c r="AW149" s="86" t="str">
        <f t="shared" si="258"/>
        <v/>
      </c>
      <c r="AX149" s="86" t="str">
        <f t="shared" si="259"/>
        <v/>
      </c>
      <c r="AY149" s="86" t="str">
        <f t="shared" si="260"/>
        <v/>
      </c>
      <c r="AZ149" s="86" t="str">
        <f t="shared" si="261"/>
        <v/>
      </c>
      <c r="BA149" s="86" t="str">
        <f t="shared" si="262"/>
        <v/>
      </c>
      <c r="BB149" s="86" t="str">
        <f t="shared" si="263"/>
        <v/>
      </c>
      <c r="BC149" s="86" t="str">
        <f t="shared" si="297"/>
        <v/>
      </c>
      <c r="BD149" s="86" t="str">
        <f t="shared" si="264"/>
        <v/>
      </c>
      <c r="BE149" s="86" t="str">
        <f t="shared" si="298"/>
        <v/>
      </c>
      <c r="BF149" s="86" t="str">
        <f t="shared" si="299"/>
        <v/>
      </c>
      <c r="BG149" s="86" t="str">
        <f t="shared" si="265"/>
        <v/>
      </c>
      <c r="BH149" s="86" t="str">
        <f t="shared" si="300"/>
        <v/>
      </c>
      <c r="BI149" s="86" t="str">
        <f t="shared" si="301"/>
        <v/>
      </c>
      <c r="BJ149" s="86" t="str">
        <f t="shared" si="266"/>
        <v/>
      </c>
      <c r="BK149" s="86" t="str">
        <f t="shared" si="302"/>
        <v/>
      </c>
      <c r="BL149" s="86" t="str">
        <f t="shared" si="303"/>
        <v/>
      </c>
      <c r="BM149" s="86" t="str">
        <f t="shared" si="267"/>
        <v/>
      </c>
      <c r="BN149" s="86" t="str">
        <f t="shared" si="268"/>
        <v/>
      </c>
      <c r="BO149" s="86" t="e">
        <f t="shared" si="269"/>
        <v>#N/A</v>
      </c>
      <c r="BP149" s="105" t="str">
        <f t="shared" si="270"/>
        <v/>
      </c>
      <c r="BQ149" s="86" t="str">
        <f t="shared" si="271"/>
        <v/>
      </c>
      <c r="BR149" s="86" t="str">
        <f t="shared" si="304"/>
        <v/>
      </c>
      <c r="BS149" s="86" t="str">
        <f t="shared" si="272"/>
        <v/>
      </c>
      <c r="BT149" s="51" t="str">
        <f t="shared" si="310"/>
        <v/>
      </c>
      <c r="BY149" s="132"/>
      <c r="BZ149" s="41" t="e">
        <f>IF(AND(Sufficient_data="Yes",Include_study?="Yes",Moderator&lt;&gt;""),'Moderator Analysis'!E149,NA())</f>
        <v>#N/A</v>
      </c>
      <c r="CA149" s="41" t="e">
        <f>IF(AND(Include_study?="Yes",Sufficient_data="Yes",Moderator&lt;&gt;""),'Moderator Analysis'!F149,NA())</f>
        <v>#N/A</v>
      </c>
      <c r="CB149" s="41" t="str">
        <f t="shared" si="305"/>
        <v/>
      </c>
      <c r="CC149" s="41" t="str">
        <f t="shared" si="273"/>
        <v/>
      </c>
      <c r="CD149" s="41" t="str">
        <f>IF(AND(Sufficient_data="Yes",Include_study?="Yes",Moderator&lt;&gt;""),'Moderator Analysis'!F:F-CO$2,"")</f>
        <v/>
      </c>
      <c r="CE149" s="41" t="str">
        <f t="shared" si="274"/>
        <v/>
      </c>
      <c r="CF149" s="51" t="str">
        <f>IF(AND(Sufficient_data="Yes",Include_study?="Yes",Moderator&lt;&gt;""),CC:CC*('Moderator Analysis'!F:F-CO$5-CO$4*'Moderator Analysis'!E:E)^2,"")</f>
        <v/>
      </c>
      <c r="CG149" s="42"/>
      <c r="CH149" s="25"/>
      <c r="CI149" s="71" t="str">
        <f t="shared" si="275"/>
        <v/>
      </c>
      <c r="CJ149" s="41" t="str">
        <f>IF(AND(Sufficient_data="Yes",Include_study?="Yes",CI149&lt;&gt;""),'Moderator Analysis'!F:F-'Moderator Analysis'!$J$37,"")</f>
        <v/>
      </c>
      <c r="CK149" s="41" t="str">
        <f>IF(AND(Sufficient_data="Yes",Include_study?="Yes",CI149&lt;&gt;""),'Moderator Analysis'!E:E-SUMPRODUCT('Moderator Analysis'!E:E,CI:CI)/SUM(CI:CI),"")</f>
        <v/>
      </c>
      <c r="CL149" s="51" t="str">
        <f>IF(AND(Sufficient_data="Yes",Include_study?="Yes",CI149&lt;&gt;""),CI:CI*('Moderator Analysis'!F:F-'Moderator Analysis'!J$29-'Moderator Analysis'!J$30*'Moderator Analysis'!E:E)^2,"")</f>
        <v/>
      </c>
      <c r="CQ149" s="132"/>
      <c r="CR149" s="134"/>
      <c r="CS149" s="41" t="str">
        <f>IF(AND(Sufficient_data="Yes",Include_study?="Yes"),1/('Publication Bias Analysis'!F149^2),"")</f>
        <v/>
      </c>
      <c r="CT149" s="86" t="str">
        <f>IF(AND(Include_study?="Yes",Sufficient_data="Yes"),1/('Publication Bias Analysis'!F149^2+IF(Additional_model="Fixed effect",0,DG$21)),"")</f>
        <v/>
      </c>
      <c r="CU149" s="86" t="str">
        <f>IF(AND(Include_study?="Yes",Sufficient_data="Yes"),1/('Publication Bias Analysis'!F:F^2+IF(Additional_model="Fixed effect",0,'Publication Bias Analysis'!L$32)),"")</f>
        <v/>
      </c>
      <c r="CV149" s="86" t="str">
        <f>IF(AND(Include_study?="Yes",Sufficient_data="Yes"),'Publication Bias Analysis'!E:E-'Publication Bias Analysis'!I$37,"")</f>
        <v/>
      </c>
      <c r="CW149" s="86" t="str">
        <f>IF(AND(Include_study?="Yes",Sufficient_data="Yes"),IF(Additional_model="Fixed effect",1/'Publication Bias Analysis'!F:F,1/SQRT('Publication Bias Analysis'!F:F^2+Calculations!DG$21)),"")</f>
        <v/>
      </c>
      <c r="CX149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49" s="88" t="str">
        <f t="shared" si="306"/>
        <v/>
      </c>
      <c r="CZ149" s="88" t="str">
        <f>IF(AND(Include_study?="Yes",Sufficient_data="Yes"),CY:CY+IF(DK:DK&lt;0,-1,1)*COUNTIF(CY$2:CY148,CY:CY),"")</f>
        <v/>
      </c>
      <c r="DA149" s="88" t="str">
        <f>IF(AND(Include_study?="Yes",Sufficient_data="Yes"),RANK(DO:DO,DO:DO,1)*IF(DN:DN&gt;0,1,-1)+IF(DN:DN&lt;0,-1,1)*COUNTIF(CY$2:CY148,CY:CY),"")</f>
        <v/>
      </c>
      <c r="DB149" s="88" t="str">
        <f>IF(AND(Include_study?="Yes",Sufficient_data="Yes"),RANK(DR:DR,DR:DR,1)*IF(DQ:DQ&gt;0,1,-1)+IF(DQ:DQ&lt;0,-1,1)*COUNTIF(CY$2:CY148,CY:CY),"")</f>
        <v/>
      </c>
      <c r="DC149" s="41" t="e">
        <f>IF(AND(Include_study?="Yes",Sufficient_data="Yes"),'Publication Bias Analysis'!$E:$E,NA())</f>
        <v>#N/A</v>
      </c>
      <c r="DD149" s="51" t="e">
        <f>IF(AND(Include_study?="Yes",Sufficient_data="Yes"),'Publication Bias Analysis'!$F:$F,NA())</f>
        <v>#N/A</v>
      </c>
      <c r="DJ149" s="136"/>
      <c r="DK149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49" s="41" t="str">
        <f t="shared" si="276"/>
        <v/>
      </c>
      <c r="DM149" s="51" t="str">
        <f>IF(AND(Include_study?="Yes",Sufficient_data="Yes"),1/('Publication Bias Analysis'!F:F^2+IF(Additional_model="Fixed effect",0,$DV$6)),"")</f>
        <v/>
      </c>
      <c r="DN149" s="41" t="str">
        <f>IF(AND(Include_study?="Yes",Sufficient_data="Yes"),IF('Publication Bias Analysis'!L$38="Left",'Publication Bias Analysis'!E:E-DV$3,Calculations!DV$3-'Publication Bias Analysis'!E:E),"")</f>
        <v/>
      </c>
      <c r="DO149" s="41" t="str">
        <f t="shared" si="277"/>
        <v/>
      </c>
      <c r="DP149" s="51" t="str">
        <f>IF(AND(DN149&lt;&gt;"",CZ149&lt;=MAX(CZ:CZ)-DV$7),1/('Publication Bias Analysis'!F:F^2+IF(Additional_model="Fixed effect",0,$DV$13)),"")</f>
        <v/>
      </c>
      <c r="DQ149" s="71" t="str">
        <f>IF(AND(Include_study?="Yes",Sufficient_data="Yes"),IF('Publication Bias Analysis'!L$38="Left",'Publication Bias Analysis'!E:E-DV$10,DV$10-'Publication Bias Analysis'!E:E),"")</f>
        <v/>
      </c>
      <c r="DR149" s="41" t="str">
        <f t="shared" si="278"/>
        <v/>
      </c>
      <c r="DS149" s="51" t="str">
        <f>IF(AND(DQ149&lt;&gt;"",DA149&lt;=MAX(DA:DA)-DV$14),1/('Publication Bias Analysis'!F:F^2+IF(Additional_model="Fixed effect",0,$DV$20)),"")</f>
        <v/>
      </c>
      <c r="EJ149" s="136"/>
      <c r="EK149" s="41" t="str">
        <f t="shared" si="307"/>
        <v/>
      </c>
      <c r="EL149" s="51" t="str">
        <f>IF(AND(Include_study?="Yes",Sufficient_data="Yes"),Z_score-('Publication Bias Analysis'!P$3+'Publication Bias Analysis'!P$4*Inverse_standard_error),"")</f>
        <v/>
      </c>
      <c r="EN149" s="136"/>
      <c r="EO149" s="41" t="str">
        <f>IF(AND(Include_study?="Yes",Sufficient_data="Yes"),('Publication Bias Analysis'!E:E-(SUMPRODUCT(Calculations!CS:CS,'Publication Bias Analysis'!E:E)/SUM(Calculations!CS:CS)))/SQRT(Calculations!EP:EP),"")</f>
        <v/>
      </c>
      <c r="EP149" s="41" t="str">
        <f>IF(AND(Include_study?="Yes",Sufficient_data="Yes"),'Publication Bias Analysis'!F:F^2-1/SUM(Calculations!CS:CS),"")</f>
        <v/>
      </c>
      <c r="EQ149" s="11" t="str">
        <f t="shared" si="279"/>
        <v/>
      </c>
      <c r="ER149" s="11" t="str">
        <f t="shared" si="280"/>
        <v/>
      </c>
      <c r="ES149" s="11" t="str">
        <f>IF(AND(Include_study?="Yes",Sufficient_data="Yes"),COUNTIFS(EQ$2:EQ148,"&lt;"&amp;EQ149,ER$2:ER148,"&lt;"&amp;ER149)+COUNTIFS(EQ150:EQ$201,"&lt;"&amp;EQ149,ER150:ER$201,"&lt;"&amp;ER149)+COUNTIFS(EQ$2:EQ148,"&gt;"&amp;EQ149,ER$2:ER148,"&gt;"&amp;ER149)+COUNTIFS(EQ150:EQ$201,"&gt;"&amp;EQ149,ER150:ER$201,"&gt;"&amp;ER149),"")</f>
        <v/>
      </c>
      <c r="ET149" s="82" t="str">
        <f>IF(AND(Include_study?="Yes",Sufficient_data="Yes"),COUNTIFS(EQ$2:EQ148,"&lt;"&amp;EQ149,ER$2:ER148,"&gt;"&amp;ER149)+COUNTIFS(EQ150:EQ$201,"&lt;"&amp;EQ149,ER150:ER$201,"&gt;"&amp;ER149)+COUNTIFS(EQ$2:EQ148,"&gt;"&amp;EQ149,ER$2:ER148,"&lt;"&amp;ER149)+COUNTIFS(EQ150:EQ$201,"&gt;"&amp;EQ149,ER150:ER$201,"&lt;"&amp;ER149),"")</f>
        <v/>
      </c>
      <c r="EV149" s="136"/>
      <c r="FA149" s="136"/>
      <c r="FB149" s="41" t="e">
        <f t="shared" si="242"/>
        <v>#N/A</v>
      </c>
      <c r="FC149" s="41" t="e">
        <f t="shared" si="243"/>
        <v>#N/A</v>
      </c>
      <c r="FD149" s="41" t="str">
        <f t="shared" si="244"/>
        <v/>
      </c>
      <c r="FE149" s="51" t="str">
        <f>IF(AND(Include_study?="Yes",Sufficient_data="Yes"),Z_score-('Publication Bias Analysis'!AO$30+'Publication Bias Analysis'!AO$31*Inverse_standard_error),"")</f>
        <v/>
      </c>
      <c r="FK149" s="136"/>
      <c r="FL149" s="11" t="str">
        <f>IF(Z_score_individual_studies&lt;&gt;"",RANK('Publication Bias Analysis'!AW:AW,'Publication Bias Analysis'!AW:AW,1)+COUNTIF('Publication Bias Analysis'!AW$2:AW148,'Publication Bias Analysis'!AW149),"")</f>
        <v/>
      </c>
      <c r="FM149" s="41" t="str">
        <f t="shared" si="308"/>
        <v/>
      </c>
      <c r="FN149" s="41" t="e">
        <f>IF('Publication Bias Analysis'!AV149&lt;&gt;"",'Publication Bias Analysis'!AV149,NA())</f>
        <v>#N/A</v>
      </c>
      <c r="FO149" s="41" t="e">
        <f>IF('Publication Bias Analysis'!AW149&lt;&gt;"",'Publication Bias Analysis'!AW149,NA())</f>
        <v>#N/A</v>
      </c>
      <c r="FP149" s="41" t="str">
        <f>IF(AND(Include_study?="Yes",Sufficient_data="Yes"),'Publication Bias Analysis'!AV:AV-AVERAGE('Publication Bias Analysis'!AV:AV),"")</f>
        <v/>
      </c>
      <c r="FQ149" s="51" t="str">
        <f>IF(AND(Include_study?="Yes",Sufficient_data="Yes"),FO:FO-('Publication Bias Analysis'!AZ$30+'Publication Bias Analysis'!AZ$31*FN:FN),"")</f>
        <v/>
      </c>
      <c r="FW149" s="136"/>
      <c r="FX149" s="90" t="str">
        <f t="shared" si="309"/>
        <v/>
      </c>
      <c r="FY149" s="41" t="str">
        <f t="shared" si="281"/>
        <v/>
      </c>
      <c r="FZ149" s="51" t="str">
        <f t="shared" si="311"/>
        <v/>
      </c>
    </row>
    <row r="150" spans="1:182" x14ac:dyDescent="0.2">
      <c r="A150" s="131"/>
      <c r="B150" s="41" t="str">
        <f>IF(AND(Sufficient_data="Yes",Include_study?="Yes"),IF(AND(Sort_By=$E$1,Order="Ascending"),IF(Input!Study_name="",COUNTIFS(Input!Study_name,"&lt;&gt;"&amp;"",Include_study?,"Yes",Sufficient_data,"Yes")+1,IF(COUNT(E150)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150)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50" s="41" t="str">
        <f>IF(B150&lt;&gt;"",IF(B150=0,COUNTIF(B$2:B149,0)+1,COUNTIF(B$2:B149,B150)+COUNTIF(B:B,"&lt;"&amp;B150)+1),"")</f>
        <v/>
      </c>
      <c r="D150" s="41" t="str">
        <f t="shared" si="215"/>
        <v/>
      </c>
      <c r="E150" s="41" t="str">
        <f>IF(AND(Include_study?="Yes",Sufficient_data="Yes",Input!Study_name&lt;&gt;""),Input!Study_name,"")</f>
        <v/>
      </c>
      <c r="F150" s="41" t="str">
        <f>IF(AND(Include_study?="Yes",Sufficient_data="Yes"),IF(Input!M2_M1&lt;&gt;"",Input!M2_M1,IF(AND(M1_&lt;&gt;"",M2_&lt;&gt;""),M2_-M1_,"")),"")</f>
        <v/>
      </c>
      <c r="G150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50" s="41" t="str">
        <f>IF(AND(Include_study?="Yes",Sufficient_data="Yes"),IF(OR(t_value&lt;&gt;"",F_value&lt;&gt;"",Input!Cohens_d&lt;&gt;"",Input!Hedges_g&lt;&gt;""),"",Sdiff/SQRT(2*(1-(r_)))),"")</f>
        <v/>
      </c>
      <c r="I150" s="11" t="str">
        <f t="shared" si="282"/>
        <v/>
      </c>
      <c r="J150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50" s="41" t="str">
        <f t="shared" si="283"/>
        <v/>
      </c>
      <c r="L150" s="41" t="str">
        <f t="shared" si="284"/>
        <v/>
      </c>
      <c r="M150" s="41" t="str">
        <f t="shared" si="285"/>
        <v/>
      </c>
      <c r="N150" s="41" t="str">
        <f t="shared" si="286"/>
        <v/>
      </c>
      <c r="O150" s="41" t="str">
        <f t="shared" si="287"/>
        <v/>
      </c>
      <c r="P150" s="41" t="str">
        <f t="shared" si="288"/>
        <v/>
      </c>
      <c r="Q150" s="41" t="str">
        <f t="shared" si="289"/>
        <v/>
      </c>
      <c r="R150" s="41" t="str">
        <f t="shared" si="290"/>
        <v/>
      </c>
      <c r="S150" s="41" t="str">
        <f t="shared" si="291"/>
        <v/>
      </c>
      <c r="T150" s="105" t="str">
        <f t="shared" si="292"/>
        <v/>
      </c>
      <c r="U150" s="108" t="str">
        <f t="shared" si="293"/>
        <v/>
      </c>
      <c r="V150" s="42"/>
      <c r="W150" s="71" t="e">
        <f t="shared" si="247"/>
        <v>#N/A</v>
      </c>
      <c r="X150" s="41" t="str">
        <f t="shared" si="248"/>
        <v/>
      </c>
      <c r="Y150" s="51" t="str">
        <f t="shared" si="249"/>
        <v/>
      </c>
      <c r="AD150" s="131"/>
      <c r="AE150" s="71" t="str">
        <f t="shared" si="250"/>
        <v/>
      </c>
      <c r="AF150" s="86" t="str">
        <f t="shared" si="227"/>
        <v/>
      </c>
      <c r="AG150" s="86" t="str">
        <f t="shared" si="228"/>
        <v/>
      </c>
      <c r="AH150" s="86" t="str">
        <f t="shared" si="251"/>
        <v/>
      </c>
      <c r="AI150" s="86" t="str">
        <f t="shared" si="252"/>
        <v/>
      </c>
      <c r="AJ150" s="86" t="str">
        <f t="shared" si="253"/>
        <v/>
      </c>
      <c r="AK150" s="86" t="str">
        <f t="shared" si="294"/>
        <v/>
      </c>
      <c r="AL150" s="86" t="str">
        <f>IF(AND(Include_study?="Yes",Sufficient_data="Yes",Subgroup&lt;&gt;""),AH150-ABS(TINV((1-Subgroup_confidence_level),Number_of_subjects-1))*Calculations!AI150,"")</f>
        <v/>
      </c>
      <c r="AM150" s="86" t="str">
        <f>IF(AND(Include_study?="Yes",Sufficient_data="Yes",Subgroup&lt;&gt;""),AH150+ABS(TINV((1-Subgroup_confidence_level),Number_of_subjects-1))*Calculations!AI150,"")</f>
        <v/>
      </c>
      <c r="AN150" s="110" t="str">
        <f t="shared" si="295"/>
        <v/>
      </c>
      <c r="AO150" s="108" t="str">
        <f t="shared" si="296"/>
        <v/>
      </c>
      <c r="AP150" s="42"/>
      <c r="AQ150" s="71" t="e">
        <f t="shared" si="254"/>
        <v>#N/A</v>
      </c>
      <c r="AR150" s="41" t="str">
        <f t="shared" si="255"/>
        <v/>
      </c>
      <c r="AS150" s="51" t="str">
        <f t="shared" si="256"/>
        <v/>
      </c>
      <c r="AT150" s="42"/>
      <c r="AU150" s="71" t="str">
        <f t="shared" si="257"/>
        <v/>
      </c>
      <c r="AV150" s="86" t="str">
        <f>IF(AND(Sufficient_data="Yes",Include_study?="Yes",Subgroup&lt;&gt;""),IF(COUNTIFS(Input!P$2:P149,"="&amp;"Yes",Input!C$2:C149,"="&amp;"Yes",Input!Q$2:Q149,"="&amp;Subgroup)&gt;0,"",Subgroup),"")</f>
        <v/>
      </c>
      <c r="AW150" s="86" t="str">
        <f t="shared" si="258"/>
        <v/>
      </c>
      <c r="AX150" s="86" t="str">
        <f t="shared" si="259"/>
        <v/>
      </c>
      <c r="AY150" s="86" t="str">
        <f t="shared" si="260"/>
        <v/>
      </c>
      <c r="AZ150" s="86" t="str">
        <f t="shared" si="261"/>
        <v/>
      </c>
      <c r="BA150" s="86" t="str">
        <f t="shared" si="262"/>
        <v/>
      </c>
      <c r="BB150" s="86" t="str">
        <f t="shared" si="263"/>
        <v/>
      </c>
      <c r="BC150" s="86" t="str">
        <f t="shared" si="297"/>
        <v/>
      </c>
      <c r="BD150" s="86" t="str">
        <f t="shared" si="264"/>
        <v/>
      </c>
      <c r="BE150" s="86" t="str">
        <f t="shared" si="298"/>
        <v/>
      </c>
      <c r="BF150" s="86" t="str">
        <f t="shared" si="299"/>
        <v/>
      </c>
      <c r="BG150" s="86" t="str">
        <f t="shared" si="265"/>
        <v/>
      </c>
      <c r="BH150" s="86" t="str">
        <f t="shared" si="300"/>
        <v/>
      </c>
      <c r="BI150" s="86" t="str">
        <f t="shared" si="301"/>
        <v/>
      </c>
      <c r="BJ150" s="86" t="str">
        <f t="shared" si="266"/>
        <v/>
      </c>
      <c r="BK150" s="86" t="str">
        <f t="shared" si="302"/>
        <v/>
      </c>
      <c r="BL150" s="86" t="str">
        <f t="shared" si="303"/>
        <v/>
      </c>
      <c r="BM150" s="86" t="str">
        <f t="shared" si="267"/>
        <v/>
      </c>
      <c r="BN150" s="86" t="str">
        <f t="shared" si="268"/>
        <v/>
      </c>
      <c r="BO150" s="86" t="e">
        <f t="shared" si="269"/>
        <v>#N/A</v>
      </c>
      <c r="BP150" s="105" t="str">
        <f t="shared" si="270"/>
        <v/>
      </c>
      <c r="BQ150" s="86" t="str">
        <f t="shared" si="271"/>
        <v/>
      </c>
      <c r="BR150" s="86" t="str">
        <f t="shared" si="304"/>
        <v/>
      </c>
      <c r="BS150" s="86" t="str">
        <f t="shared" si="272"/>
        <v/>
      </c>
      <c r="BT150" s="51" t="str">
        <f t="shared" si="310"/>
        <v/>
      </c>
      <c r="BY150" s="132"/>
      <c r="BZ150" s="41" t="e">
        <f>IF(AND(Sufficient_data="Yes",Include_study?="Yes",Moderator&lt;&gt;""),'Moderator Analysis'!E150,NA())</f>
        <v>#N/A</v>
      </c>
      <c r="CA150" s="41" t="e">
        <f>IF(AND(Include_study?="Yes",Sufficient_data="Yes",Moderator&lt;&gt;""),'Moderator Analysis'!F150,NA())</f>
        <v>#N/A</v>
      </c>
      <c r="CB150" s="41" t="str">
        <f t="shared" si="305"/>
        <v/>
      </c>
      <c r="CC150" s="41" t="str">
        <f t="shared" si="273"/>
        <v/>
      </c>
      <c r="CD150" s="41" t="str">
        <f>IF(AND(Sufficient_data="Yes",Include_study?="Yes",Moderator&lt;&gt;""),'Moderator Analysis'!F:F-CO$2,"")</f>
        <v/>
      </c>
      <c r="CE150" s="41" t="str">
        <f t="shared" si="274"/>
        <v/>
      </c>
      <c r="CF150" s="51" t="str">
        <f>IF(AND(Sufficient_data="Yes",Include_study?="Yes",Moderator&lt;&gt;""),CC:CC*('Moderator Analysis'!F:F-CO$5-CO$4*'Moderator Analysis'!E:E)^2,"")</f>
        <v/>
      </c>
      <c r="CG150" s="42"/>
      <c r="CH150" s="25"/>
      <c r="CI150" s="71" t="str">
        <f t="shared" si="275"/>
        <v/>
      </c>
      <c r="CJ150" s="41" t="str">
        <f>IF(AND(Sufficient_data="Yes",Include_study?="Yes",CI150&lt;&gt;""),'Moderator Analysis'!F:F-'Moderator Analysis'!$J$37,"")</f>
        <v/>
      </c>
      <c r="CK150" s="41" t="str">
        <f>IF(AND(Sufficient_data="Yes",Include_study?="Yes",CI150&lt;&gt;""),'Moderator Analysis'!E:E-SUMPRODUCT('Moderator Analysis'!E:E,CI:CI)/SUM(CI:CI),"")</f>
        <v/>
      </c>
      <c r="CL150" s="51" t="str">
        <f>IF(AND(Sufficient_data="Yes",Include_study?="Yes",CI150&lt;&gt;""),CI:CI*('Moderator Analysis'!F:F-'Moderator Analysis'!J$29-'Moderator Analysis'!J$30*'Moderator Analysis'!E:E)^2,"")</f>
        <v/>
      </c>
      <c r="CQ150" s="132"/>
      <c r="CR150" s="134"/>
      <c r="CS150" s="41" t="str">
        <f>IF(AND(Sufficient_data="Yes",Include_study?="Yes"),1/('Publication Bias Analysis'!F150^2),"")</f>
        <v/>
      </c>
      <c r="CT150" s="86" t="str">
        <f>IF(AND(Include_study?="Yes",Sufficient_data="Yes"),1/('Publication Bias Analysis'!F150^2+IF(Additional_model="Fixed effect",0,DG$21)),"")</f>
        <v/>
      </c>
      <c r="CU150" s="86" t="str">
        <f>IF(AND(Include_study?="Yes",Sufficient_data="Yes"),1/('Publication Bias Analysis'!F:F^2+IF(Additional_model="Fixed effect",0,'Publication Bias Analysis'!L$32)),"")</f>
        <v/>
      </c>
      <c r="CV150" s="86" t="str">
        <f>IF(AND(Include_study?="Yes",Sufficient_data="Yes"),'Publication Bias Analysis'!E:E-'Publication Bias Analysis'!I$37,"")</f>
        <v/>
      </c>
      <c r="CW150" s="86" t="str">
        <f>IF(AND(Include_study?="Yes",Sufficient_data="Yes"),IF(Additional_model="Fixed effect",1/'Publication Bias Analysis'!F:F,1/SQRT('Publication Bias Analysis'!F:F^2+Calculations!DG$21)),"")</f>
        <v/>
      </c>
      <c r="CX150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50" s="88" t="str">
        <f t="shared" si="306"/>
        <v/>
      </c>
      <c r="CZ150" s="88" t="str">
        <f>IF(AND(Include_study?="Yes",Sufficient_data="Yes"),CY:CY+IF(DK:DK&lt;0,-1,1)*COUNTIF(CY$2:CY149,CY:CY),"")</f>
        <v/>
      </c>
      <c r="DA150" s="88" t="str">
        <f>IF(AND(Include_study?="Yes",Sufficient_data="Yes"),RANK(DO:DO,DO:DO,1)*IF(DN:DN&gt;0,1,-1)+IF(DN:DN&lt;0,-1,1)*COUNTIF(CY$2:CY149,CY:CY),"")</f>
        <v/>
      </c>
      <c r="DB150" s="88" t="str">
        <f>IF(AND(Include_study?="Yes",Sufficient_data="Yes"),RANK(DR:DR,DR:DR,1)*IF(DQ:DQ&gt;0,1,-1)+IF(DQ:DQ&lt;0,-1,1)*COUNTIF(CY$2:CY149,CY:CY),"")</f>
        <v/>
      </c>
      <c r="DC150" s="41" t="e">
        <f>IF(AND(Include_study?="Yes",Sufficient_data="Yes"),'Publication Bias Analysis'!$E:$E,NA())</f>
        <v>#N/A</v>
      </c>
      <c r="DD150" s="51" t="e">
        <f>IF(AND(Include_study?="Yes",Sufficient_data="Yes"),'Publication Bias Analysis'!$F:$F,NA())</f>
        <v>#N/A</v>
      </c>
      <c r="DJ150" s="136"/>
      <c r="DK150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50" s="41" t="str">
        <f t="shared" si="276"/>
        <v/>
      </c>
      <c r="DM150" s="51" t="str">
        <f>IF(AND(Include_study?="Yes",Sufficient_data="Yes"),1/('Publication Bias Analysis'!F:F^2+IF(Additional_model="Fixed effect",0,$DV$6)),"")</f>
        <v/>
      </c>
      <c r="DN150" s="41" t="str">
        <f>IF(AND(Include_study?="Yes",Sufficient_data="Yes"),IF('Publication Bias Analysis'!L$38="Left",'Publication Bias Analysis'!E:E-DV$3,Calculations!DV$3-'Publication Bias Analysis'!E:E),"")</f>
        <v/>
      </c>
      <c r="DO150" s="41" t="str">
        <f t="shared" si="277"/>
        <v/>
      </c>
      <c r="DP150" s="51" t="str">
        <f>IF(AND(DN150&lt;&gt;"",CZ150&lt;=MAX(CZ:CZ)-DV$7),1/('Publication Bias Analysis'!F:F^2+IF(Additional_model="Fixed effect",0,$DV$13)),"")</f>
        <v/>
      </c>
      <c r="DQ150" s="71" t="str">
        <f>IF(AND(Include_study?="Yes",Sufficient_data="Yes"),IF('Publication Bias Analysis'!L$38="Left",'Publication Bias Analysis'!E:E-DV$10,DV$10-'Publication Bias Analysis'!E:E),"")</f>
        <v/>
      </c>
      <c r="DR150" s="41" t="str">
        <f t="shared" si="278"/>
        <v/>
      </c>
      <c r="DS150" s="51" t="str">
        <f>IF(AND(DQ150&lt;&gt;"",DA150&lt;=MAX(DA:DA)-DV$14),1/('Publication Bias Analysis'!F:F^2+IF(Additional_model="Fixed effect",0,$DV$20)),"")</f>
        <v/>
      </c>
      <c r="EJ150" s="136"/>
      <c r="EK150" s="41" t="str">
        <f t="shared" si="307"/>
        <v/>
      </c>
      <c r="EL150" s="51" t="str">
        <f>IF(AND(Include_study?="Yes",Sufficient_data="Yes"),Z_score-('Publication Bias Analysis'!P$3+'Publication Bias Analysis'!P$4*Inverse_standard_error),"")</f>
        <v/>
      </c>
      <c r="EN150" s="136"/>
      <c r="EO150" s="41" t="str">
        <f>IF(AND(Include_study?="Yes",Sufficient_data="Yes"),('Publication Bias Analysis'!E:E-(SUMPRODUCT(Calculations!CS:CS,'Publication Bias Analysis'!E:E)/SUM(Calculations!CS:CS)))/SQRT(Calculations!EP:EP),"")</f>
        <v/>
      </c>
      <c r="EP150" s="41" t="str">
        <f>IF(AND(Include_study?="Yes",Sufficient_data="Yes"),'Publication Bias Analysis'!F:F^2-1/SUM(Calculations!CS:CS),"")</f>
        <v/>
      </c>
      <c r="EQ150" s="11" t="str">
        <f t="shared" si="279"/>
        <v/>
      </c>
      <c r="ER150" s="11" t="str">
        <f t="shared" si="280"/>
        <v/>
      </c>
      <c r="ES150" s="11" t="str">
        <f>IF(AND(Include_study?="Yes",Sufficient_data="Yes"),COUNTIFS(EQ$2:EQ149,"&lt;"&amp;EQ150,ER$2:ER149,"&lt;"&amp;ER150)+COUNTIFS(EQ151:EQ$201,"&lt;"&amp;EQ150,ER151:ER$201,"&lt;"&amp;ER150)+COUNTIFS(EQ$2:EQ149,"&gt;"&amp;EQ150,ER$2:ER149,"&gt;"&amp;ER150)+COUNTIFS(EQ151:EQ$201,"&gt;"&amp;EQ150,ER151:ER$201,"&gt;"&amp;ER150),"")</f>
        <v/>
      </c>
      <c r="ET150" s="82" t="str">
        <f>IF(AND(Include_study?="Yes",Sufficient_data="Yes"),COUNTIFS(EQ$2:EQ149,"&lt;"&amp;EQ150,ER$2:ER149,"&gt;"&amp;ER150)+COUNTIFS(EQ151:EQ$201,"&lt;"&amp;EQ150,ER151:ER$201,"&gt;"&amp;ER150)+COUNTIFS(EQ$2:EQ149,"&gt;"&amp;EQ150,ER$2:ER149,"&lt;"&amp;ER150)+COUNTIFS(EQ151:EQ$201,"&gt;"&amp;EQ150,ER151:ER$201,"&lt;"&amp;ER150),"")</f>
        <v/>
      </c>
      <c r="EV150" s="136"/>
      <c r="FA150" s="136"/>
      <c r="FB150" s="41" t="e">
        <f t="shared" si="242"/>
        <v>#N/A</v>
      </c>
      <c r="FC150" s="41" t="e">
        <f t="shared" si="243"/>
        <v>#N/A</v>
      </c>
      <c r="FD150" s="41" t="str">
        <f t="shared" si="244"/>
        <v/>
      </c>
      <c r="FE150" s="51" t="str">
        <f>IF(AND(Include_study?="Yes",Sufficient_data="Yes"),Z_score-('Publication Bias Analysis'!AO$30+'Publication Bias Analysis'!AO$31*Inverse_standard_error),"")</f>
        <v/>
      </c>
      <c r="FK150" s="136"/>
      <c r="FL150" s="11" t="str">
        <f>IF(Z_score_individual_studies&lt;&gt;"",RANK('Publication Bias Analysis'!AW:AW,'Publication Bias Analysis'!AW:AW,1)+COUNTIF('Publication Bias Analysis'!AW$2:AW149,'Publication Bias Analysis'!AW150),"")</f>
        <v/>
      </c>
      <c r="FM150" s="41" t="str">
        <f t="shared" si="308"/>
        <v/>
      </c>
      <c r="FN150" s="41" t="e">
        <f>IF('Publication Bias Analysis'!AV150&lt;&gt;"",'Publication Bias Analysis'!AV150,NA())</f>
        <v>#N/A</v>
      </c>
      <c r="FO150" s="41" t="e">
        <f>IF('Publication Bias Analysis'!AW150&lt;&gt;"",'Publication Bias Analysis'!AW150,NA())</f>
        <v>#N/A</v>
      </c>
      <c r="FP150" s="41" t="str">
        <f>IF(AND(Include_study?="Yes",Sufficient_data="Yes"),'Publication Bias Analysis'!AV:AV-AVERAGE('Publication Bias Analysis'!AV:AV),"")</f>
        <v/>
      </c>
      <c r="FQ150" s="51" t="str">
        <f>IF(AND(Include_study?="Yes",Sufficient_data="Yes"),FO:FO-('Publication Bias Analysis'!AZ$30+'Publication Bias Analysis'!AZ$31*FN:FN),"")</f>
        <v/>
      </c>
      <c r="FW150" s="136"/>
      <c r="FX150" s="90" t="str">
        <f t="shared" si="309"/>
        <v/>
      </c>
      <c r="FY150" s="41" t="str">
        <f t="shared" si="281"/>
        <v/>
      </c>
      <c r="FZ150" s="51" t="str">
        <f t="shared" si="311"/>
        <v/>
      </c>
    </row>
    <row r="151" spans="1:182" x14ac:dyDescent="0.2">
      <c r="A151" s="131"/>
      <c r="B151" s="41" t="str">
        <f>IF(AND(Sufficient_data="Yes",Include_study?="Yes"),IF(AND(Sort_By=$E$1,Order="Ascending"),IF(Input!Study_name="",COUNTIFS(Input!Study_name,"&lt;&gt;"&amp;"",Include_study?,"Yes",Sufficient_data,"Yes")+1,IF(COUNT(E151)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151)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51" s="41" t="str">
        <f>IF(B151&lt;&gt;"",IF(B151=0,COUNTIF(B$2:B150,0)+1,COUNTIF(B$2:B150,B151)+COUNTIF(B:B,"&lt;"&amp;B151)+1),"")</f>
        <v/>
      </c>
      <c r="D151" s="41" t="str">
        <f t="shared" si="215"/>
        <v/>
      </c>
      <c r="E151" s="41" t="str">
        <f>IF(AND(Include_study?="Yes",Sufficient_data="Yes",Input!Study_name&lt;&gt;""),Input!Study_name,"")</f>
        <v/>
      </c>
      <c r="F151" s="41" t="str">
        <f>IF(AND(Include_study?="Yes",Sufficient_data="Yes"),IF(Input!M2_M1&lt;&gt;"",Input!M2_M1,IF(AND(M1_&lt;&gt;"",M2_&lt;&gt;""),M2_-M1_,"")),"")</f>
        <v/>
      </c>
      <c r="G151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51" s="41" t="str">
        <f>IF(AND(Include_study?="Yes",Sufficient_data="Yes"),IF(OR(t_value&lt;&gt;"",F_value&lt;&gt;"",Input!Cohens_d&lt;&gt;"",Input!Hedges_g&lt;&gt;""),"",Sdiff/SQRT(2*(1-(r_)))),"")</f>
        <v/>
      </c>
      <c r="I151" s="11" t="str">
        <f t="shared" si="282"/>
        <v/>
      </c>
      <c r="J151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51" s="41" t="str">
        <f t="shared" si="283"/>
        <v/>
      </c>
      <c r="L151" s="41" t="str">
        <f t="shared" si="284"/>
        <v/>
      </c>
      <c r="M151" s="41" t="str">
        <f t="shared" si="285"/>
        <v/>
      </c>
      <c r="N151" s="41" t="str">
        <f t="shared" si="286"/>
        <v/>
      </c>
      <c r="O151" s="41" t="str">
        <f t="shared" si="287"/>
        <v/>
      </c>
      <c r="P151" s="41" t="str">
        <f t="shared" si="288"/>
        <v/>
      </c>
      <c r="Q151" s="41" t="str">
        <f t="shared" si="289"/>
        <v/>
      </c>
      <c r="R151" s="41" t="str">
        <f t="shared" si="290"/>
        <v/>
      </c>
      <c r="S151" s="41" t="str">
        <f t="shared" si="291"/>
        <v/>
      </c>
      <c r="T151" s="105" t="str">
        <f t="shared" si="292"/>
        <v/>
      </c>
      <c r="U151" s="108" t="str">
        <f t="shared" si="293"/>
        <v/>
      </c>
      <c r="V151" s="42"/>
      <c r="W151" s="71" t="e">
        <f t="shared" si="247"/>
        <v>#N/A</v>
      </c>
      <c r="X151" s="41" t="str">
        <f t="shared" si="248"/>
        <v/>
      </c>
      <c r="Y151" s="51" t="str">
        <f t="shared" si="249"/>
        <v/>
      </c>
      <c r="AD151" s="131"/>
      <c r="AE151" s="71" t="str">
        <f t="shared" si="250"/>
        <v/>
      </c>
      <c r="AF151" s="86" t="str">
        <f t="shared" si="227"/>
        <v/>
      </c>
      <c r="AG151" s="86" t="str">
        <f t="shared" si="228"/>
        <v/>
      </c>
      <c r="AH151" s="86" t="str">
        <f t="shared" si="251"/>
        <v/>
      </c>
      <c r="AI151" s="86" t="str">
        <f t="shared" si="252"/>
        <v/>
      </c>
      <c r="AJ151" s="86" t="str">
        <f t="shared" si="253"/>
        <v/>
      </c>
      <c r="AK151" s="86" t="str">
        <f t="shared" si="294"/>
        <v/>
      </c>
      <c r="AL151" s="86" t="str">
        <f>IF(AND(Include_study?="Yes",Sufficient_data="Yes",Subgroup&lt;&gt;""),AH151-ABS(TINV((1-Subgroup_confidence_level),Number_of_subjects-1))*Calculations!AI151,"")</f>
        <v/>
      </c>
      <c r="AM151" s="86" t="str">
        <f>IF(AND(Include_study?="Yes",Sufficient_data="Yes",Subgroup&lt;&gt;""),AH151+ABS(TINV((1-Subgroup_confidence_level),Number_of_subjects-1))*Calculations!AI151,"")</f>
        <v/>
      </c>
      <c r="AN151" s="110" t="str">
        <f t="shared" si="295"/>
        <v/>
      </c>
      <c r="AO151" s="108" t="str">
        <f t="shared" si="296"/>
        <v/>
      </c>
      <c r="AP151" s="42"/>
      <c r="AQ151" s="71" t="e">
        <f t="shared" si="254"/>
        <v>#N/A</v>
      </c>
      <c r="AR151" s="41" t="str">
        <f t="shared" si="255"/>
        <v/>
      </c>
      <c r="AS151" s="51" t="str">
        <f t="shared" si="256"/>
        <v/>
      </c>
      <c r="AT151" s="42"/>
      <c r="AU151" s="71" t="str">
        <f t="shared" si="257"/>
        <v/>
      </c>
      <c r="AV151" s="86" t="str">
        <f>IF(AND(Sufficient_data="Yes",Include_study?="Yes",Subgroup&lt;&gt;""),IF(COUNTIFS(Input!P$2:P150,"="&amp;"Yes",Input!C$2:C150,"="&amp;"Yes",Input!Q$2:Q150,"="&amp;Subgroup)&gt;0,"",Subgroup),"")</f>
        <v/>
      </c>
      <c r="AW151" s="86" t="str">
        <f t="shared" si="258"/>
        <v/>
      </c>
      <c r="AX151" s="86" t="str">
        <f t="shared" si="259"/>
        <v/>
      </c>
      <c r="AY151" s="86" t="str">
        <f t="shared" si="260"/>
        <v/>
      </c>
      <c r="AZ151" s="86" t="str">
        <f t="shared" si="261"/>
        <v/>
      </c>
      <c r="BA151" s="86" t="str">
        <f t="shared" si="262"/>
        <v/>
      </c>
      <c r="BB151" s="86" t="str">
        <f t="shared" si="263"/>
        <v/>
      </c>
      <c r="BC151" s="86" t="str">
        <f t="shared" si="297"/>
        <v/>
      </c>
      <c r="BD151" s="86" t="str">
        <f t="shared" si="264"/>
        <v/>
      </c>
      <c r="BE151" s="86" t="str">
        <f t="shared" si="298"/>
        <v/>
      </c>
      <c r="BF151" s="86" t="str">
        <f t="shared" si="299"/>
        <v/>
      </c>
      <c r="BG151" s="86" t="str">
        <f t="shared" si="265"/>
        <v/>
      </c>
      <c r="BH151" s="86" t="str">
        <f t="shared" si="300"/>
        <v/>
      </c>
      <c r="BI151" s="86" t="str">
        <f t="shared" si="301"/>
        <v/>
      </c>
      <c r="BJ151" s="86" t="str">
        <f t="shared" si="266"/>
        <v/>
      </c>
      <c r="BK151" s="86" t="str">
        <f t="shared" si="302"/>
        <v/>
      </c>
      <c r="BL151" s="86" t="str">
        <f t="shared" si="303"/>
        <v/>
      </c>
      <c r="BM151" s="86" t="str">
        <f t="shared" si="267"/>
        <v/>
      </c>
      <c r="BN151" s="86" t="str">
        <f t="shared" si="268"/>
        <v/>
      </c>
      <c r="BO151" s="86" t="e">
        <f t="shared" si="269"/>
        <v>#N/A</v>
      </c>
      <c r="BP151" s="105" t="str">
        <f t="shared" si="270"/>
        <v/>
      </c>
      <c r="BQ151" s="86" t="str">
        <f t="shared" si="271"/>
        <v/>
      </c>
      <c r="BR151" s="86" t="str">
        <f t="shared" si="304"/>
        <v/>
      </c>
      <c r="BS151" s="86" t="str">
        <f t="shared" si="272"/>
        <v/>
      </c>
      <c r="BT151" s="51" t="str">
        <f t="shared" si="310"/>
        <v/>
      </c>
      <c r="BY151" s="132"/>
      <c r="BZ151" s="41" t="e">
        <f>IF(AND(Sufficient_data="Yes",Include_study?="Yes",Moderator&lt;&gt;""),'Moderator Analysis'!E151,NA())</f>
        <v>#N/A</v>
      </c>
      <c r="CA151" s="41" t="e">
        <f>IF(AND(Include_study?="Yes",Sufficient_data="Yes",Moderator&lt;&gt;""),'Moderator Analysis'!F151,NA())</f>
        <v>#N/A</v>
      </c>
      <c r="CB151" s="41" t="str">
        <f t="shared" si="305"/>
        <v/>
      </c>
      <c r="CC151" s="41" t="str">
        <f t="shared" si="273"/>
        <v/>
      </c>
      <c r="CD151" s="41" t="str">
        <f>IF(AND(Sufficient_data="Yes",Include_study?="Yes",Moderator&lt;&gt;""),'Moderator Analysis'!F:F-CO$2,"")</f>
        <v/>
      </c>
      <c r="CE151" s="41" t="str">
        <f t="shared" si="274"/>
        <v/>
      </c>
      <c r="CF151" s="51" t="str">
        <f>IF(AND(Sufficient_data="Yes",Include_study?="Yes",Moderator&lt;&gt;""),CC:CC*('Moderator Analysis'!F:F-CO$5-CO$4*'Moderator Analysis'!E:E)^2,"")</f>
        <v/>
      </c>
      <c r="CG151" s="42"/>
      <c r="CH151" s="25"/>
      <c r="CI151" s="71" t="str">
        <f t="shared" si="275"/>
        <v/>
      </c>
      <c r="CJ151" s="41" t="str">
        <f>IF(AND(Sufficient_data="Yes",Include_study?="Yes",CI151&lt;&gt;""),'Moderator Analysis'!F:F-'Moderator Analysis'!$J$37,"")</f>
        <v/>
      </c>
      <c r="CK151" s="41" t="str">
        <f>IF(AND(Sufficient_data="Yes",Include_study?="Yes",CI151&lt;&gt;""),'Moderator Analysis'!E:E-SUMPRODUCT('Moderator Analysis'!E:E,CI:CI)/SUM(CI:CI),"")</f>
        <v/>
      </c>
      <c r="CL151" s="51" t="str">
        <f>IF(AND(Sufficient_data="Yes",Include_study?="Yes",CI151&lt;&gt;""),CI:CI*('Moderator Analysis'!F:F-'Moderator Analysis'!J$29-'Moderator Analysis'!J$30*'Moderator Analysis'!E:E)^2,"")</f>
        <v/>
      </c>
      <c r="CQ151" s="132"/>
      <c r="CR151" s="134"/>
      <c r="CS151" s="41" t="str">
        <f>IF(AND(Sufficient_data="Yes",Include_study?="Yes"),1/('Publication Bias Analysis'!F151^2),"")</f>
        <v/>
      </c>
      <c r="CT151" s="86" t="str">
        <f>IF(AND(Include_study?="Yes",Sufficient_data="Yes"),1/('Publication Bias Analysis'!F151^2+IF(Additional_model="Fixed effect",0,DG$21)),"")</f>
        <v/>
      </c>
      <c r="CU151" s="86" t="str">
        <f>IF(AND(Include_study?="Yes",Sufficient_data="Yes"),1/('Publication Bias Analysis'!F:F^2+IF(Additional_model="Fixed effect",0,'Publication Bias Analysis'!L$32)),"")</f>
        <v/>
      </c>
      <c r="CV151" s="86" t="str">
        <f>IF(AND(Include_study?="Yes",Sufficient_data="Yes"),'Publication Bias Analysis'!E:E-'Publication Bias Analysis'!I$37,"")</f>
        <v/>
      </c>
      <c r="CW151" s="86" t="str">
        <f>IF(AND(Include_study?="Yes",Sufficient_data="Yes"),IF(Additional_model="Fixed effect",1/'Publication Bias Analysis'!F:F,1/SQRT('Publication Bias Analysis'!F:F^2+Calculations!DG$21)),"")</f>
        <v/>
      </c>
      <c r="CX151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51" s="88" t="str">
        <f t="shared" si="306"/>
        <v/>
      </c>
      <c r="CZ151" s="88" t="str">
        <f>IF(AND(Include_study?="Yes",Sufficient_data="Yes"),CY:CY+IF(DK:DK&lt;0,-1,1)*COUNTIF(CY$2:CY150,CY:CY),"")</f>
        <v/>
      </c>
      <c r="DA151" s="88" t="str">
        <f>IF(AND(Include_study?="Yes",Sufficient_data="Yes"),RANK(DO:DO,DO:DO,1)*IF(DN:DN&gt;0,1,-1)+IF(DN:DN&lt;0,-1,1)*COUNTIF(CY$2:CY150,CY:CY),"")</f>
        <v/>
      </c>
      <c r="DB151" s="88" t="str">
        <f>IF(AND(Include_study?="Yes",Sufficient_data="Yes"),RANK(DR:DR,DR:DR,1)*IF(DQ:DQ&gt;0,1,-1)+IF(DQ:DQ&lt;0,-1,1)*COUNTIF(CY$2:CY150,CY:CY),"")</f>
        <v/>
      </c>
      <c r="DC151" s="41" t="e">
        <f>IF(AND(Include_study?="Yes",Sufficient_data="Yes"),'Publication Bias Analysis'!$E:$E,NA())</f>
        <v>#N/A</v>
      </c>
      <c r="DD151" s="51" t="e">
        <f>IF(AND(Include_study?="Yes",Sufficient_data="Yes"),'Publication Bias Analysis'!$F:$F,NA())</f>
        <v>#N/A</v>
      </c>
      <c r="DJ151" s="136"/>
      <c r="DK151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51" s="41" t="str">
        <f t="shared" si="276"/>
        <v/>
      </c>
      <c r="DM151" s="51" t="str">
        <f>IF(AND(Include_study?="Yes",Sufficient_data="Yes"),1/('Publication Bias Analysis'!F:F^2+IF(Additional_model="Fixed effect",0,$DV$6)),"")</f>
        <v/>
      </c>
      <c r="DN151" s="41" t="str">
        <f>IF(AND(Include_study?="Yes",Sufficient_data="Yes"),IF('Publication Bias Analysis'!L$38="Left",'Publication Bias Analysis'!E:E-DV$3,Calculations!DV$3-'Publication Bias Analysis'!E:E),"")</f>
        <v/>
      </c>
      <c r="DO151" s="41" t="str">
        <f t="shared" si="277"/>
        <v/>
      </c>
      <c r="DP151" s="51" t="str">
        <f>IF(AND(DN151&lt;&gt;"",CZ151&lt;=MAX(CZ:CZ)-DV$7),1/('Publication Bias Analysis'!F:F^2+IF(Additional_model="Fixed effect",0,$DV$13)),"")</f>
        <v/>
      </c>
      <c r="DQ151" s="71" t="str">
        <f>IF(AND(Include_study?="Yes",Sufficient_data="Yes"),IF('Publication Bias Analysis'!L$38="Left",'Publication Bias Analysis'!E:E-DV$10,DV$10-'Publication Bias Analysis'!E:E),"")</f>
        <v/>
      </c>
      <c r="DR151" s="41" t="str">
        <f t="shared" si="278"/>
        <v/>
      </c>
      <c r="DS151" s="51" t="str">
        <f>IF(AND(DQ151&lt;&gt;"",DA151&lt;=MAX(DA:DA)-DV$14),1/('Publication Bias Analysis'!F:F^2+IF(Additional_model="Fixed effect",0,$DV$20)),"")</f>
        <v/>
      </c>
      <c r="EJ151" s="136"/>
      <c r="EK151" s="41" t="str">
        <f t="shared" si="307"/>
        <v/>
      </c>
      <c r="EL151" s="51" t="str">
        <f>IF(AND(Include_study?="Yes",Sufficient_data="Yes"),Z_score-('Publication Bias Analysis'!P$3+'Publication Bias Analysis'!P$4*Inverse_standard_error),"")</f>
        <v/>
      </c>
      <c r="EN151" s="136"/>
      <c r="EO151" s="41" t="str">
        <f>IF(AND(Include_study?="Yes",Sufficient_data="Yes"),('Publication Bias Analysis'!E:E-(SUMPRODUCT(Calculations!CS:CS,'Publication Bias Analysis'!E:E)/SUM(Calculations!CS:CS)))/SQRT(Calculations!EP:EP),"")</f>
        <v/>
      </c>
      <c r="EP151" s="41" t="str">
        <f>IF(AND(Include_study?="Yes",Sufficient_data="Yes"),'Publication Bias Analysis'!F:F^2-1/SUM(Calculations!CS:CS),"")</f>
        <v/>
      </c>
      <c r="EQ151" s="11" t="str">
        <f t="shared" si="279"/>
        <v/>
      </c>
      <c r="ER151" s="11" t="str">
        <f t="shared" si="280"/>
        <v/>
      </c>
      <c r="ES151" s="11" t="str">
        <f>IF(AND(Include_study?="Yes",Sufficient_data="Yes"),COUNTIFS(EQ$2:EQ150,"&lt;"&amp;EQ151,ER$2:ER150,"&lt;"&amp;ER151)+COUNTIFS(EQ152:EQ$201,"&lt;"&amp;EQ151,ER152:ER$201,"&lt;"&amp;ER151)+COUNTIFS(EQ$2:EQ150,"&gt;"&amp;EQ151,ER$2:ER150,"&gt;"&amp;ER151)+COUNTIFS(EQ152:EQ$201,"&gt;"&amp;EQ151,ER152:ER$201,"&gt;"&amp;ER151),"")</f>
        <v/>
      </c>
      <c r="ET151" s="82" t="str">
        <f>IF(AND(Include_study?="Yes",Sufficient_data="Yes"),COUNTIFS(EQ$2:EQ150,"&lt;"&amp;EQ151,ER$2:ER150,"&gt;"&amp;ER151)+COUNTIFS(EQ152:EQ$201,"&lt;"&amp;EQ151,ER152:ER$201,"&gt;"&amp;ER151)+COUNTIFS(EQ$2:EQ150,"&gt;"&amp;EQ151,ER$2:ER150,"&lt;"&amp;ER151)+COUNTIFS(EQ152:EQ$201,"&gt;"&amp;EQ151,ER152:ER$201,"&lt;"&amp;ER151),"")</f>
        <v/>
      </c>
      <c r="EV151" s="136"/>
      <c r="FA151" s="136"/>
      <c r="FB151" s="41" t="e">
        <f t="shared" si="242"/>
        <v>#N/A</v>
      </c>
      <c r="FC151" s="41" t="e">
        <f t="shared" si="243"/>
        <v>#N/A</v>
      </c>
      <c r="FD151" s="41" t="str">
        <f t="shared" si="244"/>
        <v/>
      </c>
      <c r="FE151" s="51" t="str">
        <f>IF(AND(Include_study?="Yes",Sufficient_data="Yes"),Z_score-('Publication Bias Analysis'!AO$30+'Publication Bias Analysis'!AO$31*Inverse_standard_error),"")</f>
        <v/>
      </c>
      <c r="FK151" s="136"/>
      <c r="FL151" s="11" t="str">
        <f>IF(Z_score_individual_studies&lt;&gt;"",RANK('Publication Bias Analysis'!AW:AW,'Publication Bias Analysis'!AW:AW,1)+COUNTIF('Publication Bias Analysis'!AW$2:AW150,'Publication Bias Analysis'!AW151),"")</f>
        <v/>
      </c>
      <c r="FM151" s="41" t="str">
        <f t="shared" si="308"/>
        <v/>
      </c>
      <c r="FN151" s="41" t="e">
        <f>IF('Publication Bias Analysis'!AV151&lt;&gt;"",'Publication Bias Analysis'!AV151,NA())</f>
        <v>#N/A</v>
      </c>
      <c r="FO151" s="41" t="e">
        <f>IF('Publication Bias Analysis'!AW151&lt;&gt;"",'Publication Bias Analysis'!AW151,NA())</f>
        <v>#N/A</v>
      </c>
      <c r="FP151" s="41" t="str">
        <f>IF(AND(Include_study?="Yes",Sufficient_data="Yes"),'Publication Bias Analysis'!AV:AV-AVERAGE('Publication Bias Analysis'!AV:AV),"")</f>
        <v/>
      </c>
      <c r="FQ151" s="51" t="str">
        <f>IF(AND(Include_study?="Yes",Sufficient_data="Yes"),FO:FO-('Publication Bias Analysis'!AZ$30+'Publication Bias Analysis'!AZ$31*FN:FN),"")</f>
        <v/>
      </c>
      <c r="FW151" s="136"/>
      <c r="FX151" s="90" t="str">
        <f t="shared" si="309"/>
        <v/>
      </c>
      <c r="FY151" s="41" t="str">
        <f t="shared" si="281"/>
        <v/>
      </c>
      <c r="FZ151" s="51" t="str">
        <f t="shared" si="311"/>
        <v/>
      </c>
    </row>
    <row r="152" spans="1:182" x14ac:dyDescent="0.2">
      <c r="A152" s="131"/>
      <c r="B152" s="41" t="str">
        <f>IF(AND(Sufficient_data="Yes",Include_study?="Yes"),IF(AND(Sort_By=$E$1,Order="Ascending"),IF(Input!Study_name="",COUNTIFS(Input!Study_name,"&lt;&gt;"&amp;"",Include_study?,"Yes",Sufficient_data,"Yes")+1,IF(COUNT(E152)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152)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52" s="41" t="str">
        <f>IF(B152&lt;&gt;"",IF(B152=0,COUNTIF(B$2:B151,0)+1,COUNTIF(B$2:B151,B152)+COUNTIF(B:B,"&lt;"&amp;B152)+1),"")</f>
        <v/>
      </c>
      <c r="D152" s="41" t="str">
        <f t="shared" si="215"/>
        <v/>
      </c>
      <c r="E152" s="41" t="str">
        <f>IF(AND(Include_study?="Yes",Sufficient_data="Yes",Input!Study_name&lt;&gt;""),Input!Study_name,"")</f>
        <v/>
      </c>
      <c r="F152" s="41" t="str">
        <f>IF(AND(Include_study?="Yes",Sufficient_data="Yes"),IF(Input!M2_M1&lt;&gt;"",Input!M2_M1,IF(AND(M1_&lt;&gt;"",M2_&lt;&gt;""),M2_-M1_,"")),"")</f>
        <v/>
      </c>
      <c r="G152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52" s="41" t="str">
        <f>IF(AND(Include_study?="Yes",Sufficient_data="Yes"),IF(OR(t_value&lt;&gt;"",F_value&lt;&gt;"",Input!Cohens_d&lt;&gt;"",Input!Hedges_g&lt;&gt;""),"",Sdiff/SQRT(2*(1-(r_)))),"")</f>
        <v/>
      </c>
      <c r="I152" s="11" t="str">
        <f t="shared" si="282"/>
        <v/>
      </c>
      <c r="J152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52" s="41" t="str">
        <f t="shared" si="283"/>
        <v/>
      </c>
      <c r="L152" s="41" t="str">
        <f t="shared" si="284"/>
        <v/>
      </c>
      <c r="M152" s="41" t="str">
        <f t="shared" si="285"/>
        <v/>
      </c>
      <c r="N152" s="41" t="str">
        <f t="shared" si="286"/>
        <v/>
      </c>
      <c r="O152" s="41" t="str">
        <f t="shared" si="287"/>
        <v/>
      </c>
      <c r="P152" s="41" t="str">
        <f t="shared" si="288"/>
        <v/>
      </c>
      <c r="Q152" s="41" t="str">
        <f t="shared" si="289"/>
        <v/>
      </c>
      <c r="R152" s="41" t="str">
        <f t="shared" si="290"/>
        <v/>
      </c>
      <c r="S152" s="41" t="str">
        <f t="shared" si="291"/>
        <v/>
      </c>
      <c r="T152" s="105" t="str">
        <f t="shared" si="292"/>
        <v/>
      </c>
      <c r="U152" s="108" t="str">
        <f t="shared" si="293"/>
        <v/>
      </c>
      <c r="V152" s="42"/>
      <c r="W152" s="71" t="e">
        <f t="shared" si="247"/>
        <v>#N/A</v>
      </c>
      <c r="X152" s="41" t="str">
        <f t="shared" si="248"/>
        <v/>
      </c>
      <c r="Y152" s="51" t="str">
        <f t="shared" si="249"/>
        <v/>
      </c>
      <c r="AD152" s="131"/>
      <c r="AE152" s="71" t="str">
        <f t="shared" si="250"/>
        <v/>
      </c>
      <c r="AF152" s="86" t="str">
        <f t="shared" si="227"/>
        <v/>
      </c>
      <c r="AG152" s="86" t="str">
        <f t="shared" si="228"/>
        <v/>
      </c>
      <c r="AH152" s="86" t="str">
        <f t="shared" si="251"/>
        <v/>
      </c>
      <c r="AI152" s="86" t="str">
        <f t="shared" si="252"/>
        <v/>
      </c>
      <c r="AJ152" s="86" t="str">
        <f t="shared" si="253"/>
        <v/>
      </c>
      <c r="AK152" s="86" t="str">
        <f t="shared" si="294"/>
        <v/>
      </c>
      <c r="AL152" s="86" t="str">
        <f>IF(AND(Include_study?="Yes",Sufficient_data="Yes",Subgroup&lt;&gt;""),AH152-ABS(TINV((1-Subgroup_confidence_level),Number_of_subjects-1))*Calculations!AI152,"")</f>
        <v/>
      </c>
      <c r="AM152" s="86" t="str">
        <f>IF(AND(Include_study?="Yes",Sufficient_data="Yes",Subgroup&lt;&gt;""),AH152+ABS(TINV((1-Subgroup_confidence_level),Number_of_subjects-1))*Calculations!AI152,"")</f>
        <v/>
      </c>
      <c r="AN152" s="110" t="str">
        <f t="shared" si="295"/>
        <v/>
      </c>
      <c r="AO152" s="108" t="str">
        <f t="shared" si="296"/>
        <v/>
      </c>
      <c r="AP152" s="42"/>
      <c r="AQ152" s="71" t="e">
        <f t="shared" si="254"/>
        <v>#N/A</v>
      </c>
      <c r="AR152" s="41" t="str">
        <f t="shared" si="255"/>
        <v/>
      </c>
      <c r="AS152" s="51" t="str">
        <f t="shared" si="256"/>
        <v/>
      </c>
      <c r="AT152" s="42"/>
      <c r="AU152" s="71" t="str">
        <f t="shared" si="257"/>
        <v/>
      </c>
      <c r="AV152" s="86" t="str">
        <f>IF(AND(Sufficient_data="Yes",Include_study?="Yes",Subgroup&lt;&gt;""),IF(COUNTIFS(Input!P$2:P151,"="&amp;"Yes",Input!C$2:C151,"="&amp;"Yes",Input!Q$2:Q151,"="&amp;Subgroup)&gt;0,"",Subgroup),"")</f>
        <v/>
      </c>
      <c r="AW152" s="86" t="str">
        <f t="shared" si="258"/>
        <v/>
      </c>
      <c r="AX152" s="86" t="str">
        <f t="shared" si="259"/>
        <v/>
      </c>
      <c r="AY152" s="86" t="str">
        <f t="shared" si="260"/>
        <v/>
      </c>
      <c r="AZ152" s="86" t="str">
        <f t="shared" si="261"/>
        <v/>
      </c>
      <c r="BA152" s="86" t="str">
        <f t="shared" si="262"/>
        <v/>
      </c>
      <c r="BB152" s="86" t="str">
        <f t="shared" si="263"/>
        <v/>
      </c>
      <c r="BC152" s="86" t="str">
        <f t="shared" si="297"/>
        <v/>
      </c>
      <c r="BD152" s="86" t="str">
        <f t="shared" si="264"/>
        <v/>
      </c>
      <c r="BE152" s="86" t="str">
        <f t="shared" si="298"/>
        <v/>
      </c>
      <c r="BF152" s="86" t="str">
        <f t="shared" si="299"/>
        <v/>
      </c>
      <c r="BG152" s="86" t="str">
        <f t="shared" si="265"/>
        <v/>
      </c>
      <c r="BH152" s="86" t="str">
        <f t="shared" si="300"/>
        <v/>
      </c>
      <c r="BI152" s="86" t="str">
        <f t="shared" si="301"/>
        <v/>
      </c>
      <c r="BJ152" s="86" t="str">
        <f t="shared" si="266"/>
        <v/>
      </c>
      <c r="BK152" s="86" t="str">
        <f t="shared" si="302"/>
        <v/>
      </c>
      <c r="BL152" s="86" t="str">
        <f t="shared" si="303"/>
        <v/>
      </c>
      <c r="BM152" s="86" t="str">
        <f t="shared" si="267"/>
        <v/>
      </c>
      <c r="BN152" s="86" t="str">
        <f t="shared" si="268"/>
        <v/>
      </c>
      <c r="BO152" s="86" t="e">
        <f t="shared" si="269"/>
        <v>#N/A</v>
      </c>
      <c r="BP152" s="105" t="str">
        <f t="shared" si="270"/>
        <v/>
      </c>
      <c r="BQ152" s="86" t="str">
        <f t="shared" si="271"/>
        <v/>
      </c>
      <c r="BR152" s="86" t="str">
        <f t="shared" si="304"/>
        <v/>
      </c>
      <c r="BS152" s="86" t="str">
        <f t="shared" si="272"/>
        <v/>
      </c>
      <c r="BT152" s="51" t="str">
        <f t="shared" si="310"/>
        <v/>
      </c>
      <c r="BY152" s="132"/>
      <c r="BZ152" s="41" t="e">
        <f>IF(AND(Sufficient_data="Yes",Include_study?="Yes",Moderator&lt;&gt;""),'Moderator Analysis'!E152,NA())</f>
        <v>#N/A</v>
      </c>
      <c r="CA152" s="41" t="e">
        <f>IF(AND(Include_study?="Yes",Sufficient_data="Yes",Moderator&lt;&gt;""),'Moderator Analysis'!F152,NA())</f>
        <v>#N/A</v>
      </c>
      <c r="CB152" s="41" t="str">
        <f t="shared" si="305"/>
        <v/>
      </c>
      <c r="CC152" s="41" t="str">
        <f t="shared" si="273"/>
        <v/>
      </c>
      <c r="CD152" s="41" t="str">
        <f>IF(AND(Sufficient_data="Yes",Include_study?="Yes",Moderator&lt;&gt;""),'Moderator Analysis'!F:F-CO$2,"")</f>
        <v/>
      </c>
      <c r="CE152" s="41" t="str">
        <f t="shared" si="274"/>
        <v/>
      </c>
      <c r="CF152" s="51" t="str">
        <f>IF(AND(Sufficient_data="Yes",Include_study?="Yes",Moderator&lt;&gt;""),CC:CC*('Moderator Analysis'!F:F-CO$5-CO$4*'Moderator Analysis'!E:E)^2,"")</f>
        <v/>
      </c>
      <c r="CG152" s="42"/>
      <c r="CH152" s="25"/>
      <c r="CI152" s="71" t="str">
        <f t="shared" si="275"/>
        <v/>
      </c>
      <c r="CJ152" s="41" t="str">
        <f>IF(AND(Sufficient_data="Yes",Include_study?="Yes",CI152&lt;&gt;""),'Moderator Analysis'!F:F-'Moderator Analysis'!$J$37,"")</f>
        <v/>
      </c>
      <c r="CK152" s="41" t="str">
        <f>IF(AND(Sufficient_data="Yes",Include_study?="Yes",CI152&lt;&gt;""),'Moderator Analysis'!E:E-SUMPRODUCT('Moderator Analysis'!E:E,CI:CI)/SUM(CI:CI),"")</f>
        <v/>
      </c>
      <c r="CL152" s="51" t="str">
        <f>IF(AND(Sufficient_data="Yes",Include_study?="Yes",CI152&lt;&gt;""),CI:CI*('Moderator Analysis'!F:F-'Moderator Analysis'!J$29-'Moderator Analysis'!J$30*'Moderator Analysis'!E:E)^2,"")</f>
        <v/>
      </c>
      <c r="CQ152" s="132"/>
      <c r="CR152" s="134"/>
      <c r="CS152" s="41" t="str">
        <f>IF(AND(Sufficient_data="Yes",Include_study?="Yes"),1/('Publication Bias Analysis'!F152^2),"")</f>
        <v/>
      </c>
      <c r="CT152" s="86" t="str">
        <f>IF(AND(Include_study?="Yes",Sufficient_data="Yes"),1/('Publication Bias Analysis'!F152^2+IF(Additional_model="Fixed effect",0,DG$21)),"")</f>
        <v/>
      </c>
      <c r="CU152" s="86" t="str">
        <f>IF(AND(Include_study?="Yes",Sufficient_data="Yes"),1/('Publication Bias Analysis'!F:F^2+IF(Additional_model="Fixed effect",0,'Publication Bias Analysis'!L$32)),"")</f>
        <v/>
      </c>
      <c r="CV152" s="86" t="str">
        <f>IF(AND(Include_study?="Yes",Sufficient_data="Yes"),'Publication Bias Analysis'!E:E-'Publication Bias Analysis'!I$37,"")</f>
        <v/>
      </c>
      <c r="CW152" s="86" t="str">
        <f>IF(AND(Include_study?="Yes",Sufficient_data="Yes"),IF(Additional_model="Fixed effect",1/'Publication Bias Analysis'!F:F,1/SQRT('Publication Bias Analysis'!F:F^2+Calculations!DG$21)),"")</f>
        <v/>
      </c>
      <c r="CX152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52" s="88" t="str">
        <f t="shared" si="306"/>
        <v/>
      </c>
      <c r="CZ152" s="88" t="str">
        <f>IF(AND(Include_study?="Yes",Sufficient_data="Yes"),CY:CY+IF(DK:DK&lt;0,-1,1)*COUNTIF(CY$2:CY151,CY:CY),"")</f>
        <v/>
      </c>
      <c r="DA152" s="88" t="str">
        <f>IF(AND(Include_study?="Yes",Sufficient_data="Yes"),RANK(DO:DO,DO:DO,1)*IF(DN:DN&gt;0,1,-1)+IF(DN:DN&lt;0,-1,1)*COUNTIF(CY$2:CY151,CY:CY),"")</f>
        <v/>
      </c>
      <c r="DB152" s="88" t="str">
        <f>IF(AND(Include_study?="Yes",Sufficient_data="Yes"),RANK(DR:DR,DR:DR,1)*IF(DQ:DQ&gt;0,1,-1)+IF(DQ:DQ&lt;0,-1,1)*COUNTIF(CY$2:CY151,CY:CY),"")</f>
        <v/>
      </c>
      <c r="DC152" s="41" t="e">
        <f>IF(AND(Include_study?="Yes",Sufficient_data="Yes"),'Publication Bias Analysis'!$E:$E,NA())</f>
        <v>#N/A</v>
      </c>
      <c r="DD152" s="51" t="e">
        <f>IF(AND(Include_study?="Yes",Sufficient_data="Yes"),'Publication Bias Analysis'!$F:$F,NA())</f>
        <v>#N/A</v>
      </c>
      <c r="DJ152" s="136"/>
      <c r="DK152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52" s="41" t="str">
        <f t="shared" si="276"/>
        <v/>
      </c>
      <c r="DM152" s="51" t="str">
        <f>IF(AND(Include_study?="Yes",Sufficient_data="Yes"),1/('Publication Bias Analysis'!F:F^2+IF(Additional_model="Fixed effect",0,$DV$6)),"")</f>
        <v/>
      </c>
      <c r="DN152" s="41" t="str">
        <f>IF(AND(Include_study?="Yes",Sufficient_data="Yes"),IF('Publication Bias Analysis'!L$38="Left",'Publication Bias Analysis'!E:E-DV$3,Calculations!DV$3-'Publication Bias Analysis'!E:E),"")</f>
        <v/>
      </c>
      <c r="DO152" s="41" t="str">
        <f t="shared" si="277"/>
        <v/>
      </c>
      <c r="DP152" s="51" t="str">
        <f>IF(AND(DN152&lt;&gt;"",CZ152&lt;=MAX(CZ:CZ)-DV$7),1/('Publication Bias Analysis'!F:F^2+IF(Additional_model="Fixed effect",0,$DV$13)),"")</f>
        <v/>
      </c>
      <c r="DQ152" s="71" t="str">
        <f>IF(AND(Include_study?="Yes",Sufficient_data="Yes"),IF('Publication Bias Analysis'!L$38="Left",'Publication Bias Analysis'!E:E-DV$10,DV$10-'Publication Bias Analysis'!E:E),"")</f>
        <v/>
      </c>
      <c r="DR152" s="41" t="str">
        <f t="shared" si="278"/>
        <v/>
      </c>
      <c r="DS152" s="51" t="str">
        <f>IF(AND(DQ152&lt;&gt;"",DA152&lt;=MAX(DA:DA)-DV$14),1/('Publication Bias Analysis'!F:F^2+IF(Additional_model="Fixed effect",0,$DV$20)),"")</f>
        <v/>
      </c>
      <c r="EJ152" s="136"/>
      <c r="EK152" s="41" t="str">
        <f t="shared" si="307"/>
        <v/>
      </c>
      <c r="EL152" s="51" t="str">
        <f>IF(AND(Include_study?="Yes",Sufficient_data="Yes"),Z_score-('Publication Bias Analysis'!P$3+'Publication Bias Analysis'!P$4*Inverse_standard_error),"")</f>
        <v/>
      </c>
      <c r="EN152" s="136"/>
      <c r="EO152" s="41" t="str">
        <f>IF(AND(Include_study?="Yes",Sufficient_data="Yes"),('Publication Bias Analysis'!E:E-(SUMPRODUCT(Calculations!CS:CS,'Publication Bias Analysis'!E:E)/SUM(Calculations!CS:CS)))/SQRT(Calculations!EP:EP),"")</f>
        <v/>
      </c>
      <c r="EP152" s="41" t="str">
        <f>IF(AND(Include_study?="Yes",Sufficient_data="Yes"),'Publication Bias Analysis'!F:F^2-1/SUM(Calculations!CS:CS),"")</f>
        <v/>
      </c>
      <c r="EQ152" s="11" t="str">
        <f t="shared" si="279"/>
        <v/>
      </c>
      <c r="ER152" s="11" t="str">
        <f t="shared" si="280"/>
        <v/>
      </c>
      <c r="ES152" s="11" t="str">
        <f>IF(AND(Include_study?="Yes",Sufficient_data="Yes"),COUNTIFS(EQ$2:EQ151,"&lt;"&amp;EQ152,ER$2:ER151,"&lt;"&amp;ER152)+COUNTIFS(EQ153:EQ$201,"&lt;"&amp;EQ152,ER153:ER$201,"&lt;"&amp;ER152)+COUNTIFS(EQ$2:EQ151,"&gt;"&amp;EQ152,ER$2:ER151,"&gt;"&amp;ER152)+COUNTIFS(EQ153:EQ$201,"&gt;"&amp;EQ152,ER153:ER$201,"&gt;"&amp;ER152),"")</f>
        <v/>
      </c>
      <c r="ET152" s="82" t="str">
        <f>IF(AND(Include_study?="Yes",Sufficient_data="Yes"),COUNTIFS(EQ$2:EQ151,"&lt;"&amp;EQ152,ER$2:ER151,"&gt;"&amp;ER152)+COUNTIFS(EQ153:EQ$201,"&lt;"&amp;EQ152,ER153:ER$201,"&gt;"&amp;ER152)+COUNTIFS(EQ$2:EQ151,"&gt;"&amp;EQ152,ER$2:ER151,"&lt;"&amp;ER152)+COUNTIFS(EQ153:EQ$201,"&gt;"&amp;EQ152,ER153:ER$201,"&lt;"&amp;ER152),"")</f>
        <v/>
      </c>
      <c r="EV152" s="136"/>
      <c r="FA152" s="136"/>
      <c r="FB152" s="41" t="e">
        <f t="shared" si="242"/>
        <v>#N/A</v>
      </c>
      <c r="FC152" s="41" t="e">
        <f t="shared" si="243"/>
        <v>#N/A</v>
      </c>
      <c r="FD152" s="41" t="str">
        <f t="shared" si="244"/>
        <v/>
      </c>
      <c r="FE152" s="51" t="str">
        <f>IF(AND(Include_study?="Yes",Sufficient_data="Yes"),Z_score-('Publication Bias Analysis'!AO$30+'Publication Bias Analysis'!AO$31*Inverse_standard_error),"")</f>
        <v/>
      </c>
      <c r="FK152" s="136"/>
      <c r="FL152" s="11" t="str">
        <f>IF(Z_score_individual_studies&lt;&gt;"",RANK('Publication Bias Analysis'!AW:AW,'Publication Bias Analysis'!AW:AW,1)+COUNTIF('Publication Bias Analysis'!AW$2:AW151,'Publication Bias Analysis'!AW152),"")</f>
        <v/>
      </c>
      <c r="FM152" s="41" t="str">
        <f t="shared" si="308"/>
        <v/>
      </c>
      <c r="FN152" s="41" t="e">
        <f>IF('Publication Bias Analysis'!AV152&lt;&gt;"",'Publication Bias Analysis'!AV152,NA())</f>
        <v>#N/A</v>
      </c>
      <c r="FO152" s="41" t="e">
        <f>IF('Publication Bias Analysis'!AW152&lt;&gt;"",'Publication Bias Analysis'!AW152,NA())</f>
        <v>#N/A</v>
      </c>
      <c r="FP152" s="41" t="str">
        <f>IF(AND(Include_study?="Yes",Sufficient_data="Yes"),'Publication Bias Analysis'!AV:AV-AVERAGE('Publication Bias Analysis'!AV:AV),"")</f>
        <v/>
      </c>
      <c r="FQ152" s="51" t="str">
        <f>IF(AND(Include_study?="Yes",Sufficient_data="Yes"),FO:FO-('Publication Bias Analysis'!AZ$30+'Publication Bias Analysis'!AZ$31*FN:FN),"")</f>
        <v/>
      </c>
      <c r="FW152" s="136"/>
      <c r="FX152" s="90" t="str">
        <f t="shared" si="309"/>
        <v/>
      </c>
      <c r="FY152" s="41" t="str">
        <f t="shared" si="281"/>
        <v/>
      </c>
      <c r="FZ152" s="51" t="str">
        <f t="shared" si="311"/>
        <v/>
      </c>
    </row>
    <row r="153" spans="1:182" x14ac:dyDescent="0.2">
      <c r="A153" s="131"/>
      <c r="B153" s="41" t="str">
        <f>IF(AND(Sufficient_data="Yes",Include_study?="Yes"),IF(AND(Sort_By=$E$1,Order="Ascending"),IF(Input!Study_name="",COUNTIFS(Input!Study_name,"&lt;&gt;"&amp;"",Include_study?,"Yes",Sufficient_data,"Yes")+1,IF(COUNT(E153)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153)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53" s="41" t="str">
        <f>IF(B153&lt;&gt;"",IF(B153=0,COUNTIF(B$2:B152,0)+1,COUNTIF(B$2:B152,B153)+COUNTIF(B:B,"&lt;"&amp;B153)+1),"")</f>
        <v/>
      </c>
      <c r="D153" s="41" t="str">
        <f t="shared" si="215"/>
        <v/>
      </c>
      <c r="E153" s="41" t="str">
        <f>IF(AND(Include_study?="Yes",Sufficient_data="Yes",Input!Study_name&lt;&gt;""),Input!Study_name,"")</f>
        <v/>
      </c>
      <c r="F153" s="41" t="str">
        <f>IF(AND(Include_study?="Yes",Sufficient_data="Yes"),IF(Input!M2_M1&lt;&gt;"",Input!M2_M1,IF(AND(M1_&lt;&gt;"",M2_&lt;&gt;""),M2_-M1_,"")),"")</f>
        <v/>
      </c>
      <c r="G153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53" s="41" t="str">
        <f>IF(AND(Include_study?="Yes",Sufficient_data="Yes"),IF(OR(t_value&lt;&gt;"",F_value&lt;&gt;"",Input!Cohens_d&lt;&gt;"",Input!Hedges_g&lt;&gt;""),"",Sdiff/SQRT(2*(1-(r_)))),"")</f>
        <v/>
      </c>
      <c r="I153" s="11" t="str">
        <f t="shared" si="282"/>
        <v/>
      </c>
      <c r="J153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53" s="41" t="str">
        <f t="shared" si="283"/>
        <v/>
      </c>
      <c r="L153" s="41" t="str">
        <f t="shared" si="284"/>
        <v/>
      </c>
      <c r="M153" s="41" t="str">
        <f t="shared" si="285"/>
        <v/>
      </c>
      <c r="N153" s="41" t="str">
        <f t="shared" si="286"/>
        <v/>
      </c>
      <c r="O153" s="41" t="str">
        <f t="shared" si="287"/>
        <v/>
      </c>
      <c r="P153" s="41" t="str">
        <f t="shared" si="288"/>
        <v/>
      </c>
      <c r="Q153" s="41" t="str">
        <f t="shared" si="289"/>
        <v/>
      </c>
      <c r="R153" s="41" t="str">
        <f t="shared" si="290"/>
        <v/>
      </c>
      <c r="S153" s="41" t="str">
        <f t="shared" si="291"/>
        <v/>
      </c>
      <c r="T153" s="105" t="str">
        <f t="shared" si="292"/>
        <v/>
      </c>
      <c r="U153" s="108" t="str">
        <f t="shared" si="293"/>
        <v/>
      </c>
      <c r="V153" s="42"/>
      <c r="W153" s="71" t="e">
        <f t="shared" si="247"/>
        <v>#N/A</v>
      </c>
      <c r="X153" s="41" t="str">
        <f t="shared" si="248"/>
        <v/>
      </c>
      <c r="Y153" s="51" t="str">
        <f t="shared" si="249"/>
        <v/>
      </c>
      <c r="AD153" s="131"/>
      <c r="AE153" s="71" t="str">
        <f t="shared" si="250"/>
        <v/>
      </c>
      <c r="AF153" s="86" t="str">
        <f t="shared" si="227"/>
        <v/>
      </c>
      <c r="AG153" s="86" t="str">
        <f t="shared" si="228"/>
        <v/>
      </c>
      <c r="AH153" s="86" t="str">
        <f t="shared" si="251"/>
        <v/>
      </c>
      <c r="AI153" s="86" t="str">
        <f t="shared" si="252"/>
        <v/>
      </c>
      <c r="AJ153" s="86" t="str">
        <f t="shared" si="253"/>
        <v/>
      </c>
      <c r="AK153" s="86" t="str">
        <f t="shared" si="294"/>
        <v/>
      </c>
      <c r="AL153" s="86" t="str">
        <f>IF(AND(Include_study?="Yes",Sufficient_data="Yes",Subgroup&lt;&gt;""),AH153-ABS(TINV((1-Subgroup_confidence_level),Number_of_subjects-1))*Calculations!AI153,"")</f>
        <v/>
      </c>
      <c r="AM153" s="86" t="str">
        <f>IF(AND(Include_study?="Yes",Sufficient_data="Yes",Subgroup&lt;&gt;""),AH153+ABS(TINV((1-Subgroup_confidence_level),Number_of_subjects-1))*Calculations!AI153,"")</f>
        <v/>
      </c>
      <c r="AN153" s="110" t="str">
        <f t="shared" si="295"/>
        <v/>
      </c>
      <c r="AO153" s="108" t="str">
        <f t="shared" si="296"/>
        <v/>
      </c>
      <c r="AP153" s="42"/>
      <c r="AQ153" s="71" t="e">
        <f t="shared" si="254"/>
        <v>#N/A</v>
      </c>
      <c r="AR153" s="41" t="str">
        <f t="shared" si="255"/>
        <v/>
      </c>
      <c r="AS153" s="51" t="str">
        <f t="shared" si="256"/>
        <v/>
      </c>
      <c r="AT153" s="42"/>
      <c r="AU153" s="71" t="str">
        <f t="shared" si="257"/>
        <v/>
      </c>
      <c r="AV153" s="86" t="str">
        <f>IF(AND(Sufficient_data="Yes",Include_study?="Yes",Subgroup&lt;&gt;""),IF(COUNTIFS(Input!P$2:P152,"="&amp;"Yes",Input!C$2:C152,"="&amp;"Yes",Input!Q$2:Q152,"="&amp;Subgroup)&gt;0,"",Subgroup),"")</f>
        <v/>
      </c>
      <c r="AW153" s="86" t="str">
        <f t="shared" si="258"/>
        <v/>
      </c>
      <c r="AX153" s="86" t="str">
        <f t="shared" si="259"/>
        <v/>
      </c>
      <c r="AY153" s="86" t="str">
        <f t="shared" si="260"/>
        <v/>
      </c>
      <c r="AZ153" s="86" t="str">
        <f t="shared" si="261"/>
        <v/>
      </c>
      <c r="BA153" s="86" t="str">
        <f t="shared" si="262"/>
        <v/>
      </c>
      <c r="BB153" s="86" t="str">
        <f t="shared" si="263"/>
        <v/>
      </c>
      <c r="BC153" s="86" t="str">
        <f t="shared" si="297"/>
        <v/>
      </c>
      <c r="BD153" s="86" t="str">
        <f t="shared" si="264"/>
        <v/>
      </c>
      <c r="BE153" s="86" t="str">
        <f t="shared" si="298"/>
        <v/>
      </c>
      <c r="BF153" s="86" t="str">
        <f t="shared" si="299"/>
        <v/>
      </c>
      <c r="BG153" s="86" t="str">
        <f t="shared" si="265"/>
        <v/>
      </c>
      <c r="BH153" s="86" t="str">
        <f t="shared" si="300"/>
        <v/>
      </c>
      <c r="BI153" s="86" t="str">
        <f t="shared" si="301"/>
        <v/>
      </c>
      <c r="BJ153" s="86" t="str">
        <f t="shared" si="266"/>
        <v/>
      </c>
      <c r="BK153" s="86" t="str">
        <f t="shared" si="302"/>
        <v/>
      </c>
      <c r="BL153" s="86" t="str">
        <f t="shared" si="303"/>
        <v/>
      </c>
      <c r="BM153" s="86" t="str">
        <f t="shared" si="267"/>
        <v/>
      </c>
      <c r="BN153" s="86" t="str">
        <f t="shared" si="268"/>
        <v/>
      </c>
      <c r="BO153" s="86" t="e">
        <f t="shared" si="269"/>
        <v>#N/A</v>
      </c>
      <c r="BP153" s="105" t="str">
        <f t="shared" si="270"/>
        <v/>
      </c>
      <c r="BQ153" s="86" t="str">
        <f t="shared" si="271"/>
        <v/>
      </c>
      <c r="BR153" s="86" t="str">
        <f t="shared" si="304"/>
        <v/>
      </c>
      <c r="BS153" s="86" t="str">
        <f t="shared" si="272"/>
        <v/>
      </c>
      <c r="BT153" s="51" t="str">
        <f t="shared" si="310"/>
        <v/>
      </c>
      <c r="BY153" s="132"/>
      <c r="BZ153" s="41" t="e">
        <f>IF(AND(Sufficient_data="Yes",Include_study?="Yes",Moderator&lt;&gt;""),'Moderator Analysis'!E153,NA())</f>
        <v>#N/A</v>
      </c>
      <c r="CA153" s="41" t="e">
        <f>IF(AND(Include_study?="Yes",Sufficient_data="Yes",Moderator&lt;&gt;""),'Moderator Analysis'!F153,NA())</f>
        <v>#N/A</v>
      </c>
      <c r="CB153" s="41" t="str">
        <f t="shared" si="305"/>
        <v/>
      </c>
      <c r="CC153" s="41" t="str">
        <f t="shared" si="273"/>
        <v/>
      </c>
      <c r="CD153" s="41" t="str">
        <f>IF(AND(Sufficient_data="Yes",Include_study?="Yes",Moderator&lt;&gt;""),'Moderator Analysis'!F:F-CO$2,"")</f>
        <v/>
      </c>
      <c r="CE153" s="41" t="str">
        <f t="shared" si="274"/>
        <v/>
      </c>
      <c r="CF153" s="51" t="str">
        <f>IF(AND(Sufficient_data="Yes",Include_study?="Yes",Moderator&lt;&gt;""),CC:CC*('Moderator Analysis'!F:F-CO$5-CO$4*'Moderator Analysis'!E:E)^2,"")</f>
        <v/>
      </c>
      <c r="CG153" s="42"/>
      <c r="CH153" s="25"/>
      <c r="CI153" s="71" t="str">
        <f t="shared" si="275"/>
        <v/>
      </c>
      <c r="CJ153" s="41" t="str">
        <f>IF(AND(Sufficient_data="Yes",Include_study?="Yes",CI153&lt;&gt;""),'Moderator Analysis'!F:F-'Moderator Analysis'!$J$37,"")</f>
        <v/>
      </c>
      <c r="CK153" s="41" t="str">
        <f>IF(AND(Sufficient_data="Yes",Include_study?="Yes",CI153&lt;&gt;""),'Moderator Analysis'!E:E-SUMPRODUCT('Moderator Analysis'!E:E,CI:CI)/SUM(CI:CI),"")</f>
        <v/>
      </c>
      <c r="CL153" s="51" t="str">
        <f>IF(AND(Sufficient_data="Yes",Include_study?="Yes",CI153&lt;&gt;""),CI:CI*('Moderator Analysis'!F:F-'Moderator Analysis'!J$29-'Moderator Analysis'!J$30*'Moderator Analysis'!E:E)^2,"")</f>
        <v/>
      </c>
      <c r="CQ153" s="132"/>
      <c r="CR153" s="134"/>
      <c r="CS153" s="41" t="str">
        <f>IF(AND(Sufficient_data="Yes",Include_study?="Yes"),1/('Publication Bias Analysis'!F153^2),"")</f>
        <v/>
      </c>
      <c r="CT153" s="86" t="str">
        <f>IF(AND(Include_study?="Yes",Sufficient_data="Yes"),1/('Publication Bias Analysis'!F153^2+IF(Additional_model="Fixed effect",0,DG$21)),"")</f>
        <v/>
      </c>
      <c r="CU153" s="86" t="str">
        <f>IF(AND(Include_study?="Yes",Sufficient_data="Yes"),1/('Publication Bias Analysis'!F:F^2+IF(Additional_model="Fixed effect",0,'Publication Bias Analysis'!L$32)),"")</f>
        <v/>
      </c>
      <c r="CV153" s="86" t="str">
        <f>IF(AND(Include_study?="Yes",Sufficient_data="Yes"),'Publication Bias Analysis'!E:E-'Publication Bias Analysis'!I$37,"")</f>
        <v/>
      </c>
      <c r="CW153" s="86" t="str">
        <f>IF(AND(Include_study?="Yes",Sufficient_data="Yes"),IF(Additional_model="Fixed effect",1/'Publication Bias Analysis'!F:F,1/SQRT('Publication Bias Analysis'!F:F^2+Calculations!DG$21)),"")</f>
        <v/>
      </c>
      <c r="CX153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53" s="88" t="str">
        <f t="shared" si="306"/>
        <v/>
      </c>
      <c r="CZ153" s="88" t="str">
        <f>IF(AND(Include_study?="Yes",Sufficient_data="Yes"),CY:CY+IF(DK:DK&lt;0,-1,1)*COUNTIF(CY$2:CY152,CY:CY),"")</f>
        <v/>
      </c>
      <c r="DA153" s="88" t="str">
        <f>IF(AND(Include_study?="Yes",Sufficient_data="Yes"),RANK(DO:DO,DO:DO,1)*IF(DN:DN&gt;0,1,-1)+IF(DN:DN&lt;0,-1,1)*COUNTIF(CY$2:CY152,CY:CY),"")</f>
        <v/>
      </c>
      <c r="DB153" s="88" t="str">
        <f>IF(AND(Include_study?="Yes",Sufficient_data="Yes"),RANK(DR:DR,DR:DR,1)*IF(DQ:DQ&gt;0,1,-1)+IF(DQ:DQ&lt;0,-1,1)*COUNTIF(CY$2:CY152,CY:CY),"")</f>
        <v/>
      </c>
      <c r="DC153" s="41" t="e">
        <f>IF(AND(Include_study?="Yes",Sufficient_data="Yes"),'Publication Bias Analysis'!$E:$E,NA())</f>
        <v>#N/A</v>
      </c>
      <c r="DD153" s="51" t="e">
        <f>IF(AND(Include_study?="Yes",Sufficient_data="Yes"),'Publication Bias Analysis'!$F:$F,NA())</f>
        <v>#N/A</v>
      </c>
      <c r="DJ153" s="136"/>
      <c r="DK153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53" s="41" t="str">
        <f t="shared" si="276"/>
        <v/>
      </c>
      <c r="DM153" s="51" t="str">
        <f>IF(AND(Include_study?="Yes",Sufficient_data="Yes"),1/('Publication Bias Analysis'!F:F^2+IF(Additional_model="Fixed effect",0,$DV$6)),"")</f>
        <v/>
      </c>
      <c r="DN153" s="41" t="str">
        <f>IF(AND(Include_study?="Yes",Sufficient_data="Yes"),IF('Publication Bias Analysis'!L$38="Left",'Publication Bias Analysis'!E:E-DV$3,Calculations!DV$3-'Publication Bias Analysis'!E:E),"")</f>
        <v/>
      </c>
      <c r="DO153" s="41" t="str">
        <f t="shared" si="277"/>
        <v/>
      </c>
      <c r="DP153" s="51" t="str">
        <f>IF(AND(DN153&lt;&gt;"",CZ153&lt;=MAX(CZ:CZ)-DV$7),1/('Publication Bias Analysis'!F:F^2+IF(Additional_model="Fixed effect",0,$DV$13)),"")</f>
        <v/>
      </c>
      <c r="DQ153" s="71" t="str">
        <f>IF(AND(Include_study?="Yes",Sufficient_data="Yes"),IF('Publication Bias Analysis'!L$38="Left",'Publication Bias Analysis'!E:E-DV$10,DV$10-'Publication Bias Analysis'!E:E),"")</f>
        <v/>
      </c>
      <c r="DR153" s="41" t="str">
        <f t="shared" si="278"/>
        <v/>
      </c>
      <c r="DS153" s="51" t="str">
        <f>IF(AND(DQ153&lt;&gt;"",DA153&lt;=MAX(DA:DA)-DV$14),1/('Publication Bias Analysis'!F:F^2+IF(Additional_model="Fixed effect",0,$DV$20)),"")</f>
        <v/>
      </c>
      <c r="EJ153" s="136"/>
      <c r="EK153" s="41" t="str">
        <f t="shared" si="307"/>
        <v/>
      </c>
      <c r="EL153" s="51" t="str">
        <f>IF(AND(Include_study?="Yes",Sufficient_data="Yes"),Z_score-('Publication Bias Analysis'!P$3+'Publication Bias Analysis'!P$4*Inverse_standard_error),"")</f>
        <v/>
      </c>
      <c r="EN153" s="136"/>
      <c r="EO153" s="41" t="str">
        <f>IF(AND(Include_study?="Yes",Sufficient_data="Yes"),('Publication Bias Analysis'!E:E-(SUMPRODUCT(Calculations!CS:CS,'Publication Bias Analysis'!E:E)/SUM(Calculations!CS:CS)))/SQRT(Calculations!EP:EP),"")</f>
        <v/>
      </c>
      <c r="EP153" s="41" t="str">
        <f>IF(AND(Include_study?="Yes",Sufficient_data="Yes"),'Publication Bias Analysis'!F:F^2-1/SUM(Calculations!CS:CS),"")</f>
        <v/>
      </c>
      <c r="EQ153" s="11" t="str">
        <f t="shared" si="279"/>
        <v/>
      </c>
      <c r="ER153" s="11" t="str">
        <f t="shared" si="280"/>
        <v/>
      </c>
      <c r="ES153" s="11" t="str">
        <f>IF(AND(Include_study?="Yes",Sufficient_data="Yes"),COUNTIFS(EQ$2:EQ152,"&lt;"&amp;EQ153,ER$2:ER152,"&lt;"&amp;ER153)+COUNTIFS(EQ154:EQ$201,"&lt;"&amp;EQ153,ER154:ER$201,"&lt;"&amp;ER153)+COUNTIFS(EQ$2:EQ152,"&gt;"&amp;EQ153,ER$2:ER152,"&gt;"&amp;ER153)+COUNTIFS(EQ154:EQ$201,"&gt;"&amp;EQ153,ER154:ER$201,"&gt;"&amp;ER153),"")</f>
        <v/>
      </c>
      <c r="ET153" s="82" t="str">
        <f>IF(AND(Include_study?="Yes",Sufficient_data="Yes"),COUNTIFS(EQ$2:EQ152,"&lt;"&amp;EQ153,ER$2:ER152,"&gt;"&amp;ER153)+COUNTIFS(EQ154:EQ$201,"&lt;"&amp;EQ153,ER154:ER$201,"&gt;"&amp;ER153)+COUNTIFS(EQ$2:EQ152,"&gt;"&amp;EQ153,ER$2:ER152,"&lt;"&amp;ER153)+COUNTIFS(EQ154:EQ$201,"&gt;"&amp;EQ153,ER154:ER$201,"&lt;"&amp;ER153),"")</f>
        <v/>
      </c>
      <c r="EV153" s="136"/>
      <c r="FA153" s="136"/>
      <c r="FB153" s="41" t="e">
        <f t="shared" si="242"/>
        <v>#N/A</v>
      </c>
      <c r="FC153" s="41" t="e">
        <f t="shared" si="243"/>
        <v>#N/A</v>
      </c>
      <c r="FD153" s="41" t="str">
        <f t="shared" si="244"/>
        <v/>
      </c>
      <c r="FE153" s="51" t="str">
        <f>IF(AND(Include_study?="Yes",Sufficient_data="Yes"),Z_score-('Publication Bias Analysis'!AO$30+'Publication Bias Analysis'!AO$31*Inverse_standard_error),"")</f>
        <v/>
      </c>
      <c r="FK153" s="136"/>
      <c r="FL153" s="11" t="str">
        <f>IF(Z_score_individual_studies&lt;&gt;"",RANK('Publication Bias Analysis'!AW:AW,'Publication Bias Analysis'!AW:AW,1)+COUNTIF('Publication Bias Analysis'!AW$2:AW152,'Publication Bias Analysis'!AW153),"")</f>
        <v/>
      </c>
      <c r="FM153" s="41" t="str">
        <f t="shared" si="308"/>
        <v/>
      </c>
      <c r="FN153" s="41" t="e">
        <f>IF('Publication Bias Analysis'!AV153&lt;&gt;"",'Publication Bias Analysis'!AV153,NA())</f>
        <v>#N/A</v>
      </c>
      <c r="FO153" s="41" t="e">
        <f>IF('Publication Bias Analysis'!AW153&lt;&gt;"",'Publication Bias Analysis'!AW153,NA())</f>
        <v>#N/A</v>
      </c>
      <c r="FP153" s="41" t="str">
        <f>IF(AND(Include_study?="Yes",Sufficient_data="Yes"),'Publication Bias Analysis'!AV:AV-AVERAGE('Publication Bias Analysis'!AV:AV),"")</f>
        <v/>
      </c>
      <c r="FQ153" s="51" t="str">
        <f>IF(AND(Include_study?="Yes",Sufficient_data="Yes"),FO:FO-('Publication Bias Analysis'!AZ$30+'Publication Bias Analysis'!AZ$31*FN:FN),"")</f>
        <v/>
      </c>
      <c r="FW153" s="136"/>
      <c r="FX153" s="90" t="str">
        <f t="shared" si="309"/>
        <v/>
      </c>
      <c r="FY153" s="41" t="str">
        <f t="shared" si="281"/>
        <v/>
      </c>
      <c r="FZ153" s="51" t="str">
        <f t="shared" si="311"/>
        <v/>
      </c>
    </row>
    <row r="154" spans="1:182" x14ac:dyDescent="0.2">
      <c r="A154" s="131"/>
      <c r="B154" s="41" t="str">
        <f>IF(AND(Sufficient_data="Yes",Include_study?="Yes"),IF(AND(Sort_By=$E$1,Order="Ascending"),IF(Input!Study_name="",COUNTIFS(Input!Study_name,"&lt;&gt;"&amp;"",Include_study?,"Yes",Sufficient_data,"Yes")+1,IF(COUNT(E154)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154)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54" s="41" t="str">
        <f>IF(B154&lt;&gt;"",IF(B154=0,COUNTIF(B$2:B153,0)+1,COUNTIF(B$2:B153,B154)+COUNTIF(B:B,"&lt;"&amp;B154)+1),"")</f>
        <v/>
      </c>
      <c r="D154" s="41" t="str">
        <f t="shared" si="215"/>
        <v/>
      </c>
      <c r="E154" s="41" t="str">
        <f>IF(AND(Include_study?="Yes",Sufficient_data="Yes",Input!Study_name&lt;&gt;""),Input!Study_name,"")</f>
        <v/>
      </c>
      <c r="F154" s="41" t="str">
        <f>IF(AND(Include_study?="Yes",Sufficient_data="Yes"),IF(Input!M2_M1&lt;&gt;"",Input!M2_M1,IF(AND(M1_&lt;&gt;"",M2_&lt;&gt;""),M2_-M1_,"")),"")</f>
        <v/>
      </c>
      <c r="G154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54" s="41" t="str">
        <f>IF(AND(Include_study?="Yes",Sufficient_data="Yes"),IF(OR(t_value&lt;&gt;"",F_value&lt;&gt;"",Input!Cohens_d&lt;&gt;"",Input!Hedges_g&lt;&gt;""),"",Sdiff/SQRT(2*(1-(r_)))),"")</f>
        <v/>
      </c>
      <c r="I154" s="11" t="str">
        <f t="shared" si="282"/>
        <v/>
      </c>
      <c r="J154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54" s="41" t="str">
        <f t="shared" si="283"/>
        <v/>
      </c>
      <c r="L154" s="41" t="str">
        <f t="shared" si="284"/>
        <v/>
      </c>
      <c r="M154" s="41" t="str">
        <f t="shared" si="285"/>
        <v/>
      </c>
      <c r="N154" s="41" t="str">
        <f t="shared" si="286"/>
        <v/>
      </c>
      <c r="O154" s="41" t="str">
        <f t="shared" si="287"/>
        <v/>
      </c>
      <c r="P154" s="41" t="str">
        <f t="shared" si="288"/>
        <v/>
      </c>
      <c r="Q154" s="41" t="str">
        <f t="shared" si="289"/>
        <v/>
      </c>
      <c r="R154" s="41" t="str">
        <f t="shared" si="290"/>
        <v/>
      </c>
      <c r="S154" s="41" t="str">
        <f t="shared" si="291"/>
        <v/>
      </c>
      <c r="T154" s="105" t="str">
        <f t="shared" si="292"/>
        <v/>
      </c>
      <c r="U154" s="108" t="str">
        <f t="shared" si="293"/>
        <v/>
      </c>
      <c r="V154" s="42"/>
      <c r="W154" s="71" t="e">
        <f t="shared" si="247"/>
        <v>#N/A</v>
      </c>
      <c r="X154" s="41" t="str">
        <f t="shared" si="248"/>
        <v/>
      </c>
      <c r="Y154" s="51" t="str">
        <f t="shared" si="249"/>
        <v/>
      </c>
      <c r="AD154" s="131"/>
      <c r="AE154" s="71" t="str">
        <f t="shared" si="250"/>
        <v/>
      </c>
      <c r="AF154" s="86" t="str">
        <f t="shared" si="227"/>
        <v/>
      </c>
      <c r="AG154" s="86" t="str">
        <f t="shared" si="228"/>
        <v/>
      </c>
      <c r="AH154" s="86" t="str">
        <f t="shared" si="251"/>
        <v/>
      </c>
      <c r="AI154" s="86" t="str">
        <f t="shared" si="252"/>
        <v/>
      </c>
      <c r="AJ154" s="86" t="str">
        <f t="shared" si="253"/>
        <v/>
      </c>
      <c r="AK154" s="86" t="str">
        <f t="shared" si="294"/>
        <v/>
      </c>
      <c r="AL154" s="86" t="str">
        <f>IF(AND(Include_study?="Yes",Sufficient_data="Yes",Subgroup&lt;&gt;""),AH154-ABS(TINV((1-Subgroup_confidence_level),Number_of_subjects-1))*Calculations!AI154,"")</f>
        <v/>
      </c>
      <c r="AM154" s="86" t="str">
        <f>IF(AND(Include_study?="Yes",Sufficient_data="Yes",Subgroup&lt;&gt;""),AH154+ABS(TINV((1-Subgroup_confidence_level),Number_of_subjects-1))*Calculations!AI154,"")</f>
        <v/>
      </c>
      <c r="AN154" s="110" t="str">
        <f t="shared" si="295"/>
        <v/>
      </c>
      <c r="AO154" s="108" t="str">
        <f t="shared" si="296"/>
        <v/>
      </c>
      <c r="AP154" s="42"/>
      <c r="AQ154" s="71" t="e">
        <f t="shared" si="254"/>
        <v>#N/A</v>
      </c>
      <c r="AR154" s="41" t="str">
        <f t="shared" si="255"/>
        <v/>
      </c>
      <c r="AS154" s="51" t="str">
        <f t="shared" si="256"/>
        <v/>
      </c>
      <c r="AT154" s="42"/>
      <c r="AU154" s="71" t="str">
        <f t="shared" si="257"/>
        <v/>
      </c>
      <c r="AV154" s="86" t="str">
        <f>IF(AND(Sufficient_data="Yes",Include_study?="Yes",Subgroup&lt;&gt;""),IF(COUNTIFS(Input!P$2:P153,"="&amp;"Yes",Input!C$2:C153,"="&amp;"Yes",Input!Q$2:Q153,"="&amp;Subgroup)&gt;0,"",Subgroup),"")</f>
        <v/>
      </c>
      <c r="AW154" s="86" t="str">
        <f t="shared" si="258"/>
        <v/>
      </c>
      <c r="AX154" s="86" t="str">
        <f t="shared" si="259"/>
        <v/>
      </c>
      <c r="AY154" s="86" t="str">
        <f t="shared" si="260"/>
        <v/>
      </c>
      <c r="AZ154" s="86" t="str">
        <f t="shared" si="261"/>
        <v/>
      </c>
      <c r="BA154" s="86" t="str">
        <f t="shared" si="262"/>
        <v/>
      </c>
      <c r="BB154" s="86" t="str">
        <f t="shared" si="263"/>
        <v/>
      </c>
      <c r="BC154" s="86" t="str">
        <f t="shared" si="297"/>
        <v/>
      </c>
      <c r="BD154" s="86" t="str">
        <f t="shared" si="264"/>
        <v/>
      </c>
      <c r="BE154" s="86" t="str">
        <f t="shared" si="298"/>
        <v/>
      </c>
      <c r="BF154" s="86" t="str">
        <f t="shared" si="299"/>
        <v/>
      </c>
      <c r="BG154" s="86" t="str">
        <f t="shared" si="265"/>
        <v/>
      </c>
      <c r="BH154" s="86" t="str">
        <f t="shared" si="300"/>
        <v/>
      </c>
      <c r="BI154" s="86" t="str">
        <f t="shared" si="301"/>
        <v/>
      </c>
      <c r="BJ154" s="86" t="str">
        <f t="shared" si="266"/>
        <v/>
      </c>
      <c r="BK154" s="86" t="str">
        <f t="shared" si="302"/>
        <v/>
      </c>
      <c r="BL154" s="86" t="str">
        <f t="shared" si="303"/>
        <v/>
      </c>
      <c r="BM154" s="86" t="str">
        <f t="shared" si="267"/>
        <v/>
      </c>
      <c r="BN154" s="86" t="str">
        <f t="shared" si="268"/>
        <v/>
      </c>
      <c r="BO154" s="86" t="e">
        <f t="shared" si="269"/>
        <v>#N/A</v>
      </c>
      <c r="BP154" s="105" t="str">
        <f t="shared" si="270"/>
        <v/>
      </c>
      <c r="BQ154" s="86" t="str">
        <f t="shared" si="271"/>
        <v/>
      </c>
      <c r="BR154" s="86" t="str">
        <f t="shared" si="304"/>
        <v/>
      </c>
      <c r="BS154" s="86" t="str">
        <f t="shared" si="272"/>
        <v/>
      </c>
      <c r="BT154" s="51" t="str">
        <f t="shared" si="310"/>
        <v/>
      </c>
      <c r="BY154" s="132"/>
      <c r="BZ154" s="41" t="e">
        <f>IF(AND(Sufficient_data="Yes",Include_study?="Yes",Moderator&lt;&gt;""),'Moderator Analysis'!E154,NA())</f>
        <v>#N/A</v>
      </c>
      <c r="CA154" s="41" t="e">
        <f>IF(AND(Include_study?="Yes",Sufficient_data="Yes",Moderator&lt;&gt;""),'Moderator Analysis'!F154,NA())</f>
        <v>#N/A</v>
      </c>
      <c r="CB154" s="41" t="str">
        <f t="shared" si="305"/>
        <v/>
      </c>
      <c r="CC154" s="41" t="str">
        <f t="shared" si="273"/>
        <v/>
      </c>
      <c r="CD154" s="41" t="str">
        <f>IF(AND(Sufficient_data="Yes",Include_study?="Yes",Moderator&lt;&gt;""),'Moderator Analysis'!F:F-CO$2,"")</f>
        <v/>
      </c>
      <c r="CE154" s="41" t="str">
        <f t="shared" si="274"/>
        <v/>
      </c>
      <c r="CF154" s="51" t="str">
        <f>IF(AND(Sufficient_data="Yes",Include_study?="Yes",Moderator&lt;&gt;""),CC:CC*('Moderator Analysis'!F:F-CO$5-CO$4*'Moderator Analysis'!E:E)^2,"")</f>
        <v/>
      </c>
      <c r="CG154" s="42"/>
      <c r="CH154" s="25"/>
      <c r="CI154" s="71" t="str">
        <f t="shared" si="275"/>
        <v/>
      </c>
      <c r="CJ154" s="41" t="str">
        <f>IF(AND(Sufficient_data="Yes",Include_study?="Yes",CI154&lt;&gt;""),'Moderator Analysis'!F:F-'Moderator Analysis'!$J$37,"")</f>
        <v/>
      </c>
      <c r="CK154" s="41" t="str">
        <f>IF(AND(Sufficient_data="Yes",Include_study?="Yes",CI154&lt;&gt;""),'Moderator Analysis'!E:E-SUMPRODUCT('Moderator Analysis'!E:E,CI:CI)/SUM(CI:CI),"")</f>
        <v/>
      </c>
      <c r="CL154" s="51" t="str">
        <f>IF(AND(Sufficient_data="Yes",Include_study?="Yes",CI154&lt;&gt;""),CI:CI*('Moderator Analysis'!F:F-'Moderator Analysis'!J$29-'Moderator Analysis'!J$30*'Moderator Analysis'!E:E)^2,"")</f>
        <v/>
      </c>
      <c r="CQ154" s="132"/>
      <c r="CR154" s="134"/>
      <c r="CS154" s="41" t="str">
        <f>IF(AND(Sufficient_data="Yes",Include_study?="Yes"),1/('Publication Bias Analysis'!F154^2),"")</f>
        <v/>
      </c>
      <c r="CT154" s="86" t="str">
        <f>IF(AND(Include_study?="Yes",Sufficient_data="Yes"),1/('Publication Bias Analysis'!F154^2+IF(Additional_model="Fixed effect",0,DG$21)),"")</f>
        <v/>
      </c>
      <c r="CU154" s="86" t="str">
        <f>IF(AND(Include_study?="Yes",Sufficient_data="Yes"),1/('Publication Bias Analysis'!F:F^2+IF(Additional_model="Fixed effect",0,'Publication Bias Analysis'!L$32)),"")</f>
        <v/>
      </c>
      <c r="CV154" s="86" t="str">
        <f>IF(AND(Include_study?="Yes",Sufficient_data="Yes"),'Publication Bias Analysis'!E:E-'Publication Bias Analysis'!I$37,"")</f>
        <v/>
      </c>
      <c r="CW154" s="86" t="str">
        <f>IF(AND(Include_study?="Yes",Sufficient_data="Yes"),IF(Additional_model="Fixed effect",1/'Publication Bias Analysis'!F:F,1/SQRT('Publication Bias Analysis'!F:F^2+Calculations!DG$21)),"")</f>
        <v/>
      </c>
      <c r="CX154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54" s="88" t="str">
        <f t="shared" si="306"/>
        <v/>
      </c>
      <c r="CZ154" s="88" t="str">
        <f>IF(AND(Include_study?="Yes",Sufficient_data="Yes"),CY:CY+IF(DK:DK&lt;0,-1,1)*COUNTIF(CY$2:CY153,CY:CY),"")</f>
        <v/>
      </c>
      <c r="DA154" s="88" t="str">
        <f>IF(AND(Include_study?="Yes",Sufficient_data="Yes"),RANK(DO:DO,DO:DO,1)*IF(DN:DN&gt;0,1,-1)+IF(DN:DN&lt;0,-1,1)*COUNTIF(CY$2:CY153,CY:CY),"")</f>
        <v/>
      </c>
      <c r="DB154" s="88" t="str">
        <f>IF(AND(Include_study?="Yes",Sufficient_data="Yes"),RANK(DR:DR,DR:DR,1)*IF(DQ:DQ&gt;0,1,-1)+IF(DQ:DQ&lt;0,-1,1)*COUNTIF(CY$2:CY153,CY:CY),"")</f>
        <v/>
      </c>
      <c r="DC154" s="41" t="e">
        <f>IF(AND(Include_study?="Yes",Sufficient_data="Yes"),'Publication Bias Analysis'!$E:$E,NA())</f>
        <v>#N/A</v>
      </c>
      <c r="DD154" s="51" t="e">
        <f>IF(AND(Include_study?="Yes",Sufficient_data="Yes"),'Publication Bias Analysis'!$F:$F,NA())</f>
        <v>#N/A</v>
      </c>
      <c r="DJ154" s="136"/>
      <c r="DK154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54" s="41" t="str">
        <f t="shared" si="276"/>
        <v/>
      </c>
      <c r="DM154" s="51" t="str">
        <f>IF(AND(Include_study?="Yes",Sufficient_data="Yes"),1/('Publication Bias Analysis'!F:F^2+IF(Additional_model="Fixed effect",0,$DV$6)),"")</f>
        <v/>
      </c>
      <c r="DN154" s="41" t="str">
        <f>IF(AND(Include_study?="Yes",Sufficient_data="Yes"),IF('Publication Bias Analysis'!L$38="Left",'Publication Bias Analysis'!E:E-DV$3,Calculations!DV$3-'Publication Bias Analysis'!E:E),"")</f>
        <v/>
      </c>
      <c r="DO154" s="41" t="str">
        <f t="shared" si="277"/>
        <v/>
      </c>
      <c r="DP154" s="51" t="str">
        <f>IF(AND(DN154&lt;&gt;"",CZ154&lt;=MAX(CZ:CZ)-DV$7),1/('Publication Bias Analysis'!F:F^2+IF(Additional_model="Fixed effect",0,$DV$13)),"")</f>
        <v/>
      </c>
      <c r="DQ154" s="71" t="str">
        <f>IF(AND(Include_study?="Yes",Sufficient_data="Yes"),IF('Publication Bias Analysis'!L$38="Left",'Publication Bias Analysis'!E:E-DV$10,DV$10-'Publication Bias Analysis'!E:E),"")</f>
        <v/>
      </c>
      <c r="DR154" s="41" t="str">
        <f t="shared" si="278"/>
        <v/>
      </c>
      <c r="DS154" s="51" t="str">
        <f>IF(AND(DQ154&lt;&gt;"",DA154&lt;=MAX(DA:DA)-DV$14),1/('Publication Bias Analysis'!F:F^2+IF(Additional_model="Fixed effect",0,$DV$20)),"")</f>
        <v/>
      </c>
      <c r="EJ154" s="136"/>
      <c r="EK154" s="41" t="str">
        <f t="shared" si="307"/>
        <v/>
      </c>
      <c r="EL154" s="51" t="str">
        <f>IF(AND(Include_study?="Yes",Sufficient_data="Yes"),Z_score-('Publication Bias Analysis'!P$3+'Publication Bias Analysis'!P$4*Inverse_standard_error),"")</f>
        <v/>
      </c>
      <c r="EN154" s="136"/>
      <c r="EO154" s="41" t="str">
        <f>IF(AND(Include_study?="Yes",Sufficient_data="Yes"),('Publication Bias Analysis'!E:E-(SUMPRODUCT(Calculations!CS:CS,'Publication Bias Analysis'!E:E)/SUM(Calculations!CS:CS)))/SQRT(Calculations!EP:EP),"")</f>
        <v/>
      </c>
      <c r="EP154" s="41" t="str">
        <f>IF(AND(Include_study?="Yes",Sufficient_data="Yes"),'Publication Bias Analysis'!F:F^2-1/SUM(Calculations!CS:CS),"")</f>
        <v/>
      </c>
      <c r="EQ154" s="11" t="str">
        <f t="shared" si="279"/>
        <v/>
      </c>
      <c r="ER154" s="11" t="str">
        <f t="shared" si="280"/>
        <v/>
      </c>
      <c r="ES154" s="11" t="str">
        <f>IF(AND(Include_study?="Yes",Sufficient_data="Yes"),COUNTIFS(EQ$2:EQ153,"&lt;"&amp;EQ154,ER$2:ER153,"&lt;"&amp;ER154)+COUNTIFS(EQ155:EQ$201,"&lt;"&amp;EQ154,ER155:ER$201,"&lt;"&amp;ER154)+COUNTIFS(EQ$2:EQ153,"&gt;"&amp;EQ154,ER$2:ER153,"&gt;"&amp;ER154)+COUNTIFS(EQ155:EQ$201,"&gt;"&amp;EQ154,ER155:ER$201,"&gt;"&amp;ER154),"")</f>
        <v/>
      </c>
      <c r="ET154" s="82" t="str">
        <f>IF(AND(Include_study?="Yes",Sufficient_data="Yes"),COUNTIFS(EQ$2:EQ153,"&lt;"&amp;EQ154,ER$2:ER153,"&gt;"&amp;ER154)+COUNTIFS(EQ155:EQ$201,"&lt;"&amp;EQ154,ER155:ER$201,"&gt;"&amp;ER154)+COUNTIFS(EQ$2:EQ153,"&gt;"&amp;EQ154,ER$2:ER153,"&lt;"&amp;ER154)+COUNTIFS(EQ155:EQ$201,"&gt;"&amp;EQ154,ER155:ER$201,"&lt;"&amp;ER154),"")</f>
        <v/>
      </c>
      <c r="EV154" s="136"/>
      <c r="FA154" s="136"/>
      <c r="FB154" s="41" t="e">
        <f t="shared" si="242"/>
        <v>#N/A</v>
      </c>
      <c r="FC154" s="41" t="e">
        <f t="shared" si="243"/>
        <v>#N/A</v>
      </c>
      <c r="FD154" s="41" t="str">
        <f t="shared" si="244"/>
        <v/>
      </c>
      <c r="FE154" s="51" t="str">
        <f>IF(AND(Include_study?="Yes",Sufficient_data="Yes"),Z_score-('Publication Bias Analysis'!AO$30+'Publication Bias Analysis'!AO$31*Inverse_standard_error),"")</f>
        <v/>
      </c>
      <c r="FK154" s="136"/>
      <c r="FL154" s="11" t="str">
        <f>IF(Z_score_individual_studies&lt;&gt;"",RANK('Publication Bias Analysis'!AW:AW,'Publication Bias Analysis'!AW:AW,1)+COUNTIF('Publication Bias Analysis'!AW$2:AW153,'Publication Bias Analysis'!AW154),"")</f>
        <v/>
      </c>
      <c r="FM154" s="41" t="str">
        <f t="shared" si="308"/>
        <v/>
      </c>
      <c r="FN154" s="41" t="e">
        <f>IF('Publication Bias Analysis'!AV154&lt;&gt;"",'Publication Bias Analysis'!AV154,NA())</f>
        <v>#N/A</v>
      </c>
      <c r="FO154" s="41" t="e">
        <f>IF('Publication Bias Analysis'!AW154&lt;&gt;"",'Publication Bias Analysis'!AW154,NA())</f>
        <v>#N/A</v>
      </c>
      <c r="FP154" s="41" t="str">
        <f>IF(AND(Include_study?="Yes",Sufficient_data="Yes"),'Publication Bias Analysis'!AV:AV-AVERAGE('Publication Bias Analysis'!AV:AV),"")</f>
        <v/>
      </c>
      <c r="FQ154" s="51" t="str">
        <f>IF(AND(Include_study?="Yes",Sufficient_data="Yes"),FO:FO-('Publication Bias Analysis'!AZ$30+'Publication Bias Analysis'!AZ$31*FN:FN),"")</f>
        <v/>
      </c>
      <c r="FW154" s="136"/>
      <c r="FX154" s="90" t="str">
        <f t="shared" si="309"/>
        <v/>
      </c>
      <c r="FY154" s="41" t="str">
        <f t="shared" si="281"/>
        <v/>
      </c>
      <c r="FZ154" s="51" t="str">
        <f t="shared" si="311"/>
        <v/>
      </c>
    </row>
    <row r="155" spans="1:182" x14ac:dyDescent="0.2">
      <c r="A155" s="131"/>
      <c r="B155" s="41" t="str">
        <f>IF(AND(Sufficient_data="Yes",Include_study?="Yes"),IF(AND(Sort_By=$E$1,Order="Ascending"),IF(Input!Study_name="",COUNTIFS(Input!Study_name,"&lt;&gt;"&amp;"",Include_study?,"Yes",Sufficient_data,"Yes")+1,IF(COUNT(E155)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155)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55" s="41" t="str">
        <f>IF(B155&lt;&gt;"",IF(B155=0,COUNTIF(B$2:B154,0)+1,COUNTIF(B$2:B154,B155)+COUNTIF(B:B,"&lt;"&amp;B155)+1),"")</f>
        <v/>
      </c>
      <c r="D155" s="41" t="str">
        <f t="shared" si="215"/>
        <v/>
      </c>
      <c r="E155" s="41" t="str">
        <f>IF(AND(Include_study?="Yes",Sufficient_data="Yes",Input!Study_name&lt;&gt;""),Input!Study_name,"")</f>
        <v/>
      </c>
      <c r="F155" s="41" t="str">
        <f>IF(AND(Include_study?="Yes",Sufficient_data="Yes"),IF(Input!M2_M1&lt;&gt;"",Input!M2_M1,IF(AND(M1_&lt;&gt;"",M2_&lt;&gt;""),M2_-M1_,"")),"")</f>
        <v/>
      </c>
      <c r="G155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55" s="41" t="str">
        <f>IF(AND(Include_study?="Yes",Sufficient_data="Yes"),IF(OR(t_value&lt;&gt;"",F_value&lt;&gt;"",Input!Cohens_d&lt;&gt;"",Input!Hedges_g&lt;&gt;""),"",Sdiff/SQRT(2*(1-(r_)))),"")</f>
        <v/>
      </c>
      <c r="I155" s="11" t="str">
        <f t="shared" si="282"/>
        <v/>
      </c>
      <c r="J155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55" s="41" t="str">
        <f t="shared" si="283"/>
        <v/>
      </c>
      <c r="L155" s="41" t="str">
        <f t="shared" si="284"/>
        <v/>
      </c>
      <c r="M155" s="41" t="str">
        <f t="shared" si="285"/>
        <v/>
      </c>
      <c r="N155" s="41" t="str">
        <f t="shared" si="286"/>
        <v/>
      </c>
      <c r="O155" s="41" t="str">
        <f t="shared" si="287"/>
        <v/>
      </c>
      <c r="P155" s="41" t="str">
        <f t="shared" si="288"/>
        <v/>
      </c>
      <c r="Q155" s="41" t="str">
        <f t="shared" si="289"/>
        <v/>
      </c>
      <c r="R155" s="41" t="str">
        <f t="shared" si="290"/>
        <v/>
      </c>
      <c r="S155" s="41" t="str">
        <f t="shared" si="291"/>
        <v/>
      </c>
      <c r="T155" s="105" t="str">
        <f t="shared" si="292"/>
        <v/>
      </c>
      <c r="U155" s="108" t="str">
        <f t="shared" si="293"/>
        <v/>
      </c>
      <c r="V155" s="42"/>
      <c r="W155" s="71" t="e">
        <f t="shared" si="247"/>
        <v>#N/A</v>
      </c>
      <c r="X155" s="41" t="str">
        <f t="shared" si="248"/>
        <v/>
      </c>
      <c r="Y155" s="51" t="str">
        <f t="shared" si="249"/>
        <v/>
      </c>
      <c r="AD155" s="131"/>
      <c r="AE155" s="71" t="str">
        <f t="shared" si="250"/>
        <v/>
      </c>
      <c r="AF155" s="86" t="str">
        <f t="shared" si="227"/>
        <v/>
      </c>
      <c r="AG155" s="86" t="str">
        <f t="shared" si="228"/>
        <v/>
      </c>
      <c r="AH155" s="86" t="str">
        <f t="shared" si="251"/>
        <v/>
      </c>
      <c r="AI155" s="86" t="str">
        <f t="shared" si="252"/>
        <v/>
      </c>
      <c r="AJ155" s="86" t="str">
        <f t="shared" si="253"/>
        <v/>
      </c>
      <c r="AK155" s="86" t="str">
        <f t="shared" si="294"/>
        <v/>
      </c>
      <c r="AL155" s="86" t="str">
        <f>IF(AND(Include_study?="Yes",Sufficient_data="Yes",Subgroup&lt;&gt;""),AH155-ABS(TINV((1-Subgroup_confidence_level),Number_of_subjects-1))*Calculations!AI155,"")</f>
        <v/>
      </c>
      <c r="AM155" s="86" t="str">
        <f>IF(AND(Include_study?="Yes",Sufficient_data="Yes",Subgroup&lt;&gt;""),AH155+ABS(TINV((1-Subgroup_confidence_level),Number_of_subjects-1))*Calculations!AI155,"")</f>
        <v/>
      </c>
      <c r="AN155" s="110" t="str">
        <f t="shared" si="295"/>
        <v/>
      </c>
      <c r="AO155" s="108" t="str">
        <f t="shared" si="296"/>
        <v/>
      </c>
      <c r="AP155" s="42"/>
      <c r="AQ155" s="71" t="e">
        <f t="shared" si="254"/>
        <v>#N/A</v>
      </c>
      <c r="AR155" s="41" t="str">
        <f t="shared" si="255"/>
        <v/>
      </c>
      <c r="AS155" s="51" t="str">
        <f t="shared" si="256"/>
        <v/>
      </c>
      <c r="AT155" s="42"/>
      <c r="AU155" s="71" t="str">
        <f t="shared" si="257"/>
        <v/>
      </c>
      <c r="AV155" s="86" t="str">
        <f>IF(AND(Sufficient_data="Yes",Include_study?="Yes",Subgroup&lt;&gt;""),IF(COUNTIFS(Input!P$2:P154,"="&amp;"Yes",Input!C$2:C154,"="&amp;"Yes",Input!Q$2:Q154,"="&amp;Subgroup)&gt;0,"",Subgroup),"")</f>
        <v/>
      </c>
      <c r="AW155" s="86" t="str">
        <f t="shared" si="258"/>
        <v/>
      </c>
      <c r="AX155" s="86" t="str">
        <f t="shared" si="259"/>
        <v/>
      </c>
      <c r="AY155" s="86" t="str">
        <f t="shared" si="260"/>
        <v/>
      </c>
      <c r="AZ155" s="86" t="str">
        <f t="shared" si="261"/>
        <v/>
      </c>
      <c r="BA155" s="86" t="str">
        <f t="shared" si="262"/>
        <v/>
      </c>
      <c r="BB155" s="86" t="str">
        <f t="shared" si="263"/>
        <v/>
      </c>
      <c r="BC155" s="86" t="str">
        <f t="shared" si="297"/>
        <v/>
      </c>
      <c r="BD155" s="86" t="str">
        <f t="shared" si="264"/>
        <v/>
      </c>
      <c r="BE155" s="86" t="str">
        <f t="shared" si="298"/>
        <v/>
      </c>
      <c r="BF155" s="86" t="str">
        <f t="shared" si="299"/>
        <v/>
      </c>
      <c r="BG155" s="86" t="str">
        <f t="shared" si="265"/>
        <v/>
      </c>
      <c r="BH155" s="86" t="str">
        <f t="shared" si="300"/>
        <v/>
      </c>
      <c r="BI155" s="86" t="str">
        <f t="shared" si="301"/>
        <v/>
      </c>
      <c r="BJ155" s="86" t="str">
        <f t="shared" si="266"/>
        <v/>
      </c>
      <c r="BK155" s="86" t="str">
        <f t="shared" si="302"/>
        <v/>
      </c>
      <c r="BL155" s="86" t="str">
        <f t="shared" si="303"/>
        <v/>
      </c>
      <c r="BM155" s="86" t="str">
        <f t="shared" si="267"/>
        <v/>
      </c>
      <c r="BN155" s="86" t="str">
        <f t="shared" si="268"/>
        <v/>
      </c>
      <c r="BO155" s="86" t="e">
        <f t="shared" si="269"/>
        <v>#N/A</v>
      </c>
      <c r="BP155" s="105" t="str">
        <f t="shared" si="270"/>
        <v/>
      </c>
      <c r="BQ155" s="86" t="str">
        <f t="shared" si="271"/>
        <v/>
      </c>
      <c r="BR155" s="86" t="str">
        <f t="shared" si="304"/>
        <v/>
      </c>
      <c r="BS155" s="86" t="str">
        <f t="shared" si="272"/>
        <v/>
      </c>
      <c r="BT155" s="51" t="str">
        <f t="shared" si="310"/>
        <v/>
      </c>
      <c r="BY155" s="132"/>
      <c r="BZ155" s="41" t="e">
        <f>IF(AND(Sufficient_data="Yes",Include_study?="Yes",Moderator&lt;&gt;""),'Moderator Analysis'!E155,NA())</f>
        <v>#N/A</v>
      </c>
      <c r="CA155" s="41" t="e">
        <f>IF(AND(Include_study?="Yes",Sufficient_data="Yes",Moderator&lt;&gt;""),'Moderator Analysis'!F155,NA())</f>
        <v>#N/A</v>
      </c>
      <c r="CB155" s="41" t="str">
        <f t="shared" si="305"/>
        <v/>
      </c>
      <c r="CC155" s="41" t="str">
        <f t="shared" si="273"/>
        <v/>
      </c>
      <c r="CD155" s="41" t="str">
        <f>IF(AND(Sufficient_data="Yes",Include_study?="Yes",Moderator&lt;&gt;""),'Moderator Analysis'!F:F-CO$2,"")</f>
        <v/>
      </c>
      <c r="CE155" s="41" t="str">
        <f t="shared" si="274"/>
        <v/>
      </c>
      <c r="CF155" s="51" t="str">
        <f>IF(AND(Sufficient_data="Yes",Include_study?="Yes",Moderator&lt;&gt;""),CC:CC*('Moderator Analysis'!F:F-CO$5-CO$4*'Moderator Analysis'!E:E)^2,"")</f>
        <v/>
      </c>
      <c r="CG155" s="42"/>
      <c r="CH155" s="25"/>
      <c r="CI155" s="71" t="str">
        <f t="shared" si="275"/>
        <v/>
      </c>
      <c r="CJ155" s="41" t="str">
        <f>IF(AND(Sufficient_data="Yes",Include_study?="Yes",CI155&lt;&gt;""),'Moderator Analysis'!F:F-'Moderator Analysis'!$J$37,"")</f>
        <v/>
      </c>
      <c r="CK155" s="41" t="str">
        <f>IF(AND(Sufficient_data="Yes",Include_study?="Yes",CI155&lt;&gt;""),'Moderator Analysis'!E:E-SUMPRODUCT('Moderator Analysis'!E:E,CI:CI)/SUM(CI:CI),"")</f>
        <v/>
      </c>
      <c r="CL155" s="51" t="str">
        <f>IF(AND(Sufficient_data="Yes",Include_study?="Yes",CI155&lt;&gt;""),CI:CI*('Moderator Analysis'!F:F-'Moderator Analysis'!J$29-'Moderator Analysis'!J$30*'Moderator Analysis'!E:E)^2,"")</f>
        <v/>
      </c>
      <c r="CQ155" s="132"/>
      <c r="CR155" s="134"/>
      <c r="CS155" s="41" t="str">
        <f>IF(AND(Sufficient_data="Yes",Include_study?="Yes"),1/('Publication Bias Analysis'!F155^2),"")</f>
        <v/>
      </c>
      <c r="CT155" s="86" t="str">
        <f>IF(AND(Include_study?="Yes",Sufficient_data="Yes"),1/('Publication Bias Analysis'!F155^2+IF(Additional_model="Fixed effect",0,DG$21)),"")</f>
        <v/>
      </c>
      <c r="CU155" s="86" t="str">
        <f>IF(AND(Include_study?="Yes",Sufficient_data="Yes"),1/('Publication Bias Analysis'!F:F^2+IF(Additional_model="Fixed effect",0,'Publication Bias Analysis'!L$32)),"")</f>
        <v/>
      </c>
      <c r="CV155" s="86" t="str">
        <f>IF(AND(Include_study?="Yes",Sufficient_data="Yes"),'Publication Bias Analysis'!E:E-'Publication Bias Analysis'!I$37,"")</f>
        <v/>
      </c>
      <c r="CW155" s="86" t="str">
        <f>IF(AND(Include_study?="Yes",Sufficient_data="Yes"),IF(Additional_model="Fixed effect",1/'Publication Bias Analysis'!F:F,1/SQRT('Publication Bias Analysis'!F:F^2+Calculations!DG$21)),"")</f>
        <v/>
      </c>
      <c r="CX155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55" s="88" t="str">
        <f t="shared" si="306"/>
        <v/>
      </c>
      <c r="CZ155" s="88" t="str">
        <f>IF(AND(Include_study?="Yes",Sufficient_data="Yes"),CY:CY+IF(DK:DK&lt;0,-1,1)*COUNTIF(CY$2:CY154,CY:CY),"")</f>
        <v/>
      </c>
      <c r="DA155" s="88" t="str">
        <f>IF(AND(Include_study?="Yes",Sufficient_data="Yes"),RANK(DO:DO,DO:DO,1)*IF(DN:DN&gt;0,1,-1)+IF(DN:DN&lt;0,-1,1)*COUNTIF(CY$2:CY154,CY:CY),"")</f>
        <v/>
      </c>
      <c r="DB155" s="88" t="str">
        <f>IF(AND(Include_study?="Yes",Sufficient_data="Yes"),RANK(DR:DR,DR:DR,1)*IF(DQ:DQ&gt;0,1,-1)+IF(DQ:DQ&lt;0,-1,1)*COUNTIF(CY$2:CY154,CY:CY),"")</f>
        <v/>
      </c>
      <c r="DC155" s="41" t="e">
        <f>IF(AND(Include_study?="Yes",Sufficient_data="Yes"),'Publication Bias Analysis'!$E:$E,NA())</f>
        <v>#N/A</v>
      </c>
      <c r="DD155" s="51" t="e">
        <f>IF(AND(Include_study?="Yes",Sufficient_data="Yes"),'Publication Bias Analysis'!$F:$F,NA())</f>
        <v>#N/A</v>
      </c>
      <c r="DJ155" s="136"/>
      <c r="DK155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55" s="41" t="str">
        <f t="shared" si="276"/>
        <v/>
      </c>
      <c r="DM155" s="51" t="str">
        <f>IF(AND(Include_study?="Yes",Sufficient_data="Yes"),1/('Publication Bias Analysis'!F:F^2+IF(Additional_model="Fixed effect",0,$DV$6)),"")</f>
        <v/>
      </c>
      <c r="DN155" s="41" t="str">
        <f>IF(AND(Include_study?="Yes",Sufficient_data="Yes"),IF('Publication Bias Analysis'!L$38="Left",'Publication Bias Analysis'!E:E-DV$3,Calculations!DV$3-'Publication Bias Analysis'!E:E),"")</f>
        <v/>
      </c>
      <c r="DO155" s="41" t="str">
        <f t="shared" si="277"/>
        <v/>
      </c>
      <c r="DP155" s="51" t="str">
        <f>IF(AND(DN155&lt;&gt;"",CZ155&lt;=MAX(CZ:CZ)-DV$7),1/('Publication Bias Analysis'!F:F^2+IF(Additional_model="Fixed effect",0,$DV$13)),"")</f>
        <v/>
      </c>
      <c r="DQ155" s="71" t="str">
        <f>IF(AND(Include_study?="Yes",Sufficient_data="Yes"),IF('Publication Bias Analysis'!L$38="Left",'Publication Bias Analysis'!E:E-DV$10,DV$10-'Publication Bias Analysis'!E:E),"")</f>
        <v/>
      </c>
      <c r="DR155" s="41" t="str">
        <f t="shared" si="278"/>
        <v/>
      </c>
      <c r="DS155" s="51" t="str">
        <f>IF(AND(DQ155&lt;&gt;"",DA155&lt;=MAX(DA:DA)-DV$14),1/('Publication Bias Analysis'!F:F^2+IF(Additional_model="Fixed effect",0,$DV$20)),"")</f>
        <v/>
      </c>
      <c r="EJ155" s="136"/>
      <c r="EK155" s="41" t="str">
        <f t="shared" si="307"/>
        <v/>
      </c>
      <c r="EL155" s="51" t="str">
        <f>IF(AND(Include_study?="Yes",Sufficient_data="Yes"),Z_score-('Publication Bias Analysis'!P$3+'Publication Bias Analysis'!P$4*Inverse_standard_error),"")</f>
        <v/>
      </c>
      <c r="EN155" s="136"/>
      <c r="EO155" s="41" t="str">
        <f>IF(AND(Include_study?="Yes",Sufficient_data="Yes"),('Publication Bias Analysis'!E:E-(SUMPRODUCT(Calculations!CS:CS,'Publication Bias Analysis'!E:E)/SUM(Calculations!CS:CS)))/SQRT(Calculations!EP:EP),"")</f>
        <v/>
      </c>
      <c r="EP155" s="41" t="str">
        <f>IF(AND(Include_study?="Yes",Sufficient_data="Yes"),'Publication Bias Analysis'!F:F^2-1/SUM(Calculations!CS:CS),"")</f>
        <v/>
      </c>
      <c r="EQ155" s="11" t="str">
        <f t="shared" si="279"/>
        <v/>
      </c>
      <c r="ER155" s="11" t="str">
        <f t="shared" si="280"/>
        <v/>
      </c>
      <c r="ES155" s="11" t="str">
        <f>IF(AND(Include_study?="Yes",Sufficient_data="Yes"),COUNTIFS(EQ$2:EQ154,"&lt;"&amp;EQ155,ER$2:ER154,"&lt;"&amp;ER155)+COUNTIFS(EQ156:EQ$201,"&lt;"&amp;EQ155,ER156:ER$201,"&lt;"&amp;ER155)+COUNTIFS(EQ$2:EQ154,"&gt;"&amp;EQ155,ER$2:ER154,"&gt;"&amp;ER155)+COUNTIFS(EQ156:EQ$201,"&gt;"&amp;EQ155,ER156:ER$201,"&gt;"&amp;ER155),"")</f>
        <v/>
      </c>
      <c r="ET155" s="82" t="str">
        <f>IF(AND(Include_study?="Yes",Sufficient_data="Yes"),COUNTIFS(EQ$2:EQ154,"&lt;"&amp;EQ155,ER$2:ER154,"&gt;"&amp;ER155)+COUNTIFS(EQ156:EQ$201,"&lt;"&amp;EQ155,ER156:ER$201,"&gt;"&amp;ER155)+COUNTIFS(EQ$2:EQ154,"&gt;"&amp;EQ155,ER$2:ER154,"&lt;"&amp;ER155)+COUNTIFS(EQ156:EQ$201,"&gt;"&amp;EQ155,ER156:ER$201,"&lt;"&amp;ER155),"")</f>
        <v/>
      </c>
      <c r="EV155" s="136"/>
      <c r="FA155" s="136"/>
      <c r="FB155" s="41" t="e">
        <f t="shared" si="242"/>
        <v>#N/A</v>
      </c>
      <c r="FC155" s="41" t="e">
        <f t="shared" si="243"/>
        <v>#N/A</v>
      </c>
      <c r="FD155" s="41" t="str">
        <f t="shared" si="244"/>
        <v/>
      </c>
      <c r="FE155" s="51" t="str">
        <f>IF(AND(Include_study?="Yes",Sufficient_data="Yes"),Z_score-('Publication Bias Analysis'!AO$30+'Publication Bias Analysis'!AO$31*Inverse_standard_error),"")</f>
        <v/>
      </c>
      <c r="FK155" s="136"/>
      <c r="FL155" s="11" t="str">
        <f>IF(Z_score_individual_studies&lt;&gt;"",RANK('Publication Bias Analysis'!AW:AW,'Publication Bias Analysis'!AW:AW,1)+COUNTIF('Publication Bias Analysis'!AW$2:AW154,'Publication Bias Analysis'!AW155),"")</f>
        <v/>
      </c>
      <c r="FM155" s="41" t="str">
        <f t="shared" si="308"/>
        <v/>
      </c>
      <c r="FN155" s="41" t="e">
        <f>IF('Publication Bias Analysis'!AV155&lt;&gt;"",'Publication Bias Analysis'!AV155,NA())</f>
        <v>#N/A</v>
      </c>
      <c r="FO155" s="41" t="e">
        <f>IF('Publication Bias Analysis'!AW155&lt;&gt;"",'Publication Bias Analysis'!AW155,NA())</f>
        <v>#N/A</v>
      </c>
      <c r="FP155" s="41" t="str">
        <f>IF(AND(Include_study?="Yes",Sufficient_data="Yes"),'Publication Bias Analysis'!AV:AV-AVERAGE('Publication Bias Analysis'!AV:AV),"")</f>
        <v/>
      </c>
      <c r="FQ155" s="51" t="str">
        <f>IF(AND(Include_study?="Yes",Sufficient_data="Yes"),FO:FO-('Publication Bias Analysis'!AZ$30+'Publication Bias Analysis'!AZ$31*FN:FN),"")</f>
        <v/>
      </c>
      <c r="FW155" s="136"/>
      <c r="FX155" s="90" t="str">
        <f t="shared" si="309"/>
        <v/>
      </c>
      <c r="FY155" s="41" t="str">
        <f t="shared" si="281"/>
        <v/>
      </c>
      <c r="FZ155" s="51" t="str">
        <f t="shared" si="311"/>
        <v/>
      </c>
    </row>
    <row r="156" spans="1:182" x14ac:dyDescent="0.2">
      <c r="A156" s="131"/>
      <c r="B156" s="41" t="str">
        <f>IF(AND(Sufficient_data="Yes",Include_study?="Yes"),IF(AND(Sort_By=$E$1,Order="Ascending"),IF(Input!Study_name="",COUNTIFS(Input!Study_name,"&lt;&gt;"&amp;"",Include_study?,"Yes",Sufficient_data,"Yes")+1,IF(COUNT(E156)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156)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56" s="41" t="str">
        <f>IF(B156&lt;&gt;"",IF(B156=0,COUNTIF(B$2:B155,0)+1,COUNTIF(B$2:B155,B156)+COUNTIF(B:B,"&lt;"&amp;B156)+1),"")</f>
        <v/>
      </c>
      <c r="D156" s="41" t="str">
        <f t="shared" si="215"/>
        <v/>
      </c>
      <c r="E156" s="41" t="str">
        <f>IF(AND(Include_study?="Yes",Sufficient_data="Yes",Input!Study_name&lt;&gt;""),Input!Study_name,"")</f>
        <v/>
      </c>
      <c r="F156" s="41" t="str">
        <f>IF(AND(Include_study?="Yes",Sufficient_data="Yes"),IF(Input!M2_M1&lt;&gt;"",Input!M2_M1,IF(AND(M1_&lt;&gt;"",M2_&lt;&gt;""),M2_-M1_,"")),"")</f>
        <v/>
      </c>
      <c r="G156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56" s="41" t="str">
        <f>IF(AND(Include_study?="Yes",Sufficient_data="Yes"),IF(OR(t_value&lt;&gt;"",F_value&lt;&gt;"",Input!Cohens_d&lt;&gt;"",Input!Hedges_g&lt;&gt;""),"",Sdiff/SQRT(2*(1-(r_)))),"")</f>
        <v/>
      </c>
      <c r="I156" s="11" t="str">
        <f t="shared" si="282"/>
        <v/>
      </c>
      <c r="J156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56" s="41" t="str">
        <f t="shared" si="283"/>
        <v/>
      </c>
      <c r="L156" s="41" t="str">
        <f t="shared" si="284"/>
        <v/>
      </c>
      <c r="M156" s="41" t="str">
        <f t="shared" si="285"/>
        <v/>
      </c>
      <c r="N156" s="41" t="str">
        <f t="shared" si="286"/>
        <v/>
      </c>
      <c r="O156" s="41" t="str">
        <f t="shared" si="287"/>
        <v/>
      </c>
      <c r="P156" s="41" t="str">
        <f t="shared" si="288"/>
        <v/>
      </c>
      <c r="Q156" s="41" t="str">
        <f t="shared" si="289"/>
        <v/>
      </c>
      <c r="R156" s="41" t="str">
        <f t="shared" si="290"/>
        <v/>
      </c>
      <c r="S156" s="41" t="str">
        <f t="shared" si="291"/>
        <v/>
      </c>
      <c r="T156" s="105" t="str">
        <f t="shared" si="292"/>
        <v/>
      </c>
      <c r="U156" s="108" t="str">
        <f t="shared" si="293"/>
        <v/>
      </c>
      <c r="V156" s="42"/>
      <c r="W156" s="71" t="e">
        <f t="shared" si="247"/>
        <v>#N/A</v>
      </c>
      <c r="X156" s="41" t="str">
        <f t="shared" si="248"/>
        <v/>
      </c>
      <c r="Y156" s="51" t="str">
        <f t="shared" si="249"/>
        <v/>
      </c>
      <c r="AD156" s="131"/>
      <c r="AE156" s="71" t="str">
        <f t="shared" si="250"/>
        <v/>
      </c>
      <c r="AF156" s="86" t="str">
        <f t="shared" si="227"/>
        <v/>
      </c>
      <c r="AG156" s="86" t="str">
        <f t="shared" si="228"/>
        <v/>
      </c>
      <c r="AH156" s="86" t="str">
        <f t="shared" si="251"/>
        <v/>
      </c>
      <c r="AI156" s="86" t="str">
        <f t="shared" si="252"/>
        <v/>
      </c>
      <c r="AJ156" s="86" t="str">
        <f t="shared" si="253"/>
        <v/>
      </c>
      <c r="AK156" s="86" t="str">
        <f t="shared" si="294"/>
        <v/>
      </c>
      <c r="AL156" s="86" t="str">
        <f>IF(AND(Include_study?="Yes",Sufficient_data="Yes",Subgroup&lt;&gt;""),AH156-ABS(TINV((1-Subgroup_confidence_level),Number_of_subjects-1))*Calculations!AI156,"")</f>
        <v/>
      </c>
      <c r="AM156" s="86" t="str">
        <f>IF(AND(Include_study?="Yes",Sufficient_data="Yes",Subgroup&lt;&gt;""),AH156+ABS(TINV((1-Subgroup_confidence_level),Number_of_subjects-1))*Calculations!AI156,"")</f>
        <v/>
      </c>
      <c r="AN156" s="110" t="str">
        <f t="shared" si="295"/>
        <v/>
      </c>
      <c r="AO156" s="108" t="str">
        <f t="shared" si="296"/>
        <v/>
      </c>
      <c r="AP156" s="42"/>
      <c r="AQ156" s="71" t="e">
        <f t="shared" si="254"/>
        <v>#N/A</v>
      </c>
      <c r="AR156" s="41" t="str">
        <f t="shared" si="255"/>
        <v/>
      </c>
      <c r="AS156" s="51" t="str">
        <f t="shared" si="256"/>
        <v/>
      </c>
      <c r="AT156" s="42"/>
      <c r="AU156" s="71" t="str">
        <f t="shared" si="257"/>
        <v/>
      </c>
      <c r="AV156" s="86" t="str">
        <f>IF(AND(Sufficient_data="Yes",Include_study?="Yes",Subgroup&lt;&gt;""),IF(COUNTIFS(Input!P$2:P155,"="&amp;"Yes",Input!C$2:C155,"="&amp;"Yes",Input!Q$2:Q155,"="&amp;Subgroup)&gt;0,"",Subgroup),"")</f>
        <v/>
      </c>
      <c r="AW156" s="86" t="str">
        <f t="shared" si="258"/>
        <v/>
      </c>
      <c r="AX156" s="86" t="str">
        <f t="shared" si="259"/>
        <v/>
      </c>
      <c r="AY156" s="86" t="str">
        <f t="shared" si="260"/>
        <v/>
      </c>
      <c r="AZ156" s="86" t="str">
        <f t="shared" si="261"/>
        <v/>
      </c>
      <c r="BA156" s="86" t="str">
        <f t="shared" si="262"/>
        <v/>
      </c>
      <c r="BB156" s="86" t="str">
        <f t="shared" si="263"/>
        <v/>
      </c>
      <c r="BC156" s="86" t="str">
        <f t="shared" si="297"/>
        <v/>
      </c>
      <c r="BD156" s="86" t="str">
        <f t="shared" si="264"/>
        <v/>
      </c>
      <c r="BE156" s="86" t="str">
        <f t="shared" si="298"/>
        <v/>
      </c>
      <c r="BF156" s="86" t="str">
        <f t="shared" si="299"/>
        <v/>
      </c>
      <c r="BG156" s="86" t="str">
        <f t="shared" si="265"/>
        <v/>
      </c>
      <c r="BH156" s="86" t="str">
        <f t="shared" si="300"/>
        <v/>
      </c>
      <c r="BI156" s="86" t="str">
        <f t="shared" si="301"/>
        <v/>
      </c>
      <c r="BJ156" s="86" t="str">
        <f t="shared" si="266"/>
        <v/>
      </c>
      <c r="BK156" s="86" t="str">
        <f t="shared" si="302"/>
        <v/>
      </c>
      <c r="BL156" s="86" t="str">
        <f t="shared" si="303"/>
        <v/>
      </c>
      <c r="BM156" s="86" t="str">
        <f t="shared" si="267"/>
        <v/>
      </c>
      <c r="BN156" s="86" t="str">
        <f t="shared" si="268"/>
        <v/>
      </c>
      <c r="BO156" s="86" t="e">
        <f t="shared" si="269"/>
        <v>#N/A</v>
      </c>
      <c r="BP156" s="105" t="str">
        <f t="shared" si="270"/>
        <v/>
      </c>
      <c r="BQ156" s="86" t="str">
        <f t="shared" si="271"/>
        <v/>
      </c>
      <c r="BR156" s="86" t="str">
        <f t="shared" si="304"/>
        <v/>
      </c>
      <c r="BS156" s="86" t="str">
        <f t="shared" si="272"/>
        <v/>
      </c>
      <c r="BT156" s="51" t="str">
        <f t="shared" si="310"/>
        <v/>
      </c>
      <c r="BY156" s="132"/>
      <c r="BZ156" s="41" t="e">
        <f>IF(AND(Sufficient_data="Yes",Include_study?="Yes",Moderator&lt;&gt;""),'Moderator Analysis'!E156,NA())</f>
        <v>#N/A</v>
      </c>
      <c r="CA156" s="41" t="e">
        <f>IF(AND(Include_study?="Yes",Sufficient_data="Yes",Moderator&lt;&gt;""),'Moderator Analysis'!F156,NA())</f>
        <v>#N/A</v>
      </c>
      <c r="CB156" s="41" t="str">
        <f t="shared" si="305"/>
        <v/>
      </c>
      <c r="CC156" s="41" t="str">
        <f t="shared" si="273"/>
        <v/>
      </c>
      <c r="CD156" s="41" t="str">
        <f>IF(AND(Sufficient_data="Yes",Include_study?="Yes",Moderator&lt;&gt;""),'Moderator Analysis'!F:F-CO$2,"")</f>
        <v/>
      </c>
      <c r="CE156" s="41" t="str">
        <f t="shared" si="274"/>
        <v/>
      </c>
      <c r="CF156" s="51" t="str">
        <f>IF(AND(Sufficient_data="Yes",Include_study?="Yes",Moderator&lt;&gt;""),CC:CC*('Moderator Analysis'!F:F-CO$5-CO$4*'Moderator Analysis'!E:E)^2,"")</f>
        <v/>
      </c>
      <c r="CG156" s="42"/>
      <c r="CH156" s="25"/>
      <c r="CI156" s="71" t="str">
        <f t="shared" si="275"/>
        <v/>
      </c>
      <c r="CJ156" s="41" t="str">
        <f>IF(AND(Sufficient_data="Yes",Include_study?="Yes",CI156&lt;&gt;""),'Moderator Analysis'!F:F-'Moderator Analysis'!$J$37,"")</f>
        <v/>
      </c>
      <c r="CK156" s="41" t="str">
        <f>IF(AND(Sufficient_data="Yes",Include_study?="Yes",CI156&lt;&gt;""),'Moderator Analysis'!E:E-SUMPRODUCT('Moderator Analysis'!E:E,CI:CI)/SUM(CI:CI),"")</f>
        <v/>
      </c>
      <c r="CL156" s="51" t="str">
        <f>IF(AND(Sufficient_data="Yes",Include_study?="Yes",CI156&lt;&gt;""),CI:CI*('Moderator Analysis'!F:F-'Moderator Analysis'!J$29-'Moderator Analysis'!J$30*'Moderator Analysis'!E:E)^2,"")</f>
        <v/>
      </c>
      <c r="CQ156" s="132"/>
      <c r="CR156" s="134"/>
      <c r="CS156" s="41" t="str">
        <f>IF(AND(Sufficient_data="Yes",Include_study?="Yes"),1/('Publication Bias Analysis'!F156^2),"")</f>
        <v/>
      </c>
      <c r="CT156" s="86" t="str">
        <f>IF(AND(Include_study?="Yes",Sufficient_data="Yes"),1/('Publication Bias Analysis'!F156^2+IF(Additional_model="Fixed effect",0,DG$21)),"")</f>
        <v/>
      </c>
      <c r="CU156" s="86" t="str">
        <f>IF(AND(Include_study?="Yes",Sufficient_data="Yes"),1/('Publication Bias Analysis'!F:F^2+IF(Additional_model="Fixed effect",0,'Publication Bias Analysis'!L$32)),"")</f>
        <v/>
      </c>
      <c r="CV156" s="86" t="str">
        <f>IF(AND(Include_study?="Yes",Sufficient_data="Yes"),'Publication Bias Analysis'!E:E-'Publication Bias Analysis'!I$37,"")</f>
        <v/>
      </c>
      <c r="CW156" s="86" t="str">
        <f>IF(AND(Include_study?="Yes",Sufficient_data="Yes"),IF(Additional_model="Fixed effect",1/'Publication Bias Analysis'!F:F,1/SQRT('Publication Bias Analysis'!F:F^2+Calculations!DG$21)),"")</f>
        <v/>
      </c>
      <c r="CX156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56" s="88" t="str">
        <f t="shared" si="306"/>
        <v/>
      </c>
      <c r="CZ156" s="88" t="str">
        <f>IF(AND(Include_study?="Yes",Sufficient_data="Yes"),CY:CY+IF(DK:DK&lt;0,-1,1)*COUNTIF(CY$2:CY155,CY:CY),"")</f>
        <v/>
      </c>
      <c r="DA156" s="88" t="str">
        <f>IF(AND(Include_study?="Yes",Sufficient_data="Yes"),RANK(DO:DO,DO:DO,1)*IF(DN:DN&gt;0,1,-1)+IF(DN:DN&lt;0,-1,1)*COUNTIF(CY$2:CY155,CY:CY),"")</f>
        <v/>
      </c>
      <c r="DB156" s="88" t="str">
        <f>IF(AND(Include_study?="Yes",Sufficient_data="Yes"),RANK(DR:DR,DR:DR,1)*IF(DQ:DQ&gt;0,1,-1)+IF(DQ:DQ&lt;0,-1,1)*COUNTIF(CY$2:CY155,CY:CY),"")</f>
        <v/>
      </c>
      <c r="DC156" s="41" t="e">
        <f>IF(AND(Include_study?="Yes",Sufficient_data="Yes"),'Publication Bias Analysis'!$E:$E,NA())</f>
        <v>#N/A</v>
      </c>
      <c r="DD156" s="51" t="e">
        <f>IF(AND(Include_study?="Yes",Sufficient_data="Yes"),'Publication Bias Analysis'!$F:$F,NA())</f>
        <v>#N/A</v>
      </c>
      <c r="DJ156" s="136"/>
      <c r="DK156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56" s="41" t="str">
        <f t="shared" si="276"/>
        <v/>
      </c>
      <c r="DM156" s="51" t="str">
        <f>IF(AND(Include_study?="Yes",Sufficient_data="Yes"),1/('Publication Bias Analysis'!F:F^2+IF(Additional_model="Fixed effect",0,$DV$6)),"")</f>
        <v/>
      </c>
      <c r="DN156" s="41" t="str">
        <f>IF(AND(Include_study?="Yes",Sufficient_data="Yes"),IF('Publication Bias Analysis'!L$38="Left",'Publication Bias Analysis'!E:E-DV$3,Calculations!DV$3-'Publication Bias Analysis'!E:E),"")</f>
        <v/>
      </c>
      <c r="DO156" s="41" t="str">
        <f t="shared" si="277"/>
        <v/>
      </c>
      <c r="DP156" s="51" t="str">
        <f>IF(AND(DN156&lt;&gt;"",CZ156&lt;=MAX(CZ:CZ)-DV$7),1/('Publication Bias Analysis'!F:F^2+IF(Additional_model="Fixed effect",0,$DV$13)),"")</f>
        <v/>
      </c>
      <c r="DQ156" s="71" t="str">
        <f>IF(AND(Include_study?="Yes",Sufficient_data="Yes"),IF('Publication Bias Analysis'!L$38="Left",'Publication Bias Analysis'!E:E-DV$10,DV$10-'Publication Bias Analysis'!E:E),"")</f>
        <v/>
      </c>
      <c r="DR156" s="41" t="str">
        <f t="shared" si="278"/>
        <v/>
      </c>
      <c r="DS156" s="51" t="str">
        <f>IF(AND(DQ156&lt;&gt;"",DA156&lt;=MAX(DA:DA)-DV$14),1/('Publication Bias Analysis'!F:F^2+IF(Additional_model="Fixed effect",0,$DV$20)),"")</f>
        <v/>
      </c>
      <c r="EJ156" s="136"/>
      <c r="EK156" s="41" t="str">
        <f t="shared" si="307"/>
        <v/>
      </c>
      <c r="EL156" s="51" t="str">
        <f>IF(AND(Include_study?="Yes",Sufficient_data="Yes"),Z_score-('Publication Bias Analysis'!P$3+'Publication Bias Analysis'!P$4*Inverse_standard_error),"")</f>
        <v/>
      </c>
      <c r="EN156" s="136"/>
      <c r="EO156" s="41" t="str">
        <f>IF(AND(Include_study?="Yes",Sufficient_data="Yes"),('Publication Bias Analysis'!E:E-(SUMPRODUCT(Calculations!CS:CS,'Publication Bias Analysis'!E:E)/SUM(Calculations!CS:CS)))/SQRT(Calculations!EP:EP),"")</f>
        <v/>
      </c>
      <c r="EP156" s="41" t="str">
        <f>IF(AND(Include_study?="Yes",Sufficient_data="Yes"),'Publication Bias Analysis'!F:F^2-1/SUM(Calculations!CS:CS),"")</f>
        <v/>
      </c>
      <c r="EQ156" s="11" t="str">
        <f t="shared" si="279"/>
        <v/>
      </c>
      <c r="ER156" s="11" t="str">
        <f t="shared" si="280"/>
        <v/>
      </c>
      <c r="ES156" s="11" t="str">
        <f>IF(AND(Include_study?="Yes",Sufficient_data="Yes"),COUNTIFS(EQ$2:EQ155,"&lt;"&amp;EQ156,ER$2:ER155,"&lt;"&amp;ER156)+COUNTIFS(EQ157:EQ$201,"&lt;"&amp;EQ156,ER157:ER$201,"&lt;"&amp;ER156)+COUNTIFS(EQ$2:EQ155,"&gt;"&amp;EQ156,ER$2:ER155,"&gt;"&amp;ER156)+COUNTIFS(EQ157:EQ$201,"&gt;"&amp;EQ156,ER157:ER$201,"&gt;"&amp;ER156),"")</f>
        <v/>
      </c>
      <c r="ET156" s="82" t="str">
        <f>IF(AND(Include_study?="Yes",Sufficient_data="Yes"),COUNTIFS(EQ$2:EQ155,"&lt;"&amp;EQ156,ER$2:ER155,"&gt;"&amp;ER156)+COUNTIFS(EQ157:EQ$201,"&lt;"&amp;EQ156,ER157:ER$201,"&gt;"&amp;ER156)+COUNTIFS(EQ$2:EQ155,"&gt;"&amp;EQ156,ER$2:ER155,"&lt;"&amp;ER156)+COUNTIFS(EQ157:EQ$201,"&gt;"&amp;EQ156,ER157:ER$201,"&lt;"&amp;ER156),"")</f>
        <v/>
      </c>
      <c r="EV156" s="136"/>
      <c r="FA156" s="136"/>
      <c r="FB156" s="41" t="e">
        <f t="shared" si="242"/>
        <v>#N/A</v>
      </c>
      <c r="FC156" s="41" t="e">
        <f t="shared" si="243"/>
        <v>#N/A</v>
      </c>
      <c r="FD156" s="41" t="str">
        <f t="shared" si="244"/>
        <v/>
      </c>
      <c r="FE156" s="51" t="str">
        <f>IF(AND(Include_study?="Yes",Sufficient_data="Yes"),Z_score-('Publication Bias Analysis'!AO$30+'Publication Bias Analysis'!AO$31*Inverse_standard_error),"")</f>
        <v/>
      </c>
      <c r="FK156" s="136"/>
      <c r="FL156" s="11" t="str">
        <f>IF(Z_score_individual_studies&lt;&gt;"",RANK('Publication Bias Analysis'!AW:AW,'Publication Bias Analysis'!AW:AW,1)+COUNTIF('Publication Bias Analysis'!AW$2:AW155,'Publication Bias Analysis'!AW156),"")</f>
        <v/>
      </c>
      <c r="FM156" s="41" t="str">
        <f t="shared" si="308"/>
        <v/>
      </c>
      <c r="FN156" s="41" t="e">
        <f>IF('Publication Bias Analysis'!AV156&lt;&gt;"",'Publication Bias Analysis'!AV156,NA())</f>
        <v>#N/A</v>
      </c>
      <c r="FO156" s="41" t="e">
        <f>IF('Publication Bias Analysis'!AW156&lt;&gt;"",'Publication Bias Analysis'!AW156,NA())</f>
        <v>#N/A</v>
      </c>
      <c r="FP156" s="41" t="str">
        <f>IF(AND(Include_study?="Yes",Sufficient_data="Yes"),'Publication Bias Analysis'!AV:AV-AVERAGE('Publication Bias Analysis'!AV:AV),"")</f>
        <v/>
      </c>
      <c r="FQ156" s="51" t="str">
        <f>IF(AND(Include_study?="Yes",Sufficient_data="Yes"),FO:FO-('Publication Bias Analysis'!AZ$30+'Publication Bias Analysis'!AZ$31*FN:FN),"")</f>
        <v/>
      </c>
      <c r="FW156" s="136"/>
      <c r="FX156" s="90" t="str">
        <f t="shared" si="309"/>
        <v/>
      </c>
      <c r="FY156" s="41" t="str">
        <f t="shared" si="281"/>
        <v/>
      </c>
      <c r="FZ156" s="51" t="str">
        <f t="shared" si="311"/>
        <v/>
      </c>
    </row>
    <row r="157" spans="1:182" x14ac:dyDescent="0.2">
      <c r="A157" s="131"/>
      <c r="B157" s="41" t="str">
        <f>IF(AND(Sufficient_data="Yes",Include_study?="Yes"),IF(AND(Sort_By=$E$1,Order="Ascending"),IF(Input!Study_name="",COUNTIFS(Input!Study_name,"&lt;&gt;"&amp;"",Include_study?,"Yes",Sufficient_data,"Yes")+1,IF(COUNT(E157)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157)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57" s="41" t="str">
        <f>IF(B157&lt;&gt;"",IF(B157=0,COUNTIF(B$2:B156,0)+1,COUNTIF(B$2:B156,B157)+COUNTIF(B:B,"&lt;"&amp;B157)+1),"")</f>
        <v/>
      </c>
      <c r="D157" s="41" t="str">
        <f t="shared" si="215"/>
        <v/>
      </c>
      <c r="E157" s="41" t="str">
        <f>IF(AND(Include_study?="Yes",Sufficient_data="Yes",Input!Study_name&lt;&gt;""),Input!Study_name,"")</f>
        <v/>
      </c>
      <c r="F157" s="41" t="str">
        <f>IF(AND(Include_study?="Yes",Sufficient_data="Yes"),IF(Input!M2_M1&lt;&gt;"",Input!M2_M1,IF(AND(M1_&lt;&gt;"",M2_&lt;&gt;""),M2_-M1_,"")),"")</f>
        <v/>
      </c>
      <c r="G157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57" s="41" t="str">
        <f>IF(AND(Include_study?="Yes",Sufficient_data="Yes"),IF(OR(t_value&lt;&gt;"",F_value&lt;&gt;"",Input!Cohens_d&lt;&gt;"",Input!Hedges_g&lt;&gt;""),"",Sdiff/SQRT(2*(1-(r_)))),"")</f>
        <v/>
      </c>
      <c r="I157" s="11" t="str">
        <f t="shared" si="282"/>
        <v/>
      </c>
      <c r="J157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57" s="41" t="str">
        <f t="shared" si="283"/>
        <v/>
      </c>
      <c r="L157" s="41" t="str">
        <f t="shared" si="284"/>
        <v/>
      </c>
      <c r="M157" s="41" t="str">
        <f t="shared" si="285"/>
        <v/>
      </c>
      <c r="N157" s="41" t="str">
        <f t="shared" si="286"/>
        <v/>
      </c>
      <c r="O157" s="41" t="str">
        <f t="shared" si="287"/>
        <v/>
      </c>
      <c r="P157" s="41" t="str">
        <f t="shared" si="288"/>
        <v/>
      </c>
      <c r="Q157" s="41" t="str">
        <f t="shared" si="289"/>
        <v/>
      </c>
      <c r="R157" s="41" t="str">
        <f t="shared" si="290"/>
        <v/>
      </c>
      <c r="S157" s="41" t="str">
        <f t="shared" si="291"/>
        <v/>
      </c>
      <c r="T157" s="105" t="str">
        <f t="shared" si="292"/>
        <v/>
      </c>
      <c r="U157" s="108" t="str">
        <f t="shared" si="293"/>
        <v/>
      </c>
      <c r="V157" s="42"/>
      <c r="W157" s="71" t="e">
        <f t="shared" si="247"/>
        <v>#N/A</v>
      </c>
      <c r="X157" s="41" t="str">
        <f t="shared" si="248"/>
        <v/>
      </c>
      <c r="Y157" s="51" t="str">
        <f t="shared" si="249"/>
        <v/>
      </c>
      <c r="AD157" s="131"/>
      <c r="AE157" s="71" t="str">
        <f t="shared" si="250"/>
        <v/>
      </c>
      <c r="AF157" s="86" t="str">
        <f t="shared" si="227"/>
        <v/>
      </c>
      <c r="AG157" s="86" t="str">
        <f t="shared" si="228"/>
        <v/>
      </c>
      <c r="AH157" s="86" t="str">
        <f t="shared" si="251"/>
        <v/>
      </c>
      <c r="AI157" s="86" t="str">
        <f t="shared" si="252"/>
        <v/>
      </c>
      <c r="AJ157" s="86" t="str">
        <f t="shared" si="253"/>
        <v/>
      </c>
      <c r="AK157" s="86" t="str">
        <f t="shared" si="294"/>
        <v/>
      </c>
      <c r="AL157" s="86" t="str">
        <f>IF(AND(Include_study?="Yes",Sufficient_data="Yes",Subgroup&lt;&gt;""),AH157-ABS(TINV((1-Subgroup_confidence_level),Number_of_subjects-1))*Calculations!AI157,"")</f>
        <v/>
      </c>
      <c r="AM157" s="86" t="str">
        <f>IF(AND(Include_study?="Yes",Sufficient_data="Yes",Subgroup&lt;&gt;""),AH157+ABS(TINV((1-Subgroup_confidence_level),Number_of_subjects-1))*Calculations!AI157,"")</f>
        <v/>
      </c>
      <c r="AN157" s="110" t="str">
        <f t="shared" si="295"/>
        <v/>
      </c>
      <c r="AO157" s="108" t="str">
        <f t="shared" si="296"/>
        <v/>
      </c>
      <c r="AP157" s="42"/>
      <c r="AQ157" s="71" t="e">
        <f t="shared" si="254"/>
        <v>#N/A</v>
      </c>
      <c r="AR157" s="41" t="str">
        <f t="shared" si="255"/>
        <v/>
      </c>
      <c r="AS157" s="51" t="str">
        <f t="shared" si="256"/>
        <v/>
      </c>
      <c r="AT157" s="42"/>
      <c r="AU157" s="71" t="str">
        <f t="shared" si="257"/>
        <v/>
      </c>
      <c r="AV157" s="86" t="str">
        <f>IF(AND(Sufficient_data="Yes",Include_study?="Yes",Subgroup&lt;&gt;""),IF(COUNTIFS(Input!P$2:P156,"="&amp;"Yes",Input!C$2:C156,"="&amp;"Yes",Input!Q$2:Q156,"="&amp;Subgroup)&gt;0,"",Subgroup),"")</f>
        <v/>
      </c>
      <c r="AW157" s="86" t="str">
        <f t="shared" si="258"/>
        <v/>
      </c>
      <c r="AX157" s="86" t="str">
        <f t="shared" si="259"/>
        <v/>
      </c>
      <c r="AY157" s="86" t="str">
        <f t="shared" si="260"/>
        <v/>
      </c>
      <c r="AZ157" s="86" t="str">
        <f t="shared" si="261"/>
        <v/>
      </c>
      <c r="BA157" s="86" t="str">
        <f t="shared" si="262"/>
        <v/>
      </c>
      <c r="BB157" s="86" t="str">
        <f t="shared" si="263"/>
        <v/>
      </c>
      <c r="BC157" s="86" t="str">
        <f t="shared" si="297"/>
        <v/>
      </c>
      <c r="BD157" s="86" t="str">
        <f t="shared" si="264"/>
        <v/>
      </c>
      <c r="BE157" s="86" t="str">
        <f t="shared" si="298"/>
        <v/>
      </c>
      <c r="BF157" s="86" t="str">
        <f t="shared" si="299"/>
        <v/>
      </c>
      <c r="BG157" s="86" t="str">
        <f t="shared" si="265"/>
        <v/>
      </c>
      <c r="BH157" s="86" t="str">
        <f t="shared" si="300"/>
        <v/>
      </c>
      <c r="BI157" s="86" t="str">
        <f t="shared" si="301"/>
        <v/>
      </c>
      <c r="BJ157" s="86" t="str">
        <f t="shared" si="266"/>
        <v/>
      </c>
      <c r="BK157" s="86" t="str">
        <f t="shared" si="302"/>
        <v/>
      </c>
      <c r="BL157" s="86" t="str">
        <f t="shared" si="303"/>
        <v/>
      </c>
      <c r="BM157" s="86" t="str">
        <f t="shared" si="267"/>
        <v/>
      </c>
      <c r="BN157" s="86" t="str">
        <f t="shared" si="268"/>
        <v/>
      </c>
      <c r="BO157" s="86" t="e">
        <f t="shared" si="269"/>
        <v>#N/A</v>
      </c>
      <c r="BP157" s="105" t="str">
        <f t="shared" si="270"/>
        <v/>
      </c>
      <c r="BQ157" s="86" t="str">
        <f t="shared" si="271"/>
        <v/>
      </c>
      <c r="BR157" s="86" t="str">
        <f t="shared" si="304"/>
        <v/>
      </c>
      <c r="BS157" s="86" t="str">
        <f t="shared" si="272"/>
        <v/>
      </c>
      <c r="BT157" s="51" t="str">
        <f t="shared" si="310"/>
        <v/>
      </c>
      <c r="BY157" s="132"/>
      <c r="BZ157" s="41" t="e">
        <f>IF(AND(Sufficient_data="Yes",Include_study?="Yes",Moderator&lt;&gt;""),'Moderator Analysis'!E157,NA())</f>
        <v>#N/A</v>
      </c>
      <c r="CA157" s="41" t="e">
        <f>IF(AND(Include_study?="Yes",Sufficient_data="Yes",Moderator&lt;&gt;""),'Moderator Analysis'!F157,NA())</f>
        <v>#N/A</v>
      </c>
      <c r="CB157" s="41" t="str">
        <f t="shared" si="305"/>
        <v/>
      </c>
      <c r="CC157" s="41" t="str">
        <f t="shared" si="273"/>
        <v/>
      </c>
      <c r="CD157" s="41" t="str">
        <f>IF(AND(Sufficient_data="Yes",Include_study?="Yes",Moderator&lt;&gt;""),'Moderator Analysis'!F:F-CO$2,"")</f>
        <v/>
      </c>
      <c r="CE157" s="41" t="str">
        <f t="shared" si="274"/>
        <v/>
      </c>
      <c r="CF157" s="51" t="str">
        <f>IF(AND(Sufficient_data="Yes",Include_study?="Yes",Moderator&lt;&gt;""),CC:CC*('Moderator Analysis'!F:F-CO$5-CO$4*'Moderator Analysis'!E:E)^2,"")</f>
        <v/>
      </c>
      <c r="CG157" s="42"/>
      <c r="CH157" s="25"/>
      <c r="CI157" s="71" t="str">
        <f t="shared" si="275"/>
        <v/>
      </c>
      <c r="CJ157" s="41" t="str">
        <f>IF(AND(Sufficient_data="Yes",Include_study?="Yes",CI157&lt;&gt;""),'Moderator Analysis'!F:F-'Moderator Analysis'!$J$37,"")</f>
        <v/>
      </c>
      <c r="CK157" s="41" t="str">
        <f>IF(AND(Sufficient_data="Yes",Include_study?="Yes",CI157&lt;&gt;""),'Moderator Analysis'!E:E-SUMPRODUCT('Moderator Analysis'!E:E,CI:CI)/SUM(CI:CI),"")</f>
        <v/>
      </c>
      <c r="CL157" s="51" t="str">
        <f>IF(AND(Sufficient_data="Yes",Include_study?="Yes",CI157&lt;&gt;""),CI:CI*('Moderator Analysis'!F:F-'Moderator Analysis'!J$29-'Moderator Analysis'!J$30*'Moderator Analysis'!E:E)^2,"")</f>
        <v/>
      </c>
      <c r="CQ157" s="132"/>
      <c r="CR157" s="134"/>
      <c r="CS157" s="41" t="str">
        <f>IF(AND(Sufficient_data="Yes",Include_study?="Yes"),1/('Publication Bias Analysis'!F157^2),"")</f>
        <v/>
      </c>
      <c r="CT157" s="86" t="str">
        <f>IF(AND(Include_study?="Yes",Sufficient_data="Yes"),1/('Publication Bias Analysis'!F157^2+IF(Additional_model="Fixed effect",0,DG$21)),"")</f>
        <v/>
      </c>
      <c r="CU157" s="86" t="str">
        <f>IF(AND(Include_study?="Yes",Sufficient_data="Yes"),1/('Publication Bias Analysis'!F:F^2+IF(Additional_model="Fixed effect",0,'Publication Bias Analysis'!L$32)),"")</f>
        <v/>
      </c>
      <c r="CV157" s="86" t="str">
        <f>IF(AND(Include_study?="Yes",Sufficient_data="Yes"),'Publication Bias Analysis'!E:E-'Publication Bias Analysis'!I$37,"")</f>
        <v/>
      </c>
      <c r="CW157" s="86" t="str">
        <f>IF(AND(Include_study?="Yes",Sufficient_data="Yes"),IF(Additional_model="Fixed effect",1/'Publication Bias Analysis'!F:F,1/SQRT('Publication Bias Analysis'!F:F^2+Calculations!DG$21)),"")</f>
        <v/>
      </c>
      <c r="CX157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57" s="88" t="str">
        <f t="shared" si="306"/>
        <v/>
      </c>
      <c r="CZ157" s="88" t="str">
        <f>IF(AND(Include_study?="Yes",Sufficient_data="Yes"),CY:CY+IF(DK:DK&lt;0,-1,1)*COUNTIF(CY$2:CY156,CY:CY),"")</f>
        <v/>
      </c>
      <c r="DA157" s="88" t="str">
        <f>IF(AND(Include_study?="Yes",Sufficient_data="Yes"),RANK(DO:DO,DO:DO,1)*IF(DN:DN&gt;0,1,-1)+IF(DN:DN&lt;0,-1,1)*COUNTIF(CY$2:CY156,CY:CY),"")</f>
        <v/>
      </c>
      <c r="DB157" s="88" t="str">
        <f>IF(AND(Include_study?="Yes",Sufficient_data="Yes"),RANK(DR:DR,DR:DR,1)*IF(DQ:DQ&gt;0,1,-1)+IF(DQ:DQ&lt;0,-1,1)*COUNTIF(CY$2:CY156,CY:CY),"")</f>
        <v/>
      </c>
      <c r="DC157" s="41" t="e">
        <f>IF(AND(Include_study?="Yes",Sufficient_data="Yes"),'Publication Bias Analysis'!$E:$E,NA())</f>
        <v>#N/A</v>
      </c>
      <c r="DD157" s="51" t="e">
        <f>IF(AND(Include_study?="Yes",Sufficient_data="Yes"),'Publication Bias Analysis'!$F:$F,NA())</f>
        <v>#N/A</v>
      </c>
      <c r="DJ157" s="136"/>
      <c r="DK157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57" s="41" t="str">
        <f t="shared" si="276"/>
        <v/>
      </c>
      <c r="DM157" s="51" t="str">
        <f>IF(AND(Include_study?="Yes",Sufficient_data="Yes"),1/('Publication Bias Analysis'!F:F^2+IF(Additional_model="Fixed effect",0,$DV$6)),"")</f>
        <v/>
      </c>
      <c r="DN157" s="41" t="str">
        <f>IF(AND(Include_study?="Yes",Sufficient_data="Yes"),IF('Publication Bias Analysis'!L$38="Left",'Publication Bias Analysis'!E:E-DV$3,Calculations!DV$3-'Publication Bias Analysis'!E:E),"")</f>
        <v/>
      </c>
      <c r="DO157" s="41" t="str">
        <f t="shared" si="277"/>
        <v/>
      </c>
      <c r="DP157" s="51" t="str">
        <f>IF(AND(DN157&lt;&gt;"",CZ157&lt;=MAX(CZ:CZ)-DV$7),1/('Publication Bias Analysis'!F:F^2+IF(Additional_model="Fixed effect",0,$DV$13)),"")</f>
        <v/>
      </c>
      <c r="DQ157" s="71" t="str">
        <f>IF(AND(Include_study?="Yes",Sufficient_data="Yes"),IF('Publication Bias Analysis'!L$38="Left",'Publication Bias Analysis'!E:E-DV$10,DV$10-'Publication Bias Analysis'!E:E),"")</f>
        <v/>
      </c>
      <c r="DR157" s="41" t="str">
        <f t="shared" si="278"/>
        <v/>
      </c>
      <c r="DS157" s="51" t="str">
        <f>IF(AND(DQ157&lt;&gt;"",DA157&lt;=MAX(DA:DA)-DV$14),1/('Publication Bias Analysis'!F:F^2+IF(Additional_model="Fixed effect",0,$DV$20)),"")</f>
        <v/>
      </c>
      <c r="EJ157" s="136"/>
      <c r="EK157" s="41" t="str">
        <f t="shared" si="307"/>
        <v/>
      </c>
      <c r="EL157" s="51" t="str">
        <f>IF(AND(Include_study?="Yes",Sufficient_data="Yes"),Z_score-('Publication Bias Analysis'!P$3+'Publication Bias Analysis'!P$4*Inverse_standard_error),"")</f>
        <v/>
      </c>
      <c r="EN157" s="136"/>
      <c r="EO157" s="41" t="str">
        <f>IF(AND(Include_study?="Yes",Sufficient_data="Yes"),('Publication Bias Analysis'!E:E-(SUMPRODUCT(Calculations!CS:CS,'Publication Bias Analysis'!E:E)/SUM(Calculations!CS:CS)))/SQRT(Calculations!EP:EP),"")</f>
        <v/>
      </c>
      <c r="EP157" s="41" t="str">
        <f>IF(AND(Include_study?="Yes",Sufficient_data="Yes"),'Publication Bias Analysis'!F:F^2-1/SUM(Calculations!CS:CS),"")</f>
        <v/>
      </c>
      <c r="EQ157" s="11" t="str">
        <f t="shared" si="279"/>
        <v/>
      </c>
      <c r="ER157" s="11" t="str">
        <f t="shared" si="280"/>
        <v/>
      </c>
      <c r="ES157" s="11" t="str">
        <f>IF(AND(Include_study?="Yes",Sufficient_data="Yes"),COUNTIFS(EQ$2:EQ156,"&lt;"&amp;EQ157,ER$2:ER156,"&lt;"&amp;ER157)+COUNTIFS(EQ158:EQ$201,"&lt;"&amp;EQ157,ER158:ER$201,"&lt;"&amp;ER157)+COUNTIFS(EQ$2:EQ156,"&gt;"&amp;EQ157,ER$2:ER156,"&gt;"&amp;ER157)+COUNTIFS(EQ158:EQ$201,"&gt;"&amp;EQ157,ER158:ER$201,"&gt;"&amp;ER157),"")</f>
        <v/>
      </c>
      <c r="ET157" s="82" t="str">
        <f>IF(AND(Include_study?="Yes",Sufficient_data="Yes"),COUNTIFS(EQ$2:EQ156,"&lt;"&amp;EQ157,ER$2:ER156,"&gt;"&amp;ER157)+COUNTIFS(EQ158:EQ$201,"&lt;"&amp;EQ157,ER158:ER$201,"&gt;"&amp;ER157)+COUNTIFS(EQ$2:EQ156,"&gt;"&amp;EQ157,ER$2:ER156,"&lt;"&amp;ER157)+COUNTIFS(EQ158:EQ$201,"&gt;"&amp;EQ157,ER158:ER$201,"&lt;"&amp;ER157),"")</f>
        <v/>
      </c>
      <c r="EV157" s="136"/>
      <c r="FA157" s="136"/>
      <c r="FB157" s="41" t="e">
        <f t="shared" si="242"/>
        <v>#N/A</v>
      </c>
      <c r="FC157" s="41" t="e">
        <f t="shared" si="243"/>
        <v>#N/A</v>
      </c>
      <c r="FD157" s="41" t="str">
        <f t="shared" si="244"/>
        <v/>
      </c>
      <c r="FE157" s="51" t="str">
        <f>IF(AND(Include_study?="Yes",Sufficient_data="Yes"),Z_score-('Publication Bias Analysis'!AO$30+'Publication Bias Analysis'!AO$31*Inverse_standard_error),"")</f>
        <v/>
      </c>
      <c r="FK157" s="136"/>
      <c r="FL157" s="11" t="str">
        <f>IF(Z_score_individual_studies&lt;&gt;"",RANK('Publication Bias Analysis'!AW:AW,'Publication Bias Analysis'!AW:AW,1)+COUNTIF('Publication Bias Analysis'!AW$2:AW156,'Publication Bias Analysis'!AW157),"")</f>
        <v/>
      </c>
      <c r="FM157" s="41" t="str">
        <f t="shared" si="308"/>
        <v/>
      </c>
      <c r="FN157" s="41" t="e">
        <f>IF('Publication Bias Analysis'!AV157&lt;&gt;"",'Publication Bias Analysis'!AV157,NA())</f>
        <v>#N/A</v>
      </c>
      <c r="FO157" s="41" t="e">
        <f>IF('Publication Bias Analysis'!AW157&lt;&gt;"",'Publication Bias Analysis'!AW157,NA())</f>
        <v>#N/A</v>
      </c>
      <c r="FP157" s="41" t="str">
        <f>IF(AND(Include_study?="Yes",Sufficient_data="Yes"),'Publication Bias Analysis'!AV:AV-AVERAGE('Publication Bias Analysis'!AV:AV),"")</f>
        <v/>
      </c>
      <c r="FQ157" s="51" t="str">
        <f>IF(AND(Include_study?="Yes",Sufficient_data="Yes"),FO:FO-('Publication Bias Analysis'!AZ$30+'Publication Bias Analysis'!AZ$31*FN:FN),"")</f>
        <v/>
      </c>
      <c r="FW157" s="136"/>
      <c r="FX157" s="90" t="str">
        <f t="shared" si="309"/>
        <v/>
      </c>
      <c r="FY157" s="41" t="str">
        <f t="shared" si="281"/>
        <v/>
      </c>
      <c r="FZ157" s="51" t="str">
        <f t="shared" si="311"/>
        <v/>
      </c>
    </row>
    <row r="158" spans="1:182" x14ac:dyDescent="0.2">
      <c r="A158" s="131"/>
      <c r="B158" s="41" t="str">
        <f>IF(AND(Sufficient_data="Yes",Include_study?="Yes"),IF(AND(Sort_By=$E$1,Order="Ascending"),IF(Input!Study_name="",COUNTIFS(Input!Study_name,"&lt;&gt;"&amp;"",Include_study?,"Yes",Sufficient_data,"Yes")+1,IF(COUNT(E158)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158)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58" s="41" t="str">
        <f>IF(B158&lt;&gt;"",IF(B158=0,COUNTIF(B$2:B157,0)+1,COUNTIF(B$2:B157,B158)+COUNTIF(B:B,"&lt;"&amp;B158)+1),"")</f>
        <v/>
      </c>
      <c r="D158" s="41" t="str">
        <f t="shared" si="215"/>
        <v/>
      </c>
      <c r="E158" s="41" t="str">
        <f>IF(AND(Include_study?="Yes",Sufficient_data="Yes",Input!Study_name&lt;&gt;""),Input!Study_name,"")</f>
        <v/>
      </c>
      <c r="F158" s="41" t="str">
        <f>IF(AND(Include_study?="Yes",Sufficient_data="Yes"),IF(Input!M2_M1&lt;&gt;"",Input!M2_M1,IF(AND(M1_&lt;&gt;"",M2_&lt;&gt;""),M2_-M1_,"")),"")</f>
        <v/>
      </c>
      <c r="G158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58" s="41" t="str">
        <f>IF(AND(Include_study?="Yes",Sufficient_data="Yes"),IF(OR(t_value&lt;&gt;"",F_value&lt;&gt;"",Input!Cohens_d&lt;&gt;"",Input!Hedges_g&lt;&gt;""),"",Sdiff/SQRT(2*(1-(r_)))),"")</f>
        <v/>
      </c>
      <c r="I158" s="11" t="str">
        <f t="shared" si="282"/>
        <v/>
      </c>
      <c r="J158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58" s="41" t="str">
        <f t="shared" si="283"/>
        <v/>
      </c>
      <c r="L158" s="41" t="str">
        <f t="shared" si="284"/>
        <v/>
      </c>
      <c r="M158" s="41" t="str">
        <f t="shared" si="285"/>
        <v/>
      </c>
      <c r="N158" s="41" t="str">
        <f t="shared" si="286"/>
        <v/>
      </c>
      <c r="O158" s="41" t="str">
        <f t="shared" si="287"/>
        <v/>
      </c>
      <c r="P158" s="41" t="str">
        <f t="shared" si="288"/>
        <v/>
      </c>
      <c r="Q158" s="41" t="str">
        <f t="shared" si="289"/>
        <v/>
      </c>
      <c r="R158" s="41" t="str">
        <f t="shared" si="290"/>
        <v/>
      </c>
      <c r="S158" s="41" t="str">
        <f t="shared" si="291"/>
        <v/>
      </c>
      <c r="T158" s="105" t="str">
        <f t="shared" si="292"/>
        <v/>
      </c>
      <c r="U158" s="108" t="str">
        <f t="shared" si="293"/>
        <v/>
      </c>
      <c r="V158" s="42"/>
      <c r="W158" s="71" t="e">
        <f t="shared" si="247"/>
        <v>#N/A</v>
      </c>
      <c r="X158" s="41" t="str">
        <f t="shared" si="248"/>
        <v/>
      </c>
      <c r="Y158" s="51" t="str">
        <f t="shared" si="249"/>
        <v/>
      </c>
      <c r="AD158" s="131"/>
      <c r="AE158" s="71" t="str">
        <f t="shared" si="250"/>
        <v/>
      </c>
      <c r="AF158" s="86" t="str">
        <f t="shared" si="227"/>
        <v/>
      </c>
      <c r="AG158" s="86" t="str">
        <f t="shared" si="228"/>
        <v/>
      </c>
      <c r="AH158" s="86" t="str">
        <f t="shared" si="251"/>
        <v/>
      </c>
      <c r="AI158" s="86" t="str">
        <f t="shared" si="252"/>
        <v/>
      </c>
      <c r="AJ158" s="86" t="str">
        <f t="shared" si="253"/>
        <v/>
      </c>
      <c r="AK158" s="86" t="str">
        <f t="shared" si="294"/>
        <v/>
      </c>
      <c r="AL158" s="86" t="str">
        <f>IF(AND(Include_study?="Yes",Sufficient_data="Yes",Subgroup&lt;&gt;""),AH158-ABS(TINV((1-Subgroup_confidence_level),Number_of_subjects-1))*Calculations!AI158,"")</f>
        <v/>
      </c>
      <c r="AM158" s="86" t="str">
        <f>IF(AND(Include_study?="Yes",Sufficient_data="Yes",Subgroup&lt;&gt;""),AH158+ABS(TINV((1-Subgroup_confidence_level),Number_of_subjects-1))*Calculations!AI158,"")</f>
        <v/>
      </c>
      <c r="AN158" s="110" t="str">
        <f t="shared" si="295"/>
        <v/>
      </c>
      <c r="AO158" s="108" t="str">
        <f t="shared" si="296"/>
        <v/>
      </c>
      <c r="AP158" s="42"/>
      <c r="AQ158" s="71" t="e">
        <f t="shared" si="254"/>
        <v>#N/A</v>
      </c>
      <c r="AR158" s="41" t="str">
        <f t="shared" si="255"/>
        <v/>
      </c>
      <c r="AS158" s="51" t="str">
        <f t="shared" si="256"/>
        <v/>
      </c>
      <c r="AT158" s="42"/>
      <c r="AU158" s="71" t="str">
        <f t="shared" si="257"/>
        <v/>
      </c>
      <c r="AV158" s="86" t="str">
        <f>IF(AND(Sufficient_data="Yes",Include_study?="Yes",Subgroup&lt;&gt;""),IF(COUNTIFS(Input!P$2:P157,"="&amp;"Yes",Input!C$2:C157,"="&amp;"Yes",Input!Q$2:Q157,"="&amp;Subgroup)&gt;0,"",Subgroup),"")</f>
        <v/>
      </c>
      <c r="AW158" s="86" t="str">
        <f t="shared" si="258"/>
        <v/>
      </c>
      <c r="AX158" s="86" t="str">
        <f t="shared" si="259"/>
        <v/>
      </c>
      <c r="AY158" s="86" t="str">
        <f t="shared" si="260"/>
        <v/>
      </c>
      <c r="AZ158" s="86" t="str">
        <f t="shared" si="261"/>
        <v/>
      </c>
      <c r="BA158" s="86" t="str">
        <f t="shared" si="262"/>
        <v/>
      </c>
      <c r="BB158" s="86" t="str">
        <f t="shared" si="263"/>
        <v/>
      </c>
      <c r="BC158" s="86" t="str">
        <f t="shared" si="297"/>
        <v/>
      </c>
      <c r="BD158" s="86" t="str">
        <f t="shared" si="264"/>
        <v/>
      </c>
      <c r="BE158" s="86" t="str">
        <f t="shared" si="298"/>
        <v/>
      </c>
      <c r="BF158" s="86" t="str">
        <f t="shared" si="299"/>
        <v/>
      </c>
      <c r="BG158" s="86" t="str">
        <f t="shared" si="265"/>
        <v/>
      </c>
      <c r="BH158" s="86" t="str">
        <f t="shared" si="300"/>
        <v/>
      </c>
      <c r="BI158" s="86" t="str">
        <f t="shared" si="301"/>
        <v/>
      </c>
      <c r="BJ158" s="86" t="str">
        <f t="shared" si="266"/>
        <v/>
      </c>
      <c r="BK158" s="86" t="str">
        <f t="shared" si="302"/>
        <v/>
      </c>
      <c r="BL158" s="86" t="str">
        <f t="shared" si="303"/>
        <v/>
      </c>
      <c r="BM158" s="86" t="str">
        <f t="shared" si="267"/>
        <v/>
      </c>
      <c r="BN158" s="86" t="str">
        <f t="shared" si="268"/>
        <v/>
      </c>
      <c r="BO158" s="86" t="e">
        <f t="shared" si="269"/>
        <v>#N/A</v>
      </c>
      <c r="BP158" s="105" t="str">
        <f t="shared" si="270"/>
        <v/>
      </c>
      <c r="BQ158" s="86" t="str">
        <f t="shared" si="271"/>
        <v/>
      </c>
      <c r="BR158" s="86" t="str">
        <f t="shared" si="304"/>
        <v/>
      </c>
      <c r="BS158" s="86" t="str">
        <f t="shared" si="272"/>
        <v/>
      </c>
      <c r="BT158" s="51" t="str">
        <f t="shared" si="310"/>
        <v/>
      </c>
      <c r="BY158" s="132"/>
      <c r="BZ158" s="41" t="e">
        <f>IF(AND(Sufficient_data="Yes",Include_study?="Yes",Moderator&lt;&gt;""),'Moderator Analysis'!E158,NA())</f>
        <v>#N/A</v>
      </c>
      <c r="CA158" s="41" t="e">
        <f>IF(AND(Include_study?="Yes",Sufficient_data="Yes",Moderator&lt;&gt;""),'Moderator Analysis'!F158,NA())</f>
        <v>#N/A</v>
      </c>
      <c r="CB158" s="41" t="str">
        <f t="shared" si="305"/>
        <v/>
      </c>
      <c r="CC158" s="41" t="str">
        <f t="shared" si="273"/>
        <v/>
      </c>
      <c r="CD158" s="41" t="str">
        <f>IF(AND(Sufficient_data="Yes",Include_study?="Yes",Moderator&lt;&gt;""),'Moderator Analysis'!F:F-CO$2,"")</f>
        <v/>
      </c>
      <c r="CE158" s="41" t="str">
        <f t="shared" si="274"/>
        <v/>
      </c>
      <c r="CF158" s="51" t="str">
        <f>IF(AND(Sufficient_data="Yes",Include_study?="Yes",Moderator&lt;&gt;""),CC:CC*('Moderator Analysis'!F:F-CO$5-CO$4*'Moderator Analysis'!E:E)^2,"")</f>
        <v/>
      </c>
      <c r="CG158" s="42"/>
      <c r="CH158" s="25"/>
      <c r="CI158" s="71" t="str">
        <f t="shared" si="275"/>
        <v/>
      </c>
      <c r="CJ158" s="41" t="str">
        <f>IF(AND(Sufficient_data="Yes",Include_study?="Yes",CI158&lt;&gt;""),'Moderator Analysis'!F:F-'Moderator Analysis'!$J$37,"")</f>
        <v/>
      </c>
      <c r="CK158" s="41" t="str">
        <f>IF(AND(Sufficient_data="Yes",Include_study?="Yes",CI158&lt;&gt;""),'Moderator Analysis'!E:E-SUMPRODUCT('Moderator Analysis'!E:E,CI:CI)/SUM(CI:CI),"")</f>
        <v/>
      </c>
      <c r="CL158" s="51" t="str">
        <f>IF(AND(Sufficient_data="Yes",Include_study?="Yes",CI158&lt;&gt;""),CI:CI*('Moderator Analysis'!F:F-'Moderator Analysis'!J$29-'Moderator Analysis'!J$30*'Moderator Analysis'!E:E)^2,"")</f>
        <v/>
      </c>
      <c r="CQ158" s="132"/>
      <c r="CR158" s="134"/>
      <c r="CS158" s="41" t="str">
        <f>IF(AND(Sufficient_data="Yes",Include_study?="Yes"),1/('Publication Bias Analysis'!F158^2),"")</f>
        <v/>
      </c>
      <c r="CT158" s="86" t="str">
        <f>IF(AND(Include_study?="Yes",Sufficient_data="Yes"),1/('Publication Bias Analysis'!F158^2+IF(Additional_model="Fixed effect",0,DG$21)),"")</f>
        <v/>
      </c>
      <c r="CU158" s="86" t="str">
        <f>IF(AND(Include_study?="Yes",Sufficient_data="Yes"),1/('Publication Bias Analysis'!F:F^2+IF(Additional_model="Fixed effect",0,'Publication Bias Analysis'!L$32)),"")</f>
        <v/>
      </c>
      <c r="CV158" s="86" t="str">
        <f>IF(AND(Include_study?="Yes",Sufficient_data="Yes"),'Publication Bias Analysis'!E:E-'Publication Bias Analysis'!I$37,"")</f>
        <v/>
      </c>
      <c r="CW158" s="86" t="str">
        <f>IF(AND(Include_study?="Yes",Sufficient_data="Yes"),IF(Additional_model="Fixed effect",1/'Publication Bias Analysis'!F:F,1/SQRT('Publication Bias Analysis'!F:F^2+Calculations!DG$21)),"")</f>
        <v/>
      </c>
      <c r="CX158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58" s="88" t="str">
        <f t="shared" si="306"/>
        <v/>
      </c>
      <c r="CZ158" s="88" t="str">
        <f>IF(AND(Include_study?="Yes",Sufficient_data="Yes"),CY:CY+IF(DK:DK&lt;0,-1,1)*COUNTIF(CY$2:CY157,CY:CY),"")</f>
        <v/>
      </c>
      <c r="DA158" s="88" t="str">
        <f>IF(AND(Include_study?="Yes",Sufficient_data="Yes"),RANK(DO:DO,DO:DO,1)*IF(DN:DN&gt;0,1,-1)+IF(DN:DN&lt;0,-1,1)*COUNTIF(CY$2:CY157,CY:CY),"")</f>
        <v/>
      </c>
      <c r="DB158" s="88" t="str">
        <f>IF(AND(Include_study?="Yes",Sufficient_data="Yes"),RANK(DR:DR,DR:DR,1)*IF(DQ:DQ&gt;0,1,-1)+IF(DQ:DQ&lt;0,-1,1)*COUNTIF(CY$2:CY157,CY:CY),"")</f>
        <v/>
      </c>
      <c r="DC158" s="41" t="e">
        <f>IF(AND(Include_study?="Yes",Sufficient_data="Yes"),'Publication Bias Analysis'!$E:$E,NA())</f>
        <v>#N/A</v>
      </c>
      <c r="DD158" s="51" t="e">
        <f>IF(AND(Include_study?="Yes",Sufficient_data="Yes"),'Publication Bias Analysis'!$F:$F,NA())</f>
        <v>#N/A</v>
      </c>
      <c r="DJ158" s="136"/>
      <c r="DK158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58" s="41" t="str">
        <f t="shared" si="276"/>
        <v/>
      </c>
      <c r="DM158" s="51" t="str">
        <f>IF(AND(Include_study?="Yes",Sufficient_data="Yes"),1/('Publication Bias Analysis'!F:F^2+IF(Additional_model="Fixed effect",0,$DV$6)),"")</f>
        <v/>
      </c>
      <c r="DN158" s="41" t="str">
        <f>IF(AND(Include_study?="Yes",Sufficient_data="Yes"),IF('Publication Bias Analysis'!L$38="Left",'Publication Bias Analysis'!E:E-DV$3,Calculations!DV$3-'Publication Bias Analysis'!E:E),"")</f>
        <v/>
      </c>
      <c r="DO158" s="41" t="str">
        <f t="shared" si="277"/>
        <v/>
      </c>
      <c r="DP158" s="51" t="str">
        <f>IF(AND(DN158&lt;&gt;"",CZ158&lt;=MAX(CZ:CZ)-DV$7),1/('Publication Bias Analysis'!F:F^2+IF(Additional_model="Fixed effect",0,$DV$13)),"")</f>
        <v/>
      </c>
      <c r="DQ158" s="71" t="str">
        <f>IF(AND(Include_study?="Yes",Sufficient_data="Yes"),IF('Publication Bias Analysis'!L$38="Left",'Publication Bias Analysis'!E:E-DV$10,DV$10-'Publication Bias Analysis'!E:E),"")</f>
        <v/>
      </c>
      <c r="DR158" s="41" t="str">
        <f t="shared" si="278"/>
        <v/>
      </c>
      <c r="DS158" s="51" t="str">
        <f>IF(AND(DQ158&lt;&gt;"",DA158&lt;=MAX(DA:DA)-DV$14),1/('Publication Bias Analysis'!F:F^2+IF(Additional_model="Fixed effect",0,$DV$20)),"")</f>
        <v/>
      </c>
      <c r="EJ158" s="136"/>
      <c r="EK158" s="41" t="str">
        <f t="shared" si="307"/>
        <v/>
      </c>
      <c r="EL158" s="51" t="str">
        <f>IF(AND(Include_study?="Yes",Sufficient_data="Yes"),Z_score-('Publication Bias Analysis'!P$3+'Publication Bias Analysis'!P$4*Inverse_standard_error),"")</f>
        <v/>
      </c>
      <c r="EN158" s="136"/>
      <c r="EO158" s="41" t="str">
        <f>IF(AND(Include_study?="Yes",Sufficient_data="Yes"),('Publication Bias Analysis'!E:E-(SUMPRODUCT(Calculations!CS:CS,'Publication Bias Analysis'!E:E)/SUM(Calculations!CS:CS)))/SQRT(Calculations!EP:EP),"")</f>
        <v/>
      </c>
      <c r="EP158" s="41" t="str">
        <f>IF(AND(Include_study?="Yes",Sufficient_data="Yes"),'Publication Bias Analysis'!F:F^2-1/SUM(Calculations!CS:CS),"")</f>
        <v/>
      </c>
      <c r="EQ158" s="11" t="str">
        <f t="shared" si="279"/>
        <v/>
      </c>
      <c r="ER158" s="11" t="str">
        <f t="shared" si="280"/>
        <v/>
      </c>
      <c r="ES158" s="11" t="str">
        <f>IF(AND(Include_study?="Yes",Sufficient_data="Yes"),COUNTIFS(EQ$2:EQ157,"&lt;"&amp;EQ158,ER$2:ER157,"&lt;"&amp;ER158)+COUNTIFS(EQ159:EQ$201,"&lt;"&amp;EQ158,ER159:ER$201,"&lt;"&amp;ER158)+COUNTIFS(EQ$2:EQ157,"&gt;"&amp;EQ158,ER$2:ER157,"&gt;"&amp;ER158)+COUNTIFS(EQ159:EQ$201,"&gt;"&amp;EQ158,ER159:ER$201,"&gt;"&amp;ER158),"")</f>
        <v/>
      </c>
      <c r="ET158" s="82" t="str">
        <f>IF(AND(Include_study?="Yes",Sufficient_data="Yes"),COUNTIFS(EQ$2:EQ157,"&lt;"&amp;EQ158,ER$2:ER157,"&gt;"&amp;ER158)+COUNTIFS(EQ159:EQ$201,"&lt;"&amp;EQ158,ER159:ER$201,"&gt;"&amp;ER158)+COUNTIFS(EQ$2:EQ157,"&gt;"&amp;EQ158,ER$2:ER157,"&lt;"&amp;ER158)+COUNTIFS(EQ159:EQ$201,"&gt;"&amp;EQ158,ER159:ER$201,"&lt;"&amp;ER158),"")</f>
        <v/>
      </c>
      <c r="EV158" s="136"/>
      <c r="FA158" s="136"/>
      <c r="FB158" s="41" t="e">
        <f t="shared" si="242"/>
        <v>#N/A</v>
      </c>
      <c r="FC158" s="41" t="e">
        <f t="shared" si="243"/>
        <v>#N/A</v>
      </c>
      <c r="FD158" s="41" t="str">
        <f t="shared" si="244"/>
        <v/>
      </c>
      <c r="FE158" s="51" t="str">
        <f>IF(AND(Include_study?="Yes",Sufficient_data="Yes"),Z_score-('Publication Bias Analysis'!AO$30+'Publication Bias Analysis'!AO$31*Inverse_standard_error),"")</f>
        <v/>
      </c>
      <c r="FK158" s="136"/>
      <c r="FL158" s="11" t="str">
        <f>IF(Z_score_individual_studies&lt;&gt;"",RANK('Publication Bias Analysis'!AW:AW,'Publication Bias Analysis'!AW:AW,1)+COUNTIF('Publication Bias Analysis'!AW$2:AW157,'Publication Bias Analysis'!AW158),"")</f>
        <v/>
      </c>
      <c r="FM158" s="41" t="str">
        <f t="shared" si="308"/>
        <v/>
      </c>
      <c r="FN158" s="41" t="e">
        <f>IF('Publication Bias Analysis'!AV158&lt;&gt;"",'Publication Bias Analysis'!AV158,NA())</f>
        <v>#N/A</v>
      </c>
      <c r="FO158" s="41" t="e">
        <f>IF('Publication Bias Analysis'!AW158&lt;&gt;"",'Publication Bias Analysis'!AW158,NA())</f>
        <v>#N/A</v>
      </c>
      <c r="FP158" s="41" t="str">
        <f>IF(AND(Include_study?="Yes",Sufficient_data="Yes"),'Publication Bias Analysis'!AV:AV-AVERAGE('Publication Bias Analysis'!AV:AV),"")</f>
        <v/>
      </c>
      <c r="FQ158" s="51" t="str">
        <f>IF(AND(Include_study?="Yes",Sufficient_data="Yes"),FO:FO-('Publication Bias Analysis'!AZ$30+'Publication Bias Analysis'!AZ$31*FN:FN),"")</f>
        <v/>
      </c>
      <c r="FW158" s="136"/>
      <c r="FX158" s="90" t="str">
        <f t="shared" si="309"/>
        <v/>
      </c>
      <c r="FY158" s="41" t="str">
        <f t="shared" si="281"/>
        <v/>
      </c>
      <c r="FZ158" s="51" t="str">
        <f t="shared" si="311"/>
        <v/>
      </c>
    </row>
    <row r="159" spans="1:182" x14ac:dyDescent="0.2">
      <c r="A159" s="131"/>
      <c r="B159" s="41" t="str">
        <f>IF(AND(Sufficient_data="Yes",Include_study?="Yes"),IF(AND(Sort_By=$E$1,Order="Ascending"),IF(Input!Study_name="",COUNTIFS(Input!Study_name,"&lt;&gt;"&amp;"",Include_study?,"Yes",Sufficient_data,"Yes")+1,IF(COUNT(E159)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159)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59" s="41" t="str">
        <f>IF(B159&lt;&gt;"",IF(B159=0,COUNTIF(B$2:B158,0)+1,COUNTIF(B$2:B158,B159)+COUNTIF(B:B,"&lt;"&amp;B159)+1),"")</f>
        <v/>
      </c>
      <c r="D159" s="41" t="str">
        <f t="shared" si="215"/>
        <v/>
      </c>
      <c r="E159" s="41" t="str">
        <f>IF(AND(Include_study?="Yes",Sufficient_data="Yes",Input!Study_name&lt;&gt;""),Input!Study_name,"")</f>
        <v/>
      </c>
      <c r="F159" s="41" t="str">
        <f>IF(AND(Include_study?="Yes",Sufficient_data="Yes"),IF(Input!M2_M1&lt;&gt;"",Input!M2_M1,IF(AND(M1_&lt;&gt;"",M2_&lt;&gt;""),M2_-M1_,"")),"")</f>
        <v/>
      </c>
      <c r="G159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59" s="41" t="str">
        <f>IF(AND(Include_study?="Yes",Sufficient_data="Yes"),IF(OR(t_value&lt;&gt;"",F_value&lt;&gt;"",Input!Cohens_d&lt;&gt;"",Input!Hedges_g&lt;&gt;""),"",Sdiff/SQRT(2*(1-(r_)))),"")</f>
        <v/>
      </c>
      <c r="I159" s="11" t="str">
        <f t="shared" si="282"/>
        <v/>
      </c>
      <c r="J159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59" s="41" t="str">
        <f t="shared" si="283"/>
        <v/>
      </c>
      <c r="L159" s="41" t="str">
        <f t="shared" si="284"/>
        <v/>
      </c>
      <c r="M159" s="41" t="str">
        <f t="shared" si="285"/>
        <v/>
      </c>
      <c r="N159" s="41" t="str">
        <f t="shared" si="286"/>
        <v/>
      </c>
      <c r="O159" s="41" t="str">
        <f t="shared" si="287"/>
        <v/>
      </c>
      <c r="P159" s="41" t="str">
        <f t="shared" si="288"/>
        <v/>
      </c>
      <c r="Q159" s="41" t="str">
        <f t="shared" si="289"/>
        <v/>
      </c>
      <c r="R159" s="41" t="str">
        <f t="shared" si="290"/>
        <v/>
      </c>
      <c r="S159" s="41" t="str">
        <f t="shared" si="291"/>
        <v/>
      </c>
      <c r="T159" s="105" t="str">
        <f t="shared" si="292"/>
        <v/>
      </c>
      <c r="U159" s="108" t="str">
        <f t="shared" si="293"/>
        <v/>
      </c>
      <c r="V159" s="42"/>
      <c r="W159" s="71" t="e">
        <f t="shared" si="247"/>
        <v>#N/A</v>
      </c>
      <c r="X159" s="41" t="str">
        <f t="shared" si="248"/>
        <v/>
      </c>
      <c r="Y159" s="51" t="str">
        <f t="shared" si="249"/>
        <v/>
      </c>
      <c r="AD159" s="131"/>
      <c r="AE159" s="71" t="str">
        <f t="shared" si="250"/>
        <v/>
      </c>
      <c r="AF159" s="86" t="str">
        <f t="shared" si="227"/>
        <v/>
      </c>
      <c r="AG159" s="86" t="str">
        <f t="shared" si="228"/>
        <v/>
      </c>
      <c r="AH159" s="86" t="str">
        <f t="shared" si="251"/>
        <v/>
      </c>
      <c r="AI159" s="86" t="str">
        <f t="shared" si="252"/>
        <v/>
      </c>
      <c r="AJ159" s="86" t="str">
        <f t="shared" si="253"/>
        <v/>
      </c>
      <c r="AK159" s="86" t="str">
        <f t="shared" si="294"/>
        <v/>
      </c>
      <c r="AL159" s="86" t="str">
        <f>IF(AND(Include_study?="Yes",Sufficient_data="Yes",Subgroup&lt;&gt;""),AH159-ABS(TINV((1-Subgroup_confidence_level),Number_of_subjects-1))*Calculations!AI159,"")</f>
        <v/>
      </c>
      <c r="AM159" s="86" t="str">
        <f>IF(AND(Include_study?="Yes",Sufficient_data="Yes",Subgroup&lt;&gt;""),AH159+ABS(TINV((1-Subgroup_confidence_level),Number_of_subjects-1))*Calculations!AI159,"")</f>
        <v/>
      </c>
      <c r="AN159" s="110" t="str">
        <f t="shared" si="295"/>
        <v/>
      </c>
      <c r="AO159" s="108" t="str">
        <f t="shared" si="296"/>
        <v/>
      </c>
      <c r="AP159" s="42"/>
      <c r="AQ159" s="71" t="e">
        <f t="shared" si="254"/>
        <v>#N/A</v>
      </c>
      <c r="AR159" s="41" t="str">
        <f t="shared" si="255"/>
        <v/>
      </c>
      <c r="AS159" s="51" t="str">
        <f t="shared" si="256"/>
        <v/>
      </c>
      <c r="AT159" s="42"/>
      <c r="AU159" s="71" t="str">
        <f t="shared" si="257"/>
        <v/>
      </c>
      <c r="AV159" s="86" t="str">
        <f>IF(AND(Sufficient_data="Yes",Include_study?="Yes",Subgroup&lt;&gt;""),IF(COUNTIFS(Input!P$2:P158,"="&amp;"Yes",Input!C$2:C158,"="&amp;"Yes",Input!Q$2:Q158,"="&amp;Subgroup)&gt;0,"",Subgroup),"")</f>
        <v/>
      </c>
      <c r="AW159" s="86" t="str">
        <f t="shared" si="258"/>
        <v/>
      </c>
      <c r="AX159" s="86" t="str">
        <f t="shared" si="259"/>
        <v/>
      </c>
      <c r="AY159" s="86" t="str">
        <f t="shared" si="260"/>
        <v/>
      </c>
      <c r="AZ159" s="86" t="str">
        <f t="shared" si="261"/>
        <v/>
      </c>
      <c r="BA159" s="86" t="str">
        <f t="shared" si="262"/>
        <v/>
      </c>
      <c r="BB159" s="86" t="str">
        <f t="shared" si="263"/>
        <v/>
      </c>
      <c r="BC159" s="86" t="str">
        <f t="shared" si="297"/>
        <v/>
      </c>
      <c r="BD159" s="86" t="str">
        <f t="shared" si="264"/>
        <v/>
      </c>
      <c r="BE159" s="86" t="str">
        <f t="shared" si="298"/>
        <v/>
      </c>
      <c r="BF159" s="86" t="str">
        <f t="shared" si="299"/>
        <v/>
      </c>
      <c r="BG159" s="86" t="str">
        <f t="shared" si="265"/>
        <v/>
      </c>
      <c r="BH159" s="86" t="str">
        <f t="shared" si="300"/>
        <v/>
      </c>
      <c r="BI159" s="86" t="str">
        <f t="shared" si="301"/>
        <v/>
      </c>
      <c r="BJ159" s="86" t="str">
        <f t="shared" si="266"/>
        <v/>
      </c>
      <c r="BK159" s="86" t="str">
        <f t="shared" si="302"/>
        <v/>
      </c>
      <c r="BL159" s="86" t="str">
        <f t="shared" si="303"/>
        <v/>
      </c>
      <c r="BM159" s="86" t="str">
        <f t="shared" si="267"/>
        <v/>
      </c>
      <c r="BN159" s="86" t="str">
        <f t="shared" si="268"/>
        <v/>
      </c>
      <c r="BO159" s="86" t="e">
        <f t="shared" si="269"/>
        <v>#N/A</v>
      </c>
      <c r="BP159" s="105" t="str">
        <f t="shared" si="270"/>
        <v/>
      </c>
      <c r="BQ159" s="86" t="str">
        <f t="shared" si="271"/>
        <v/>
      </c>
      <c r="BR159" s="86" t="str">
        <f t="shared" si="304"/>
        <v/>
      </c>
      <c r="BS159" s="86" t="str">
        <f t="shared" si="272"/>
        <v/>
      </c>
      <c r="BT159" s="51" t="str">
        <f t="shared" si="310"/>
        <v/>
      </c>
      <c r="BY159" s="132"/>
      <c r="BZ159" s="41" t="e">
        <f>IF(AND(Sufficient_data="Yes",Include_study?="Yes",Moderator&lt;&gt;""),'Moderator Analysis'!E159,NA())</f>
        <v>#N/A</v>
      </c>
      <c r="CA159" s="41" t="e">
        <f>IF(AND(Include_study?="Yes",Sufficient_data="Yes",Moderator&lt;&gt;""),'Moderator Analysis'!F159,NA())</f>
        <v>#N/A</v>
      </c>
      <c r="CB159" s="41" t="str">
        <f t="shared" si="305"/>
        <v/>
      </c>
      <c r="CC159" s="41" t="str">
        <f t="shared" si="273"/>
        <v/>
      </c>
      <c r="CD159" s="41" t="str">
        <f>IF(AND(Sufficient_data="Yes",Include_study?="Yes",Moderator&lt;&gt;""),'Moderator Analysis'!F:F-CO$2,"")</f>
        <v/>
      </c>
      <c r="CE159" s="41" t="str">
        <f t="shared" si="274"/>
        <v/>
      </c>
      <c r="CF159" s="51" t="str">
        <f>IF(AND(Sufficient_data="Yes",Include_study?="Yes",Moderator&lt;&gt;""),CC:CC*('Moderator Analysis'!F:F-CO$5-CO$4*'Moderator Analysis'!E:E)^2,"")</f>
        <v/>
      </c>
      <c r="CG159" s="42"/>
      <c r="CH159" s="25"/>
      <c r="CI159" s="71" t="str">
        <f t="shared" si="275"/>
        <v/>
      </c>
      <c r="CJ159" s="41" t="str">
        <f>IF(AND(Sufficient_data="Yes",Include_study?="Yes",CI159&lt;&gt;""),'Moderator Analysis'!F:F-'Moderator Analysis'!$J$37,"")</f>
        <v/>
      </c>
      <c r="CK159" s="41" t="str">
        <f>IF(AND(Sufficient_data="Yes",Include_study?="Yes",CI159&lt;&gt;""),'Moderator Analysis'!E:E-SUMPRODUCT('Moderator Analysis'!E:E,CI:CI)/SUM(CI:CI),"")</f>
        <v/>
      </c>
      <c r="CL159" s="51" t="str">
        <f>IF(AND(Sufficient_data="Yes",Include_study?="Yes",CI159&lt;&gt;""),CI:CI*('Moderator Analysis'!F:F-'Moderator Analysis'!J$29-'Moderator Analysis'!J$30*'Moderator Analysis'!E:E)^2,"")</f>
        <v/>
      </c>
      <c r="CQ159" s="132"/>
      <c r="CR159" s="134"/>
      <c r="CS159" s="41" t="str">
        <f>IF(AND(Sufficient_data="Yes",Include_study?="Yes"),1/('Publication Bias Analysis'!F159^2),"")</f>
        <v/>
      </c>
      <c r="CT159" s="86" t="str">
        <f>IF(AND(Include_study?="Yes",Sufficient_data="Yes"),1/('Publication Bias Analysis'!F159^2+IF(Additional_model="Fixed effect",0,DG$21)),"")</f>
        <v/>
      </c>
      <c r="CU159" s="86" t="str">
        <f>IF(AND(Include_study?="Yes",Sufficient_data="Yes"),1/('Publication Bias Analysis'!F:F^2+IF(Additional_model="Fixed effect",0,'Publication Bias Analysis'!L$32)),"")</f>
        <v/>
      </c>
      <c r="CV159" s="86" t="str">
        <f>IF(AND(Include_study?="Yes",Sufficient_data="Yes"),'Publication Bias Analysis'!E:E-'Publication Bias Analysis'!I$37,"")</f>
        <v/>
      </c>
      <c r="CW159" s="86" t="str">
        <f>IF(AND(Include_study?="Yes",Sufficient_data="Yes"),IF(Additional_model="Fixed effect",1/'Publication Bias Analysis'!F:F,1/SQRT('Publication Bias Analysis'!F:F^2+Calculations!DG$21)),"")</f>
        <v/>
      </c>
      <c r="CX159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59" s="88" t="str">
        <f t="shared" si="306"/>
        <v/>
      </c>
      <c r="CZ159" s="88" t="str">
        <f>IF(AND(Include_study?="Yes",Sufficient_data="Yes"),CY:CY+IF(DK:DK&lt;0,-1,1)*COUNTIF(CY$2:CY158,CY:CY),"")</f>
        <v/>
      </c>
      <c r="DA159" s="88" t="str">
        <f>IF(AND(Include_study?="Yes",Sufficient_data="Yes"),RANK(DO:DO,DO:DO,1)*IF(DN:DN&gt;0,1,-1)+IF(DN:DN&lt;0,-1,1)*COUNTIF(CY$2:CY158,CY:CY),"")</f>
        <v/>
      </c>
      <c r="DB159" s="88" t="str">
        <f>IF(AND(Include_study?="Yes",Sufficient_data="Yes"),RANK(DR:DR,DR:DR,1)*IF(DQ:DQ&gt;0,1,-1)+IF(DQ:DQ&lt;0,-1,1)*COUNTIF(CY$2:CY158,CY:CY),"")</f>
        <v/>
      </c>
      <c r="DC159" s="41" t="e">
        <f>IF(AND(Include_study?="Yes",Sufficient_data="Yes"),'Publication Bias Analysis'!$E:$E,NA())</f>
        <v>#N/A</v>
      </c>
      <c r="DD159" s="51" t="e">
        <f>IF(AND(Include_study?="Yes",Sufficient_data="Yes"),'Publication Bias Analysis'!$F:$F,NA())</f>
        <v>#N/A</v>
      </c>
      <c r="DJ159" s="136"/>
      <c r="DK159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59" s="41" t="str">
        <f t="shared" si="276"/>
        <v/>
      </c>
      <c r="DM159" s="51" t="str">
        <f>IF(AND(Include_study?="Yes",Sufficient_data="Yes"),1/('Publication Bias Analysis'!F:F^2+IF(Additional_model="Fixed effect",0,$DV$6)),"")</f>
        <v/>
      </c>
      <c r="DN159" s="41" t="str">
        <f>IF(AND(Include_study?="Yes",Sufficient_data="Yes"),IF('Publication Bias Analysis'!L$38="Left",'Publication Bias Analysis'!E:E-DV$3,Calculations!DV$3-'Publication Bias Analysis'!E:E),"")</f>
        <v/>
      </c>
      <c r="DO159" s="41" t="str">
        <f t="shared" si="277"/>
        <v/>
      </c>
      <c r="DP159" s="51" t="str">
        <f>IF(AND(DN159&lt;&gt;"",CZ159&lt;=MAX(CZ:CZ)-DV$7),1/('Publication Bias Analysis'!F:F^2+IF(Additional_model="Fixed effect",0,$DV$13)),"")</f>
        <v/>
      </c>
      <c r="DQ159" s="71" t="str">
        <f>IF(AND(Include_study?="Yes",Sufficient_data="Yes"),IF('Publication Bias Analysis'!L$38="Left",'Publication Bias Analysis'!E:E-DV$10,DV$10-'Publication Bias Analysis'!E:E),"")</f>
        <v/>
      </c>
      <c r="DR159" s="41" t="str">
        <f t="shared" si="278"/>
        <v/>
      </c>
      <c r="DS159" s="51" t="str">
        <f>IF(AND(DQ159&lt;&gt;"",DA159&lt;=MAX(DA:DA)-DV$14),1/('Publication Bias Analysis'!F:F^2+IF(Additional_model="Fixed effect",0,$DV$20)),"")</f>
        <v/>
      </c>
      <c r="EJ159" s="136"/>
      <c r="EK159" s="41" t="str">
        <f t="shared" si="307"/>
        <v/>
      </c>
      <c r="EL159" s="51" t="str">
        <f>IF(AND(Include_study?="Yes",Sufficient_data="Yes"),Z_score-('Publication Bias Analysis'!P$3+'Publication Bias Analysis'!P$4*Inverse_standard_error),"")</f>
        <v/>
      </c>
      <c r="EN159" s="136"/>
      <c r="EO159" s="41" t="str">
        <f>IF(AND(Include_study?="Yes",Sufficient_data="Yes"),('Publication Bias Analysis'!E:E-(SUMPRODUCT(Calculations!CS:CS,'Publication Bias Analysis'!E:E)/SUM(Calculations!CS:CS)))/SQRT(Calculations!EP:EP),"")</f>
        <v/>
      </c>
      <c r="EP159" s="41" t="str">
        <f>IF(AND(Include_study?="Yes",Sufficient_data="Yes"),'Publication Bias Analysis'!F:F^2-1/SUM(Calculations!CS:CS),"")</f>
        <v/>
      </c>
      <c r="EQ159" s="11" t="str">
        <f t="shared" si="279"/>
        <v/>
      </c>
      <c r="ER159" s="11" t="str">
        <f t="shared" si="280"/>
        <v/>
      </c>
      <c r="ES159" s="11" t="str">
        <f>IF(AND(Include_study?="Yes",Sufficient_data="Yes"),COUNTIFS(EQ$2:EQ158,"&lt;"&amp;EQ159,ER$2:ER158,"&lt;"&amp;ER159)+COUNTIFS(EQ160:EQ$201,"&lt;"&amp;EQ159,ER160:ER$201,"&lt;"&amp;ER159)+COUNTIFS(EQ$2:EQ158,"&gt;"&amp;EQ159,ER$2:ER158,"&gt;"&amp;ER159)+COUNTIFS(EQ160:EQ$201,"&gt;"&amp;EQ159,ER160:ER$201,"&gt;"&amp;ER159),"")</f>
        <v/>
      </c>
      <c r="ET159" s="82" t="str">
        <f>IF(AND(Include_study?="Yes",Sufficient_data="Yes"),COUNTIFS(EQ$2:EQ158,"&lt;"&amp;EQ159,ER$2:ER158,"&gt;"&amp;ER159)+COUNTIFS(EQ160:EQ$201,"&lt;"&amp;EQ159,ER160:ER$201,"&gt;"&amp;ER159)+COUNTIFS(EQ$2:EQ158,"&gt;"&amp;EQ159,ER$2:ER158,"&lt;"&amp;ER159)+COUNTIFS(EQ160:EQ$201,"&gt;"&amp;EQ159,ER160:ER$201,"&lt;"&amp;ER159),"")</f>
        <v/>
      </c>
      <c r="EV159" s="136"/>
      <c r="FA159" s="136"/>
      <c r="FB159" s="41" t="e">
        <f t="shared" si="242"/>
        <v>#N/A</v>
      </c>
      <c r="FC159" s="41" t="e">
        <f t="shared" si="243"/>
        <v>#N/A</v>
      </c>
      <c r="FD159" s="41" t="str">
        <f t="shared" si="244"/>
        <v/>
      </c>
      <c r="FE159" s="51" t="str">
        <f>IF(AND(Include_study?="Yes",Sufficient_data="Yes"),Z_score-('Publication Bias Analysis'!AO$30+'Publication Bias Analysis'!AO$31*Inverse_standard_error),"")</f>
        <v/>
      </c>
      <c r="FK159" s="136"/>
      <c r="FL159" s="11" t="str">
        <f>IF(Z_score_individual_studies&lt;&gt;"",RANK('Publication Bias Analysis'!AW:AW,'Publication Bias Analysis'!AW:AW,1)+COUNTIF('Publication Bias Analysis'!AW$2:AW158,'Publication Bias Analysis'!AW159),"")</f>
        <v/>
      </c>
      <c r="FM159" s="41" t="str">
        <f t="shared" si="308"/>
        <v/>
      </c>
      <c r="FN159" s="41" t="e">
        <f>IF('Publication Bias Analysis'!AV159&lt;&gt;"",'Publication Bias Analysis'!AV159,NA())</f>
        <v>#N/A</v>
      </c>
      <c r="FO159" s="41" t="e">
        <f>IF('Publication Bias Analysis'!AW159&lt;&gt;"",'Publication Bias Analysis'!AW159,NA())</f>
        <v>#N/A</v>
      </c>
      <c r="FP159" s="41" t="str">
        <f>IF(AND(Include_study?="Yes",Sufficient_data="Yes"),'Publication Bias Analysis'!AV:AV-AVERAGE('Publication Bias Analysis'!AV:AV),"")</f>
        <v/>
      </c>
      <c r="FQ159" s="51" t="str">
        <f>IF(AND(Include_study?="Yes",Sufficient_data="Yes"),FO:FO-('Publication Bias Analysis'!AZ$30+'Publication Bias Analysis'!AZ$31*FN:FN),"")</f>
        <v/>
      </c>
      <c r="FW159" s="136"/>
      <c r="FX159" s="90" t="str">
        <f t="shared" si="309"/>
        <v/>
      </c>
      <c r="FY159" s="41" t="str">
        <f t="shared" si="281"/>
        <v/>
      </c>
      <c r="FZ159" s="51" t="str">
        <f t="shared" si="311"/>
        <v/>
      </c>
    </row>
    <row r="160" spans="1:182" x14ac:dyDescent="0.2">
      <c r="A160" s="131"/>
      <c r="B160" s="41" t="str">
        <f>IF(AND(Sufficient_data="Yes",Include_study?="Yes"),IF(AND(Sort_By=$E$1,Order="Ascending"),IF(Input!Study_name="",COUNTIFS(Input!Study_name,"&lt;&gt;"&amp;"",Include_study?,"Yes",Sufficient_data,"Yes")+1,IF(COUNT(E160)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160)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60" s="41" t="str">
        <f>IF(B160&lt;&gt;"",IF(B160=0,COUNTIF(B$2:B159,0)+1,COUNTIF(B$2:B159,B160)+COUNTIF(B:B,"&lt;"&amp;B160)+1),"")</f>
        <v/>
      </c>
      <c r="D160" s="41" t="str">
        <f t="shared" si="215"/>
        <v/>
      </c>
      <c r="E160" s="41" t="str">
        <f>IF(AND(Include_study?="Yes",Sufficient_data="Yes",Input!Study_name&lt;&gt;""),Input!Study_name,"")</f>
        <v/>
      </c>
      <c r="F160" s="41" t="str">
        <f>IF(AND(Include_study?="Yes",Sufficient_data="Yes"),IF(Input!M2_M1&lt;&gt;"",Input!M2_M1,IF(AND(M1_&lt;&gt;"",M2_&lt;&gt;""),M2_-M1_,"")),"")</f>
        <v/>
      </c>
      <c r="G160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60" s="41" t="str">
        <f>IF(AND(Include_study?="Yes",Sufficient_data="Yes"),IF(OR(t_value&lt;&gt;"",F_value&lt;&gt;"",Input!Cohens_d&lt;&gt;"",Input!Hedges_g&lt;&gt;""),"",Sdiff/SQRT(2*(1-(r_)))),"")</f>
        <v/>
      </c>
      <c r="I160" s="11" t="str">
        <f t="shared" si="282"/>
        <v/>
      </c>
      <c r="J160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60" s="41" t="str">
        <f t="shared" si="283"/>
        <v/>
      </c>
      <c r="L160" s="41" t="str">
        <f t="shared" si="284"/>
        <v/>
      </c>
      <c r="M160" s="41" t="str">
        <f t="shared" si="285"/>
        <v/>
      </c>
      <c r="N160" s="41" t="str">
        <f t="shared" si="286"/>
        <v/>
      </c>
      <c r="O160" s="41" t="str">
        <f t="shared" si="287"/>
        <v/>
      </c>
      <c r="P160" s="41" t="str">
        <f t="shared" si="288"/>
        <v/>
      </c>
      <c r="Q160" s="41" t="str">
        <f t="shared" si="289"/>
        <v/>
      </c>
      <c r="R160" s="41" t="str">
        <f t="shared" si="290"/>
        <v/>
      </c>
      <c r="S160" s="41" t="str">
        <f t="shared" si="291"/>
        <v/>
      </c>
      <c r="T160" s="105" t="str">
        <f t="shared" si="292"/>
        <v/>
      </c>
      <c r="U160" s="108" t="str">
        <f t="shared" si="293"/>
        <v/>
      </c>
      <c r="V160" s="42"/>
      <c r="W160" s="71" t="e">
        <f t="shared" si="247"/>
        <v>#N/A</v>
      </c>
      <c r="X160" s="41" t="str">
        <f t="shared" si="248"/>
        <v/>
      </c>
      <c r="Y160" s="51" t="str">
        <f t="shared" si="249"/>
        <v/>
      </c>
      <c r="AD160" s="131"/>
      <c r="AE160" s="71" t="str">
        <f t="shared" si="250"/>
        <v/>
      </c>
      <c r="AF160" s="86" t="str">
        <f t="shared" si="227"/>
        <v/>
      </c>
      <c r="AG160" s="86" t="str">
        <f t="shared" si="228"/>
        <v/>
      </c>
      <c r="AH160" s="86" t="str">
        <f t="shared" si="251"/>
        <v/>
      </c>
      <c r="AI160" s="86" t="str">
        <f t="shared" si="252"/>
        <v/>
      </c>
      <c r="AJ160" s="86" t="str">
        <f t="shared" si="253"/>
        <v/>
      </c>
      <c r="AK160" s="86" t="str">
        <f t="shared" si="294"/>
        <v/>
      </c>
      <c r="AL160" s="86" t="str">
        <f>IF(AND(Include_study?="Yes",Sufficient_data="Yes",Subgroup&lt;&gt;""),AH160-ABS(TINV((1-Subgroup_confidence_level),Number_of_subjects-1))*Calculations!AI160,"")</f>
        <v/>
      </c>
      <c r="AM160" s="86" t="str">
        <f>IF(AND(Include_study?="Yes",Sufficient_data="Yes",Subgroup&lt;&gt;""),AH160+ABS(TINV((1-Subgroup_confidence_level),Number_of_subjects-1))*Calculations!AI160,"")</f>
        <v/>
      </c>
      <c r="AN160" s="110" t="str">
        <f t="shared" si="295"/>
        <v/>
      </c>
      <c r="AO160" s="108" t="str">
        <f t="shared" si="296"/>
        <v/>
      </c>
      <c r="AP160" s="42"/>
      <c r="AQ160" s="71" t="e">
        <f t="shared" si="254"/>
        <v>#N/A</v>
      </c>
      <c r="AR160" s="41" t="str">
        <f t="shared" si="255"/>
        <v/>
      </c>
      <c r="AS160" s="51" t="str">
        <f t="shared" si="256"/>
        <v/>
      </c>
      <c r="AT160" s="42"/>
      <c r="AU160" s="71" t="str">
        <f t="shared" si="257"/>
        <v/>
      </c>
      <c r="AV160" s="86" t="str">
        <f>IF(AND(Sufficient_data="Yes",Include_study?="Yes",Subgroup&lt;&gt;""),IF(COUNTIFS(Input!P$2:P159,"="&amp;"Yes",Input!C$2:C159,"="&amp;"Yes",Input!Q$2:Q159,"="&amp;Subgroup)&gt;0,"",Subgroup),"")</f>
        <v/>
      </c>
      <c r="AW160" s="86" t="str">
        <f t="shared" si="258"/>
        <v/>
      </c>
      <c r="AX160" s="86" t="str">
        <f t="shared" si="259"/>
        <v/>
      </c>
      <c r="AY160" s="86" t="str">
        <f t="shared" si="260"/>
        <v/>
      </c>
      <c r="AZ160" s="86" t="str">
        <f t="shared" si="261"/>
        <v/>
      </c>
      <c r="BA160" s="86" t="str">
        <f t="shared" si="262"/>
        <v/>
      </c>
      <c r="BB160" s="86" t="str">
        <f t="shared" si="263"/>
        <v/>
      </c>
      <c r="BC160" s="86" t="str">
        <f t="shared" si="297"/>
        <v/>
      </c>
      <c r="BD160" s="86" t="str">
        <f t="shared" si="264"/>
        <v/>
      </c>
      <c r="BE160" s="86" t="str">
        <f t="shared" si="298"/>
        <v/>
      </c>
      <c r="BF160" s="86" t="str">
        <f t="shared" si="299"/>
        <v/>
      </c>
      <c r="BG160" s="86" t="str">
        <f t="shared" si="265"/>
        <v/>
      </c>
      <c r="BH160" s="86" t="str">
        <f t="shared" si="300"/>
        <v/>
      </c>
      <c r="BI160" s="86" t="str">
        <f t="shared" si="301"/>
        <v/>
      </c>
      <c r="BJ160" s="86" t="str">
        <f t="shared" si="266"/>
        <v/>
      </c>
      <c r="BK160" s="86" t="str">
        <f t="shared" si="302"/>
        <v/>
      </c>
      <c r="BL160" s="86" t="str">
        <f t="shared" si="303"/>
        <v/>
      </c>
      <c r="BM160" s="86" t="str">
        <f t="shared" si="267"/>
        <v/>
      </c>
      <c r="BN160" s="86" t="str">
        <f t="shared" si="268"/>
        <v/>
      </c>
      <c r="BO160" s="86" t="e">
        <f t="shared" si="269"/>
        <v>#N/A</v>
      </c>
      <c r="BP160" s="105" t="str">
        <f t="shared" si="270"/>
        <v/>
      </c>
      <c r="BQ160" s="86" t="str">
        <f t="shared" si="271"/>
        <v/>
      </c>
      <c r="BR160" s="86" t="str">
        <f t="shared" si="304"/>
        <v/>
      </c>
      <c r="BS160" s="86" t="str">
        <f t="shared" si="272"/>
        <v/>
      </c>
      <c r="BT160" s="51" t="str">
        <f t="shared" si="310"/>
        <v/>
      </c>
      <c r="BY160" s="132"/>
      <c r="BZ160" s="41" t="e">
        <f>IF(AND(Sufficient_data="Yes",Include_study?="Yes",Moderator&lt;&gt;""),'Moderator Analysis'!E160,NA())</f>
        <v>#N/A</v>
      </c>
      <c r="CA160" s="41" t="e">
        <f>IF(AND(Include_study?="Yes",Sufficient_data="Yes",Moderator&lt;&gt;""),'Moderator Analysis'!F160,NA())</f>
        <v>#N/A</v>
      </c>
      <c r="CB160" s="41" t="str">
        <f t="shared" si="305"/>
        <v/>
      </c>
      <c r="CC160" s="41" t="str">
        <f t="shared" si="273"/>
        <v/>
      </c>
      <c r="CD160" s="41" t="str">
        <f>IF(AND(Sufficient_data="Yes",Include_study?="Yes",Moderator&lt;&gt;""),'Moderator Analysis'!F:F-CO$2,"")</f>
        <v/>
      </c>
      <c r="CE160" s="41" t="str">
        <f t="shared" si="274"/>
        <v/>
      </c>
      <c r="CF160" s="51" t="str">
        <f>IF(AND(Sufficient_data="Yes",Include_study?="Yes",Moderator&lt;&gt;""),CC:CC*('Moderator Analysis'!F:F-CO$5-CO$4*'Moderator Analysis'!E:E)^2,"")</f>
        <v/>
      </c>
      <c r="CG160" s="42"/>
      <c r="CH160" s="25"/>
      <c r="CI160" s="71" t="str">
        <f t="shared" si="275"/>
        <v/>
      </c>
      <c r="CJ160" s="41" t="str">
        <f>IF(AND(Sufficient_data="Yes",Include_study?="Yes",CI160&lt;&gt;""),'Moderator Analysis'!F:F-'Moderator Analysis'!$J$37,"")</f>
        <v/>
      </c>
      <c r="CK160" s="41" t="str">
        <f>IF(AND(Sufficient_data="Yes",Include_study?="Yes",CI160&lt;&gt;""),'Moderator Analysis'!E:E-SUMPRODUCT('Moderator Analysis'!E:E,CI:CI)/SUM(CI:CI),"")</f>
        <v/>
      </c>
      <c r="CL160" s="51" t="str">
        <f>IF(AND(Sufficient_data="Yes",Include_study?="Yes",CI160&lt;&gt;""),CI:CI*('Moderator Analysis'!F:F-'Moderator Analysis'!J$29-'Moderator Analysis'!J$30*'Moderator Analysis'!E:E)^2,"")</f>
        <v/>
      </c>
      <c r="CQ160" s="132"/>
      <c r="CR160" s="134"/>
      <c r="CS160" s="41" t="str">
        <f>IF(AND(Sufficient_data="Yes",Include_study?="Yes"),1/('Publication Bias Analysis'!F160^2),"")</f>
        <v/>
      </c>
      <c r="CT160" s="86" t="str">
        <f>IF(AND(Include_study?="Yes",Sufficient_data="Yes"),1/('Publication Bias Analysis'!F160^2+IF(Additional_model="Fixed effect",0,DG$21)),"")</f>
        <v/>
      </c>
      <c r="CU160" s="86" t="str">
        <f>IF(AND(Include_study?="Yes",Sufficient_data="Yes"),1/('Publication Bias Analysis'!F:F^2+IF(Additional_model="Fixed effect",0,'Publication Bias Analysis'!L$32)),"")</f>
        <v/>
      </c>
      <c r="CV160" s="86" t="str">
        <f>IF(AND(Include_study?="Yes",Sufficient_data="Yes"),'Publication Bias Analysis'!E:E-'Publication Bias Analysis'!I$37,"")</f>
        <v/>
      </c>
      <c r="CW160" s="86" t="str">
        <f>IF(AND(Include_study?="Yes",Sufficient_data="Yes"),IF(Additional_model="Fixed effect",1/'Publication Bias Analysis'!F:F,1/SQRT('Publication Bias Analysis'!F:F^2+Calculations!DG$21)),"")</f>
        <v/>
      </c>
      <c r="CX160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60" s="88" t="str">
        <f t="shared" si="306"/>
        <v/>
      </c>
      <c r="CZ160" s="88" t="str">
        <f>IF(AND(Include_study?="Yes",Sufficient_data="Yes"),CY:CY+IF(DK:DK&lt;0,-1,1)*COUNTIF(CY$2:CY159,CY:CY),"")</f>
        <v/>
      </c>
      <c r="DA160" s="88" t="str">
        <f>IF(AND(Include_study?="Yes",Sufficient_data="Yes"),RANK(DO:DO,DO:DO,1)*IF(DN:DN&gt;0,1,-1)+IF(DN:DN&lt;0,-1,1)*COUNTIF(CY$2:CY159,CY:CY),"")</f>
        <v/>
      </c>
      <c r="DB160" s="88" t="str">
        <f>IF(AND(Include_study?="Yes",Sufficient_data="Yes"),RANK(DR:DR,DR:DR,1)*IF(DQ:DQ&gt;0,1,-1)+IF(DQ:DQ&lt;0,-1,1)*COUNTIF(CY$2:CY159,CY:CY),"")</f>
        <v/>
      </c>
      <c r="DC160" s="41" t="e">
        <f>IF(AND(Include_study?="Yes",Sufficient_data="Yes"),'Publication Bias Analysis'!$E:$E,NA())</f>
        <v>#N/A</v>
      </c>
      <c r="DD160" s="51" t="e">
        <f>IF(AND(Include_study?="Yes",Sufficient_data="Yes"),'Publication Bias Analysis'!$F:$F,NA())</f>
        <v>#N/A</v>
      </c>
      <c r="DJ160" s="136"/>
      <c r="DK160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60" s="41" t="str">
        <f t="shared" si="276"/>
        <v/>
      </c>
      <c r="DM160" s="51" t="str">
        <f>IF(AND(Include_study?="Yes",Sufficient_data="Yes"),1/('Publication Bias Analysis'!F:F^2+IF(Additional_model="Fixed effect",0,$DV$6)),"")</f>
        <v/>
      </c>
      <c r="DN160" s="41" t="str">
        <f>IF(AND(Include_study?="Yes",Sufficient_data="Yes"),IF('Publication Bias Analysis'!L$38="Left",'Publication Bias Analysis'!E:E-DV$3,Calculations!DV$3-'Publication Bias Analysis'!E:E),"")</f>
        <v/>
      </c>
      <c r="DO160" s="41" t="str">
        <f t="shared" si="277"/>
        <v/>
      </c>
      <c r="DP160" s="51" t="str">
        <f>IF(AND(DN160&lt;&gt;"",CZ160&lt;=MAX(CZ:CZ)-DV$7),1/('Publication Bias Analysis'!F:F^2+IF(Additional_model="Fixed effect",0,$DV$13)),"")</f>
        <v/>
      </c>
      <c r="DQ160" s="71" t="str">
        <f>IF(AND(Include_study?="Yes",Sufficient_data="Yes"),IF('Publication Bias Analysis'!L$38="Left",'Publication Bias Analysis'!E:E-DV$10,DV$10-'Publication Bias Analysis'!E:E),"")</f>
        <v/>
      </c>
      <c r="DR160" s="41" t="str">
        <f t="shared" si="278"/>
        <v/>
      </c>
      <c r="DS160" s="51" t="str">
        <f>IF(AND(DQ160&lt;&gt;"",DA160&lt;=MAX(DA:DA)-DV$14),1/('Publication Bias Analysis'!F:F^2+IF(Additional_model="Fixed effect",0,$DV$20)),"")</f>
        <v/>
      </c>
      <c r="EJ160" s="136"/>
      <c r="EK160" s="41" t="str">
        <f t="shared" si="307"/>
        <v/>
      </c>
      <c r="EL160" s="51" t="str">
        <f>IF(AND(Include_study?="Yes",Sufficient_data="Yes"),Z_score-('Publication Bias Analysis'!P$3+'Publication Bias Analysis'!P$4*Inverse_standard_error),"")</f>
        <v/>
      </c>
      <c r="EN160" s="136"/>
      <c r="EO160" s="41" t="str">
        <f>IF(AND(Include_study?="Yes",Sufficient_data="Yes"),('Publication Bias Analysis'!E:E-(SUMPRODUCT(Calculations!CS:CS,'Publication Bias Analysis'!E:E)/SUM(Calculations!CS:CS)))/SQRT(Calculations!EP:EP),"")</f>
        <v/>
      </c>
      <c r="EP160" s="41" t="str">
        <f>IF(AND(Include_study?="Yes",Sufficient_data="Yes"),'Publication Bias Analysis'!F:F^2-1/SUM(Calculations!CS:CS),"")</f>
        <v/>
      </c>
      <c r="EQ160" s="11" t="str">
        <f t="shared" si="279"/>
        <v/>
      </c>
      <c r="ER160" s="11" t="str">
        <f t="shared" si="280"/>
        <v/>
      </c>
      <c r="ES160" s="11" t="str">
        <f>IF(AND(Include_study?="Yes",Sufficient_data="Yes"),COUNTIFS(EQ$2:EQ159,"&lt;"&amp;EQ160,ER$2:ER159,"&lt;"&amp;ER160)+COUNTIFS(EQ161:EQ$201,"&lt;"&amp;EQ160,ER161:ER$201,"&lt;"&amp;ER160)+COUNTIFS(EQ$2:EQ159,"&gt;"&amp;EQ160,ER$2:ER159,"&gt;"&amp;ER160)+COUNTIFS(EQ161:EQ$201,"&gt;"&amp;EQ160,ER161:ER$201,"&gt;"&amp;ER160),"")</f>
        <v/>
      </c>
      <c r="ET160" s="82" t="str">
        <f>IF(AND(Include_study?="Yes",Sufficient_data="Yes"),COUNTIFS(EQ$2:EQ159,"&lt;"&amp;EQ160,ER$2:ER159,"&gt;"&amp;ER160)+COUNTIFS(EQ161:EQ$201,"&lt;"&amp;EQ160,ER161:ER$201,"&gt;"&amp;ER160)+COUNTIFS(EQ$2:EQ159,"&gt;"&amp;EQ160,ER$2:ER159,"&lt;"&amp;ER160)+COUNTIFS(EQ161:EQ$201,"&gt;"&amp;EQ160,ER161:ER$201,"&lt;"&amp;ER160),"")</f>
        <v/>
      </c>
      <c r="EV160" s="136"/>
      <c r="FA160" s="136"/>
      <c r="FB160" s="41" t="e">
        <f t="shared" si="242"/>
        <v>#N/A</v>
      </c>
      <c r="FC160" s="41" t="e">
        <f t="shared" si="243"/>
        <v>#N/A</v>
      </c>
      <c r="FD160" s="41" t="str">
        <f t="shared" si="244"/>
        <v/>
      </c>
      <c r="FE160" s="51" t="str">
        <f>IF(AND(Include_study?="Yes",Sufficient_data="Yes"),Z_score-('Publication Bias Analysis'!AO$30+'Publication Bias Analysis'!AO$31*Inverse_standard_error),"")</f>
        <v/>
      </c>
      <c r="FK160" s="136"/>
      <c r="FL160" s="11" t="str">
        <f>IF(Z_score_individual_studies&lt;&gt;"",RANK('Publication Bias Analysis'!AW:AW,'Publication Bias Analysis'!AW:AW,1)+COUNTIF('Publication Bias Analysis'!AW$2:AW159,'Publication Bias Analysis'!AW160),"")</f>
        <v/>
      </c>
      <c r="FM160" s="41" t="str">
        <f t="shared" si="308"/>
        <v/>
      </c>
      <c r="FN160" s="41" t="e">
        <f>IF('Publication Bias Analysis'!AV160&lt;&gt;"",'Publication Bias Analysis'!AV160,NA())</f>
        <v>#N/A</v>
      </c>
      <c r="FO160" s="41" t="e">
        <f>IF('Publication Bias Analysis'!AW160&lt;&gt;"",'Publication Bias Analysis'!AW160,NA())</f>
        <v>#N/A</v>
      </c>
      <c r="FP160" s="41" t="str">
        <f>IF(AND(Include_study?="Yes",Sufficient_data="Yes"),'Publication Bias Analysis'!AV:AV-AVERAGE('Publication Bias Analysis'!AV:AV),"")</f>
        <v/>
      </c>
      <c r="FQ160" s="51" t="str">
        <f>IF(AND(Include_study?="Yes",Sufficient_data="Yes"),FO:FO-('Publication Bias Analysis'!AZ$30+'Publication Bias Analysis'!AZ$31*FN:FN),"")</f>
        <v/>
      </c>
      <c r="FW160" s="136"/>
      <c r="FX160" s="90" t="str">
        <f t="shared" si="309"/>
        <v/>
      </c>
      <c r="FY160" s="41" t="str">
        <f t="shared" si="281"/>
        <v/>
      </c>
      <c r="FZ160" s="51" t="str">
        <f t="shared" si="311"/>
        <v/>
      </c>
    </row>
    <row r="161" spans="1:182" x14ac:dyDescent="0.2">
      <c r="A161" s="131"/>
      <c r="B161" s="41" t="str">
        <f>IF(AND(Sufficient_data="Yes",Include_study?="Yes"),IF(AND(Sort_By=$E$1,Order="Ascending"),IF(Input!Study_name="",COUNTIFS(Input!Study_name,"&lt;&gt;"&amp;"",Include_study?,"Yes",Sufficient_data,"Yes")+1,IF(COUNT(E161)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161)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61" s="41" t="str">
        <f>IF(B161&lt;&gt;"",IF(B161=0,COUNTIF(B$2:B160,0)+1,COUNTIF(B$2:B160,B161)+COUNTIF(B:B,"&lt;"&amp;B161)+1),"")</f>
        <v/>
      </c>
      <c r="D161" s="41" t="str">
        <f t="shared" si="215"/>
        <v/>
      </c>
      <c r="E161" s="41" t="str">
        <f>IF(AND(Include_study?="Yes",Sufficient_data="Yes",Input!Study_name&lt;&gt;""),Input!Study_name,"")</f>
        <v/>
      </c>
      <c r="F161" s="41" t="str">
        <f>IF(AND(Include_study?="Yes",Sufficient_data="Yes"),IF(Input!M2_M1&lt;&gt;"",Input!M2_M1,IF(AND(M1_&lt;&gt;"",M2_&lt;&gt;""),M2_-M1_,"")),"")</f>
        <v/>
      </c>
      <c r="G161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61" s="41" t="str">
        <f>IF(AND(Include_study?="Yes",Sufficient_data="Yes"),IF(OR(t_value&lt;&gt;"",F_value&lt;&gt;"",Input!Cohens_d&lt;&gt;"",Input!Hedges_g&lt;&gt;""),"",Sdiff/SQRT(2*(1-(r_)))),"")</f>
        <v/>
      </c>
      <c r="I161" s="11" t="str">
        <f t="shared" si="282"/>
        <v/>
      </c>
      <c r="J161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61" s="41" t="str">
        <f t="shared" si="283"/>
        <v/>
      </c>
      <c r="L161" s="41" t="str">
        <f t="shared" si="284"/>
        <v/>
      </c>
      <c r="M161" s="41" t="str">
        <f t="shared" si="285"/>
        <v/>
      </c>
      <c r="N161" s="41" t="str">
        <f t="shared" si="286"/>
        <v/>
      </c>
      <c r="O161" s="41" t="str">
        <f t="shared" si="287"/>
        <v/>
      </c>
      <c r="P161" s="41" t="str">
        <f t="shared" si="288"/>
        <v/>
      </c>
      <c r="Q161" s="41" t="str">
        <f t="shared" si="289"/>
        <v/>
      </c>
      <c r="R161" s="41" t="str">
        <f t="shared" si="290"/>
        <v/>
      </c>
      <c r="S161" s="41" t="str">
        <f t="shared" si="291"/>
        <v/>
      </c>
      <c r="T161" s="105" t="str">
        <f t="shared" si="292"/>
        <v/>
      </c>
      <c r="U161" s="108" t="str">
        <f t="shared" si="293"/>
        <v/>
      </c>
      <c r="V161" s="42"/>
      <c r="W161" s="71" t="e">
        <f t="shared" si="247"/>
        <v>#N/A</v>
      </c>
      <c r="X161" s="41" t="str">
        <f t="shared" si="248"/>
        <v/>
      </c>
      <c r="Y161" s="51" t="str">
        <f t="shared" si="249"/>
        <v/>
      </c>
      <c r="AD161" s="131"/>
      <c r="AE161" s="71" t="str">
        <f t="shared" si="250"/>
        <v/>
      </c>
      <c r="AF161" s="86" t="str">
        <f t="shared" si="227"/>
        <v/>
      </c>
      <c r="AG161" s="86" t="str">
        <f t="shared" si="228"/>
        <v/>
      </c>
      <c r="AH161" s="86" t="str">
        <f t="shared" si="251"/>
        <v/>
      </c>
      <c r="AI161" s="86" t="str">
        <f t="shared" si="252"/>
        <v/>
      </c>
      <c r="AJ161" s="86" t="str">
        <f t="shared" si="253"/>
        <v/>
      </c>
      <c r="AK161" s="86" t="str">
        <f t="shared" si="294"/>
        <v/>
      </c>
      <c r="AL161" s="86" t="str">
        <f>IF(AND(Include_study?="Yes",Sufficient_data="Yes",Subgroup&lt;&gt;""),AH161-ABS(TINV((1-Subgroup_confidence_level),Number_of_subjects-1))*Calculations!AI161,"")</f>
        <v/>
      </c>
      <c r="AM161" s="86" t="str">
        <f>IF(AND(Include_study?="Yes",Sufficient_data="Yes",Subgroup&lt;&gt;""),AH161+ABS(TINV((1-Subgroup_confidence_level),Number_of_subjects-1))*Calculations!AI161,"")</f>
        <v/>
      </c>
      <c r="AN161" s="110" t="str">
        <f t="shared" si="295"/>
        <v/>
      </c>
      <c r="AO161" s="108" t="str">
        <f t="shared" si="296"/>
        <v/>
      </c>
      <c r="AP161" s="42"/>
      <c r="AQ161" s="71" t="e">
        <f t="shared" si="254"/>
        <v>#N/A</v>
      </c>
      <c r="AR161" s="41" t="str">
        <f t="shared" si="255"/>
        <v/>
      </c>
      <c r="AS161" s="51" t="str">
        <f t="shared" si="256"/>
        <v/>
      </c>
      <c r="AT161" s="42"/>
      <c r="AU161" s="71" t="str">
        <f t="shared" si="257"/>
        <v/>
      </c>
      <c r="AV161" s="86" t="str">
        <f>IF(AND(Sufficient_data="Yes",Include_study?="Yes",Subgroup&lt;&gt;""),IF(COUNTIFS(Input!P$2:P160,"="&amp;"Yes",Input!C$2:C160,"="&amp;"Yes",Input!Q$2:Q160,"="&amp;Subgroup)&gt;0,"",Subgroup),"")</f>
        <v/>
      </c>
      <c r="AW161" s="86" t="str">
        <f t="shared" si="258"/>
        <v/>
      </c>
      <c r="AX161" s="86" t="str">
        <f t="shared" si="259"/>
        <v/>
      </c>
      <c r="AY161" s="86" t="str">
        <f t="shared" si="260"/>
        <v/>
      </c>
      <c r="AZ161" s="86" t="str">
        <f t="shared" si="261"/>
        <v/>
      </c>
      <c r="BA161" s="86" t="str">
        <f t="shared" si="262"/>
        <v/>
      </c>
      <c r="BB161" s="86" t="str">
        <f t="shared" si="263"/>
        <v/>
      </c>
      <c r="BC161" s="86" t="str">
        <f t="shared" si="297"/>
        <v/>
      </c>
      <c r="BD161" s="86" t="str">
        <f t="shared" si="264"/>
        <v/>
      </c>
      <c r="BE161" s="86" t="str">
        <f t="shared" si="298"/>
        <v/>
      </c>
      <c r="BF161" s="86" t="str">
        <f t="shared" si="299"/>
        <v/>
      </c>
      <c r="BG161" s="86" t="str">
        <f t="shared" si="265"/>
        <v/>
      </c>
      <c r="BH161" s="86" t="str">
        <f t="shared" si="300"/>
        <v/>
      </c>
      <c r="BI161" s="86" t="str">
        <f t="shared" si="301"/>
        <v/>
      </c>
      <c r="BJ161" s="86" t="str">
        <f t="shared" si="266"/>
        <v/>
      </c>
      <c r="BK161" s="86" t="str">
        <f t="shared" si="302"/>
        <v/>
      </c>
      <c r="BL161" s="86" t="str">
        <f t="shared" si="303"/>
        <v/>
      </c>
      <c r="BM161" s="86" t="str">
        <f t="shared" si="267"/>
        <v/>
      </c>
      <c r="BN161" s="86" t="str">
        <f t="shared" si="268"/>
        <v/>
      </c>
      <c r="BO161" s="86" t="e">
        <f t="shared" si="269"/>
        <v>#N/A</v>
      </c>
      <c r="BP161" s="105" t="str">
        <f t="shared" si="270"/>
        <v/>
      </c>
      <c r="BQ161" s="86" t="str">
        <f t="shared" si="271"/>
        <v/>
      </c>
      <c r="BR161" s="86" t="str">
        <f t="shared" si="304"/>
        <v/>
      </c>
      <c r="BS161" s="86" t="str">
        <f t="shared" si="272"/>
        <v/>
      </c>
      <c r="BT161" s="51" t="str">
        <f t="shared" si="310"/>
        <v/>
      </c>
      <c r="BY161" s="132"/>
      <c r="BZ161" s="41" t="e">
        <f>IF(AND(Sufficient_data="Yes",Include_study?="Yes",Moderator&lt;&gt;""),'Moderator Analysis'!E161,NA())</f>
        <v>#N/A</v>
      </c>
      <c r="CA161" s="41" t="e">
        <f>IF(AND(Include_study?="Yes",Sufficient_data="Yes",Moderator&lt;&gt;""),'Moderator Analysis'!F161,NA())</f>
        <v>#N/A</v>
      </c>
      <c r="CB161" s="41" t="str">
        <f t="shared" si="305"/>
        <v/>
      </c>
      <c r="CC161" s="41" t="str">
        <f t="shared" si="273"/>
        <v/>
      </c>
      <c r="CD161" s="41" t="str">
        <f>IF(AND(Sufficient_data="Yes",Include_study?="Yes",Moderator&lt;&gt;""),'Moderator Analysis'!F:F-CO$2,"")</f>
        <v/>
      </c>
      <c r="CE161" s="41" t="str">
        <f t="shared" si="274"/>
        <v/>
      </c>
      <c r="CF161" s="51" t="str">
        <f>IF(AND(Sufficient_data="Yes",Include_study?="Yes",Moderator&lt;&gt;""),CC:CC*('Moderator Analysis'!F:F-CO$5-CO$4*'Moderator Analysis'!E:E)^2,"")</f>
        <v/>
      </c>
      <c r="CG161" s="42"/>
      <c r="CH161" s="25"/>
      <c r="CI161" s="71" t="str">
        <f t="shared" si="275"/>
        <v/>
      </c>
      <c r="CJ161" s="41" t="str">
        <f>IF(AND(Sufficient_data="Yes",Include_study?="Yes",CI161&lt;&gt;""),'Moderator Analysis'!F:F-'Moderator Analysis'!$J$37,"")</f>
        <v/>
      </c>
      <c r="CK161" s="41" t="str">
        <f>IF(AND(Sufficient_data="Yes",Include_study?="Yes",CI161&lt;&gt;""),'Moderator Analysis'!E:E-SUMPRODUCT('Moderator Analysis'!E:E,CI:CI)/SUM(CI:CI),"")</f>
        <v/>
      </c>
      <c r="CL161" s="51" t="str">
        <f>IF(AND(Sufficient_data="Yes",Include_study?="Yes",CI161&lt;&gt;""),CI:CI*('Moderator Analysis'!F:F-'Moderator Analysis'!J$29-'Moderator Analysis'!J$30*'Moderator Analysis'!E:E)^2,"")</f>
        <v/>
      </c>
      <c r="CQ161" s="132"/>
      <c r="CR161" s="134"/>
      <c r="CS161" s="41" t="str">
        <f>IF(AND(Sufficient_data="Yes",Include_study?="Yes"),1/('Publication Bias Analysis'!F161^2),"")</f>
        <v/>
      </c>
      <c r="CT161" s="86" t="str">
        <f>IF(AND(Include_study?="Yes",Sufficient_data="Yes"),1/('Publication Bias Analysis'!F161^2+IF(Additional_model="Fixed effect",0,DG$21)),"")</f>
        <v/>
      </c>
      <c r="CU161" s="86" t="str">
        <f>IF(AND(Include_study?="Yes",Sufficient_data="Yes"),1/('Publication Bias Analysis'!F:F^2+IF(Additional_model="Fixed effect",0,'Publication Bias Analysis'!L$32)),"")</f>
        <v/>
      </c>
      <c r="CV161" s="86" t="str">
        <f>IF(AND(Include_study?="Yes",Sufficient_data="Yes"),'Publication Bias Analysis'!E:E-'Publication Bias Analysis'!I$37,"")</f>
        <v/>
      </c>
      <c r="CW161" s="86" t="str">
        <f>IF(AND(Include_study?="Yes",Sufficient_data="Yes"),IF(Additional_model="Fixed effect",1/'Publication Bias Analysis'!F:F,1/SQRT('Publication Bias Analysis'!F:F^2+Calculations!DG$21)),"")</f>
        <v/>
      </c>
      <c r="CX161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61" s="88" t="str">
        <f t="shared" si="306"/>
        <v/>
      </c>
      <c r="CZ161" s="88" t="str">
        <f>IF(AND(Include_study?="Yes",Sufficient_data="Yes"),CY:CY+IF(DK:DK&lt;0,-1,1)*COUNTIF(CY$2:CY160,CY:CY),"")</f>
        <v/>
      </c>
      <c r="DA161" s="88" t="str">
        <f>IF(AND(Include_study?="Yes",Sufficient_data="Yes"),RANK(DO:DO,DO:DO,1)*IF(DN:DN&gt;0,1,-1)+IF(DN:DN&lt;0,-1,1)*COUNTIF(CY$2:CY160,CY:CY),"")</f>
        <v/>
      </c>
      <c r="DB161" s="88" t="str">
        <f>IF(AND(Include_study?="Yes",Sufficient_data="Yes"),RANK(DR:DR,DR:DR,1)*IF(DQ:DQ&gt;0,1,-1)+IF(DQ:DQ&lt;0,-1,1)*COUNTIF(CY$2:CY160,CY:CY),"")</f>
        <v/>
      </c>
      <c r="DC161" s="41" t="e">
        <f>IF(AND(Include_study?="Yes",Sufficient_data="Yes"),'Publication Bias Analysis'!$E:$E,NA())</f>
        <v>#N/A</v>
      </c>
      <c r="DD161" s="51" t="e">
        <f>IF(AND(Include_study?="Yes",Sufficient_data="Yes"),'Publication Bias Analysis'!$F:$F,NA())</f>
        <v>#N/A</v>
      </c>
      <c r="DJ161" s="136"/>
      <c r="DK161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61" s="41" t="str">
        <f t="shared" si="276"/>
        <v/>
      </c>
      <c r="DM161" s="51" t="str">
        <f>IF(AND(Include_study?="Yes",Sufficient_data="Yes"),1/('Publication Bias Analysis'!F:F^2+IF(Additional_model="Fixed effect",0,$DV$6)),"")</f>
        <v/>
      </c>
      <c r="DN161" s="41" t="str">
        <f>IF(AND(Include_study?="Yes",Sufficient_data="Yes"),IF('Publication Bias Analysis'!L$38="Left",'Publication Bias Analysis'!E:E-DV$3,Calculations!DV$3-'Publication Bias Analysis'!E:E),"")</f>
        <v/>
      </c>
      <c r="DO161" s="41" t="str">
        <f t="shared" si="277"/>
        <v/>
      </c>
      <c r="DP161" s="51" t="str">
        <f>IF(AND(DN161&lt;&gt;"",CZ161&lt;=MAX(CZ:CZ)-DV$7),1/('Publication Bias Analysis'!F:F^2+IF(Additional_model="Fixed effect",0,$DV$13)),"")</f>
        <v/>
      </c>
      <c r="DQ161" s="71" t="str">
        <f>IF(AND(Include_study?="Yes",Sufficient_data="Yes"),IF('Publication Bias Analysis'!L$38="Left",'Publication Bias Analysis'!E:E-DV$10,DV$10-'Publication Bias Analysis'!E:E),"")</f>
        <v/>
      </c>
      <c r="DR161" s="41" t="str">
        <f t="shared" si="278"/>
        <v/>
      </c>
      <c r="DS161" s="51" t="str">
        <f>IF(AND(DQ161&lt;&gt;"",DA161&lt;=MAX(DA:DA)-DV$14),1/('Publication Bias Analysis'!F:F^2+IF(Additional_model="Fixed effect",0,$DV$20)),"")</f>
        <v/>
      </c>
      <c r="EJ161" s="136"/>
      <c r="EK161" s="41" t="str">
        <f t="shared" si="307"/>
        <v/>
      </c>
      <c r="EL161" s="51" t="str">
        <f>IF(AND(Include_study?="Yes",Sufficient_data="Yes"),Z_score-('Publication Bias Analysis'!P$3+'Publication Bias Analysis'!P$4*Inverse_standard_error),"")</f>
        <v/>
      </c>
      <c r="EN161" s="136"/>
      <c r="EO161" s="41" t="str">
        <f>IF(AND(Include_study?="Yes",Sufficient_data="Yes"),('Publication Bias Analysis'!E:E-(SUMPRODUCT(Calculations!CS:CS,'Publication Bias Analysis'!E:E)/SUM(Calculations!CS:CS)))/SQRT(Calculations!EP:EP),"")</f>
        <v/>
      </c>
      <c r="EP161" s="41" t="str">
        <f>IF(AND(Include_study?="Yes",Sufficient_data="Yes"),'Publication Bias Analysis'!F:F^2-1/SUM(Calculations!CS:CS),"")</f>
        <v/>
      </c>
      <c r="EQ161" s="11" t="str">
        <f t="shared" si="279"/>
        <v/>
      </c>
      <c r="ER161" s="11" t="str">
        <f t="shared" si="280"/>
        <v/>
      </c>
      <c r="ES161" s="11" t="str">
        <f>IF(AND(Include_study?="Yes",Sufficient_data="Yes"),COUNTIFS(EQ$2:EQ160,"&lt;"&amp;EQ161,ER$2:ER160,"&lt;"&amp;ER161)+COUNTIFS(EQ162:EQ$201,"&lt;"&amp;EQ161,ER162:ER$201,"&lt;"&amp;ER161)+COUNTIFS(EQ$2:EQ160,"&gt;"&amp;EQ161,ER$2:ER160,"&gt;"&amp;ER161)+COUNTIFS(EQ162:EQ$201,"&gt;"&amp;EQ161,ER162:ER$201,"&gt;"&amp;ER161),"")</f>
        <v/>
      </c>
      <c r="ET161" s="82" t="str">
        <f>IF(AND(Include_study?="Yes",Sufficient_data="Yes"),COUNTIFS(EQ$2:EQ160,"&lt;"&amp;EQ161,ER$2:ER160,"&gt;"&amp;ER161)+COUNTIFS(EQ162:EQ$201,"&lt;"&amp;EQ161,ER162:ER$201,"&gt;"&amp;ER161)+COUNTIFS(EQ$2:EQ160,"&gt;"&amp;EQ161,ER$2:ER160,"&lt;"&amp;ER161)+COUNTIFS(EQ162:EQ$201,"&gt;"&amp;EQ161,ER162:ER$201,"&lt;"&amp;ER161),"")</f>
        <v/>
      </c>
      <c r="EV161" s="136"/>
      <c r="FA161" s="136"/>
      <c r="FB161" s="41" t="e">
        <f t="shared" si="242"/>
        <v>#N/A</v>
      </c>
      <c r="FC161" s="41" t="e">
        <f t="shared" si="243"/>
        <v>#N/A</v>
      </c>
      <c r="FD161" s="41" t="str">
        <f t="shared" si="244"/>
        <v/>
      </c>
      <c r="FE161" s="51" t="str">
        <f>IF(AND(Include_study?="Yes",Sufficient_data="Yes"),Z_score-('Publication Bias Analysis'!AO$30+'Publication Bias Analysis'!AO$31*Inverse_standard_error),"")</f>
        <v/>
      </c>
      <c r="FK161" s="136"/>
      <c r="FL161" s="11" t="str">
        <f>IF(Z_score_individual_studies&lt;&gt;"",RANK('Publication Bias Analysis'!AW:AW,'Publication Bias Analysis'!AW:AW,1)+COUNTIF('Publication Bias Analysis'!AW$2:AW160,'Publication Bias Analysis'!AW161),"")</f>
        <v/>
      </c>
      <c r="FM161" s="41" t="str">
        <f t="shared" si="308"/>
        <v/>
      </c>
      <c r="FN161" s="41" t="e">
        <f>IF('Publication Bias Analysis'!AV161&lt;&gt;"",'Publication Bias Analysis'!AV161,NA())</f>
        <v>#N/A</v>
      </c>
      <c r="FO161" s="41" t="e">
        <f>IF('Publication Bias Analysis'!AW161&lt;&gt;"",'Publication Bias Analysis'!AW161,NA())</f>
        <v>#N/A</v>
      </c>
      <c r="FP161" s="41" t="str">
        <f>IF(AND(Include_study?="Yes",Sufficient_data="Yes"),'Publication Bias Analysis'!AV:AV-AVERAGE('Publication Bias Analysis'!AV:AV),"")</f>
        <v/>
      </c>
      <c r="FQ161" s="51" t="str">
        <f>IF(AND(Include_study?="Yes",Sufficient_data="Yes"),FO:FO-('Publication Bias Analysis'!AZ$30+'Publication Bias Analysis'!AZ$31*FN:FN),"")</f>
        <v/>
      </c>
      <c r="FW161" s="136"/>
      <c r="FX161" s="90" t="str">
        <f t="shared" si="309"/>
        <v/>
      </c>
      <c r="FY161" s="41" t="str">
        <f t="shared" si="281"/>
        <v/>
      </c>
      <c r="FZ161" s="51" t="str">
        <f t="shared" si="311"/>
        <v/>
      </c>
    </row>
    <row r="162" spans="1:182" x14ac:dyDescent="0.2">
      <c r="A162" s="131"/>
      <c r="B162" s="41" t="str">
        <f>IF(AND(Sufficient_data="Yes",Include_study?="Yes"),IF(AND(Sort_By=$E$1,Order="Ascending"),IF(Input!Study_name="",COUNTIFS(Input!Study_name,"&lt;&gt;"&amp;"",Include_study?,"Yes",Sufficient_data,"Yes")+1,IF(COUNT(E162)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162)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62" s="41" t="str">
        <f>IF(B162&lt;&gt;"",IF(B162=0,COUNTIF(B$2:B161,0)+1,COUNTIF(B$2:B161,B162)+COUNTIF(B:B,"&lt;"&amp;B162)+1),"")</f>
        <v/>
      </c>
      <c r="D162" s="41" t="str">
        <f t="shared" ref="D162:D201" si="312">IF(Entry_number&lt;&gt;"",Entry_number,"")</f>
        <v/>
      </c>
      <c r="E162" s="41" t="str">
        <f>IF(AND(Include_study?="Yes",Sufficient_data="Yes",Input!Study_name&lt;&gt;""),Input!Study_name,"")</f>
        <v/>
      </c>
      <c r="F162" s="41" t="str">
        <f>IF(AND(Include_study?="Yes",Sufficient_data="Yes"),IF(Input!M2_M1&lt;&gt;"",Input!M2_M1,IF(AND(M1_&lt;&gt;"",M2_&lt;&gt;""),M2_-M1_,"")),"")</f>
        <v/>
      </c>
      <c r="G162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62" s="41" t="str">
        <f>IF(AND(Include_study?="Yes",Sufficient_data="Yes"),IF(OR(t_value&lt;&gt;"",F_value&lt;&gt;"",Input!Cohens_d&lt;&gt;"",Input!Hedges_g&lt;&gt;""),"",Sdiff/SQRT(2*(1-(r_)))),"")</f>
        <v/>
      </c>
      <c r="I162" s="11" t="str">
        <f t="shared" ref="I162:I193" si="313">IF(AND(Include_study?="Yes",Sufficient_data="Yes"),N_,"")</f>
        <v/>
      </c>
      <c r="J162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62" s="41" t="str">
        <f t="shared" ref="K162:K193" si="314">IF(AND(Include_study?="Yes",Sufficient_data="Yes"),IF((N_-2)&gt;170,1-3/(4*(N_-3)),EXP(GAMMALN((N_-2)/2))/(SQRT((N_-2)/2)*EXP(GAMMALN((N_-3)/2)))),"")</f>
        <v/>
      </c>
      <c r="L162" s="41" t="str">
        <f t="shared" ref="L162:L193" si="315">IF(AND(Include_study?="Yes",Sufficient_data="Yes"),J_*Cohens_d,"")</f>
        <v/>
      </c>
      <c r="M162" s="41" t="str">
        <f t="shared" ref="M162:M193" si="316">IF(AND(Include_study?="Yes",Sufficient_data="Yes"),(1/N_+Cohens_d^2/(2*N_))*2*(1-IF(r_&lt;&gt;"",r_,0.5)),"")</f>
        <v/>
      </c>
      <c r="N162" s="41" t="str">
        <f t="shared" ref="N162:N193" si="317">IF(AND(Include_study?="Yes",Sufficient_data="Yes"),Variance_d*J_^2,"")</f>
        <v/>
      </c>
      <c r="O162" s="41" t="str">
        <f t="shared" ref="O162:O193" si="318">IF(AND(Include_study?="Yes",Sufficient_data="Yes"),IF(Effect_size_measure=L$1,SQRT(Variance_g),SQRT(Variance_d)),"")</f>
        <v/>
      </c>
      <c r="P162" s="41" t="str">
        <f t="shared" ref="P162:P193" si="319">IF(AND(Sufficient_data="Yes",Include_study?="Yes"),1/SE^2,"")</f>
        <v/>
      </c>
      <c r="Q162" s="41" t="str">
        <f t="shared" si="289"/>
        <v/>
      </c>
      <c r="R162" s="41" t="str">
        <f t="shared" ref="R162:R193" si="320">IF(Variance_g&lt;&gt;"",IF(Effect_size_measure=L$1,Hedges_g,Cohens_d)-ABS(TINV((1-Confidence_level),Number_of_subjects-1))*SE,"")</f>
        <v/>
      </c>
      <c r="S162" s="41" t="str">
        <f t="shared" ref="S162:S193" si="321">IF(Variance_g&lt;&gt;"",IF(Effect_size_measure=L$1,Hedges_g,Cohens_d)+ABS(TINV((1-Confidence_level),Number_of_subjects-1))*SE,"")</f>
        <v/>
      </c>
      <c r="T162" s="105" t="str">
        <f t="shared" ref="T162:T193" si="322">IF(AND(Include_study?="Yes",Sufficient_data="Yes"),IF(Meta_analysis_model="Fixed effect model",Weightf/SUM(Weightf),Weightr/SUM(Weightr)),"")</f>
        <v/>
      </c>
      <c r="U162" s="108" t="str">
        <f t="shared" ref="U162:U193" si="323">IF(AND(Include_study?="Yes",Sufficient_data="Yes"),IF(Effect_size_measure="Cohen's d",J162,L162)-Combined_Effect_Size,"")</f>
        <v/>
      </c>
      <c r="V162" s="42"/>
      <c r="W162" s="71" t="e">
        <f t="shared" si="247"/>
        <v>#N/A</v>
      </c>
      <c r="X162" s="41" t="str">
        <f t="shared" si="248"/>
        <v/>
      </c>
      <c r="Y162" s="51" t="str">
        <f t="shared" si="249"/>
        <v/>
      </c>
      <c r="AD162" s="131"/>
      <c r="AE162" s="71" t="str">
        <f t="shared" si="250"/>
        <v/>
      </c>
      <c r="AF162" s="86" t="str">
        <f t="shared" ref="AF162:AF201" si="324">IF(AND(Sufficient_data="Yes",Include_study?="Yes",Subgroup&lt;&gt;""),Subgroup,"")</f>
        <v/>
      </c>
      <c r="AG162" s="86" t="str">
        <f t="shared" ref="AG162:AG201" si="325">IF(AND(Include_study?="Yes",Sufficient_data="Yes",Subgroup&lt;&gt;""),Study_name,"")</f>
        <v/>
      </c>
      <c r="AH162" s="86" t="str">
        <f t="shared" si="251"/>
        <v/>
      </c>
      <c r="AI162" s="86" t="str">
        <f t="shared" si="252"/>
        <v/>
      </c>
      <c r="AJ162" s="86" t="str">
        <f t="shared" si="253"/>
        <v/>
      </c>
      <c r="AK162" s="86" t="str">
        <f t="shared" ref="AK162:AK193" si="326">IF(AND(Include_study?="Yes",Sufficient_data="Yes",Subgroup&lt;&gt;""),1/(AI:AI^2+IF(Within_subgroup_weighting="Fixed effect",0,VLOOKUP(Subgroup,AV:BD,8,FALSE))),"")</f>
        <v/>
      </c>
      <c r="AL162" s="86" t="str">
        <f>IF(AND(Include_study?="Yes",Sufficient_data="Yes",Subgroup&lt;&gt;""),AH162-ABS(TINV((1-Subgroup_confidence_level),Number_of_subjects-1))*Calculations!AI162,"")</f>
        <v/>
      </c>
      <c r="AM162" s="86" t="str">
        <f>IF(AND(Include_study?="Yes",Sufficient_data="Yes",Subgroup&lt;&gt;""),AH162+ABS(TINV((1-Subgroup_confidence_level),Number_of_subjects-1))*Calculations!AI162,"")</f>
        <v/>
      </c>
      <c r="AN162" s="110" t="str">
        <f t="shared" ref="AN162:AN193" si="327">IF(AND(Sufficient_data="Yes",Include_study?="Yes",Subgroup&lt;&gt;""),AK162/SUMIF(Subgroup,Subgroup,AK:AK),"")</f>
        <v/>
      </c>
      <c r="AO162" s="108" t="str">
        <f t="shared" ref="AO162:AO193" si="328">IF(AND(Include_study?="Yes",Sufficient_data="Yes",Subgroup&lt;&gt;""),AH:AH-VLOOKUP(AF:AF,AV:BE,10,FALSE),"")</f>
        <v/>
      </c>
      <c r="AP162" s="42"/>
      <c r="AQ162" s="71" t="e">
        <f t="shared" si="254"/>
        <v>#N/A</v>
      </c>
      <c r="AR162" s="41" t="str">
        <f t="shared" si="255"/>
        <v/>
      </c>
      <c r="AS162" s="51" t="str">
        <f t="shared" si="256"/>
        <v/>
      </c>
      <c r="AT162" s="42"/>
      <c r="AU162" s="71" t="str">
        <f t="shared" si="257"/>
        <v/>
      </c>
      <c r="AV162" s="86" t="str">
        <f>IF(AND(Sufficient_data="Yes",Include_study?="Yes",Subgroup&lt;&gt;""),IF(COUNTIFS(Input!P$2:P161,"="&amp;"Yes",Input!C$2:C161,"="&amp;"Yes",Input!Q$2:Q161,"="&amp;Subgroup)&gt;0,"",Subgroup),"")</f>
        <v/>
      </c>
      <c r="AW162" s="86" t="str">
        <f t="shared" si="258"/>
        <v/>
      </c>
      <c r="AX162" s="86" t="str">
        <f t="shared" si="259"/>
        <v/>
      </c>
      <c r="AY162" s="86" t="str">
        <f t="shared" si="260"/>
        <v/>
      </c>
      <c r="AZ162" s="86" t="str">
        <f t="shared" si="261"/>
        <v/>
      </c>
      <c r="BA162" s="86" t="str">
        <f t="shared" si="262"/>
        <v/>
      </c>
      <c r="BB162" s="86" t="str">
        <f t="shared" si="263"/>
        <v/>
      </c>
      <c r="BC162" s="86" t="str">
        <f t="shared" ref="BC162:BC193" si="329">IF(AY162&lt;&gt;"",IF(Within_subgroup_weighting=BV$34,MAX(0,(SUM(AY:AY)-(Subgroup_k-COUNT(AY:AY)))/SUM(BB:BB)),MAX(0,(AY162-(AX162-1)))/BB162),"")</f>
        <v/>
      </c>
      <c r="BD162" s="86" t="str">
        <f t="shared" si="264"/>
        <v/>
      </c>
      <c r="BE162" s="86" t="str">
        <f t="shared" ref="BE162:BE193" si="330">IF(AY162&lt;&gt;"",IF(Within_subgroup_weighting=BV$32,SUMPRODUCT(--(Subgroup=AV162),Subgroup_Weightf,AH:AH)/SUMIF(Subgroup,AV162,Subgroup_Weightf),SUMPRODUCT(--(Subgroup=AV162),Subgroup_weightr,AH:AH)/SUMIF(Subgroup,AV162,Subgroup_weightr)),"")</f>
        <v/>
      </c>
      <c r="BF162" s="86" t="str">
        <f t="shared" ref="BF162:BF193" si="331">IF(AY162&lt;&gt;"",IF(Within_subgroup_weighting=BV$32,1/SQRT(SUMIF(Subgroup,AV162,Subgroup_Weightf)),SQRT(SUMPRODUCT(--(Subgroup=AV162),Subgroup_weightr,AO:AO,AO:AO)/((AX162-1)*SUMIF(Subgroup,AV162,Subgroup_weightr)))),"")</f>
        <v/>
      </c>
      <c r="BG162" s="86" t="str">
        <f t="shared" si="265"/>
        <v/>
      </c>
      <c r="BH162" s="86" t="str">
        <f t="shared" ref="BH162:BH193" si="332">IF(AY162&lt;&gt;"",BE162-ABS(TINV((1-Subgroup_confidence_level),BG162-1))*BF162,"")</f>
        <v/>
      </c>
      <c r="BI162" s="86" t="str">
        <f t="shared" ref="BI162:BI193" si="333">IF(AY162&lt;&gt;"",BE162+ABS(TINV((1-Subgroup_confidence_level),BG162-1))*BF162,"")</f>
        <v/>
      </c>
      <c r="BJ162" s="86" t="str">
        <f t="shared" si="266"/>
        <v/>
      </c>
      <c r="BK162" s="86" t="str">
        <f t="shared" ref="BK162:BK193" si="334">IF(AY162&lt;&gt;"",BE162-ABS(TINV((1-Subgroup_confidence_level),AX162-1))*SQRT(BC162+BF162^2),"")</f>
        <v/>
      </c>
      <c r="BL162" s="86" t="str">
        <f t="shared" ref="BL162:BL193" si="335">IF(AY162&lt;&gt;"",BE162+ABS(TINV((1-Subgroup_confidence_level),AX162-1))*SQRT(BC162+BF162^2),"")</f>
        <v/>
      </c>
      <c r="BM162" s="86" t="str">
        <f t="shared" si="267"/>
        <v/>
      </c>
      <c r="BN162" s="86" t="str">
        <f t="shared" si="268"/>
        <v/>
      </c>
      <c r="BO162" s="86" t="e">
        <f t="shared" si="269"/>
        <v>#N/A</v>
      </c>
      <c r="BP162" s="105" t="str">
        <f t="shared" si="270"/>
        <v/>
      </c>
      <c r="BQ162" s="86" t="str">
        <f t="shared" si="271"/>
        <v/>
      </c>
      <c r="BR162" s="86" t="str">
        <f t="shared" ref="BR162:BR193" si="336">IF(BF162&lt;&gt;"",1/(BF162^2+IF(Between_subgroup_weighting=BV$28,0,BW$25)),"")</f>
        <v/>
      </c>
      <c r="BS162" s="86" t="str">
        <f t="shared" si="272"/>
        <v/>
      </c>
      <c r="BT162" s="51" t="str">
        <f t="shared" si="310"/>
        <v/>
      </c>
      <c r="BY162" s="132"/>
      <c r="BZ162" s="41" t="e">
        <f>IF(AND(Sufficient_data="Yes",Include_study?="Yes",Moderator&lt;&gt;""),'Moderator Analysis'!E162,NA())</f>
        <v>#N/A</v>
      </c>
      <c r="CA162" s="41" t="e">
        <f>IF(AND(Include_study?="Yes",Sufficient_data="Yes",Moderator&lt;&gt;""),'Moderator Analysis'!F162,NA())</f>
        <v>#N/A</v>
      </c>
      <c r="CB162" s="41" t="str">
        <f t="shared" ref="CB162:CB193" si="337">IF(AND(Sufficient_data="Yes",Include_study?="Yes",Moderator&lt;&gt;""),IF(Moderator_regression_measure=L$1,SQRT(Variance_g),SQRT(Variance_d)),"")</f>
        <v/>
      </c>
      <c r="CC162" s="41" t="str">
        <f t="shared" si="273"/>
        <v/>
      </c>
      <c r="CD162" s="41" t="str">
        <f>IF(AND(Sufficient_data="Yes",Include_study?="Yes",Moderator&lt;&gt;""),'Moderator Analysis'!F:F-CO$2,"")</f>
        <v/>
      </c>
      <c r="CE162" s="41" t="str">
        <f t="shared" si="274"/>
        <v/>
      </c>
      <c r="CF162" s="51" t="str">
        <f>IF(AND(Sufficient_data="Yes",Include_study?="Yes",Moderator&lt;&gt;""),CC:CC*('Moderator Analysis'!F:F-CO$5-CO$4*'Moderator Analysis'!E:E)^2,"")</f>
        <v/>
      </c>
      <c r="CG162" s="42"/>
      <c r="CH162" s="25"/>
      <c r="CI162" s="71" t="str">
        <f t="shared" si="275"/>
        <v/>
      </c>
      <c r="CJ162" s="41" t="str">
        <f>IF(AND(Sufficient_data="Yes",Include_study?="Yes",CI162&lt;&gt;""),'Moderator Analysis'!F:F-'Moderator Analysis'!$J$37,"")</f>
        <v/>
      </c>
      <c r="CK162" s="41" t="str">
        <f>IF(AND(Sufficient_data="Yes",Include_study?="Yes",CI162&lt;&gt;""),'Moderator Analysis'!E:E-SUMPRODUCT('Moderator Analysis'!E:E,CI:CI)/SUM(CI:CI),"")</f>
        <v/>
      </c>
      <c r="CL162" s="51" t="str">
        <f>IF(AND(Sufficient_data="Yes",Include_study?="Yes",CI162&lt;&gt;""),CI:CI*('Moderator Analysis'!F:F-'Moderator Analysis'!J$29-'Moderator Analysis'!J$30*'Moderator Analysis'!E:E)^2,"")</f>
        <v/>
      </c>
      <c r="CQ162" s="132"/>
      <c r="CR162" s="134"/>
      <c r="CS162" s="41" t="str">
        <f>IF(AND(Sufficient_data="Yes",Include_study?="Yes"),1/('Publication Bias Analysis'!F162^2),"")</f>
        <v/>
      </c>
      <c r="CT162" s="86" t="str">
        <f>IF(AND(Include_study?="Yes",Sufficient_data="Yes"),1/('Publication Bias Analysis'!F162^2+IF(Additional_model="Fixed effect",0,DG$21)),"")</f>
        <v/>
      </c>
      <c r="CU162" s="86" t="str">
        <f>IF(AND(Include_study?="Yes",Sufficient_data="Yes"),1/('Publication Bias Analysis'!F:F^2+IF(Additional_model="Fixed effect",0,'Publication Bias Analysis'!L$32)),"")</f>
        <v/>
      </c>
      <c r="CV162" s="86" t="str">
        <f>IF(AND(Include_study?="Yes",Sufficient_data="Yes"),'Publication Bias Analysis'!E:E-'Publication Bias Analysis'!I$37,"")</f>
        <v/>
      </c>
      <c r="CW162" s="86" t="str">
        <f>IF(AND(Include_study?="Yes",Sufficient_data="Yes"),IF(Additional_model="Fixed effect",1/'Publication Bias Analysis'!F:F,1/SQRT('Publication Bias Analysis'!F:F^2+Calculations!DG$21)),"")</f>
        <v/>
      </c>
      <c r="CX162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62" s="88" t="str">
        <f t="shared" ref="CY162:CY193" si="338">IF(AND(Include_study?="Yes",Sufficient_data="Yes"),RANK(DL:DL,DL:DL,1)*IF(DK:DK&gt;0,1,-1),"")</f>
        <v/>
      </c>
      <c r="CZ162" s="88" t="str">
        <f>IF(AND(Include_study?="Yes",Sufficient_data="Yes"),CY:CY+IF(DK:DK&lt;0,-1,1)*COUNTIF(CY$2:CY161,CY:CY),"")</f>
        <v/>
      </c>
      <c r="DA162" s="88" t="str">
        <f>IF(AND(Include_study?="Yes",Sufficient_data="Yes"),RANK(DO:DO,DO:DO,1)*IF(DN:DN&gt;0,1,-1)+IF(DN:DN&lt;0,-1,1)*COUNTIF(CY$2:CY161,CY:CY),"")</f>
        <v/>
      </c>
      <c r="DB162" s="88" t="str">
        <f>IF(AND(Include_study?="Yes",Sufficient_data="Yes"),RANK(DR:DR,DR:DR,1)*IF(DQ:DQ&gt;0,1,-1)+IF(DQ:DQ&lt;0,-1,1)*COUNTIF(CY$2:CY161,CY:CY),"")</f>
        <v/>
      </c>
      <c r="DC162" s="41" t="e">
        <f>IF(AND(Include_study?="Yes",Sufficient_data="Yes"),'Publication Bias Analysis'!$E:$E,NA())</f>
        <v>#N/A</v>
      </c>
      <c r="DD162" s="51" t="e">
        <f>IF(AND(Include_study?="Yes",Sufficient_data="Yes"),'Publication Bias Analysis'!$F:$F,NA())</f>
        <v>#N/A</v>
      </c>
      <c r="DJ162" s="136"/>
      <c r="DK162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62" s="41" t="str">
        <f t="shared" si="276"/>
        <v/>
      </c>
      <c r="DM162" s="51" t="str">
        <f>IF(AND(Include_study?="Yes",Sufficient_data="Yes"),1/('Publication Bias Analysis'!F:F^2+IF(Additional_model="Fixed effect",0,$DV$6)),"")</f>
        <v/>
      </c>
      <c r="DN162" s="41" t="str">
        <f>IF(AND(Include_study?="Yes",Sufficient_data="Yes"),IF('Publication Bias Analysis'!L$38="Left",'Publication Bias Analysis'!E:E-DV$3,Calculations!DV$3-'Publication Bias Analysis'!E:E),"")</f>
        <v/>
      </c>
      <c r="DO162" s="41" t="str">
        <f t="shared" si="277"/>
        <v/>
      </c>
      <c r="DP162" s="51" t="str">
        <f>IF(AND(DN162&lt;&gt;"",CZ162&lt;=MAX(CZ:CZ)-DV$7),1/('Publication Bias Analysis'!F:F^2+IF(Additional_model="Fixed effect",0,$DV$13)),"")</f>
        <v/>
      </c>
      <c r="DQ162" s="71" t="str">
        <f>IF(AND(Include_study?="Yes",Sufficient_data="Yes"),IF('Publication Bias Analysis'!L$38="Left",'Publication Bias Analysis'!E:E-DV$10,DV$10-'Publication Bias Analysis'!E:E),"")</f>
        <v/>
      </c>
      <c r="DR162" s="41" t="str">
        <f t="shared" si="278"/>
        <v/>
      </c>
      <c r="DS162" s="51" t="str">
        <f>IF(AND(DQ162&lt;&gt;"",DA162&lt;=MAX(DA:DA)-DV$14),1/('Publication Bias Analysis'!F:F^2+IF(Additional_model="Fixed effect",0,$DV$20)),"")</f>
        <v/>
      </c>
      <c r="EJ162" s="136"/>
      <c r="EK162" s="41" t="str">
        <f t="shared" si="307"/>
        <v/>
      </c>
      <c r="EL162" s="51" t="str">
        <f>IF(AND(Include_study?="Yes",Sufficient_data="Yes"),Z_score-('Publication Bias Analysis'!P$3+'Publication Bias Analysis'!P$4*Inverse_standard_error),"")</f>
        <v/>
      </c>
      <c r="EN162" s="136"/>
      <c r="EO162" s="41" t="str">
        <f>IF(AND(Include_study?="Yes",Sufficient_data="Yes"),('Publication Bias Analysis'!E:E-(SUMPRODUCT(Calculations!CS:CS,'Publication Bias Analysis'!E:E)/SUM(Calculations!CS:CS)))/SQRT(Calculations!EP:EP),"")</f>
        <v/>
      </c>
      <c r="EP162" s="41" t="str">
        <f>IF(AND(Include_study?="Yes",Sufficient_data="Yes"),'Publication Bias Analysis'!F:F^2-1/SUM(Calculations!CS:CS),"")</f>
        <v/>
      </c>
      <c r="EQ162" s="11" t="str">
        <f t="shared" si="279"/>
        <v/>
      </c>
      <c r="ER162" s="11" t="str">
        <f t="shared" si="280"/>
        <v/>
      </c>
      <c r="ES162" s="11" t="str">
        <f>IF(AND(Include_study?="Yes",Sufficient_data="Yes"),COUNTIFS(EQ$2:EQ161,"&lt;"&amp;EQ162,ER$2:ER161,"&lt;"&amp;ER162)+COUNTIFS(EQ163:EQ$201,"&lt;"&amp;EQ162,ER163:ER$201,"&lt;"&amp;ER162)+COUNTIFS(EQ$2:EQ161,"&gt;"&amp;EQ162,ER$2:ER161,"&gt;"&amp;ER162)+COUNTIFS(EQ163:EQ$201,"&gt;"&amp;EQ162,ER163:ER$201,"&gt;"&amp;ER162),"")</f>
        <v/>
      </c>
      <c r="ET162" s="82" t="str">
        <f>IF(AND(Include_study?="Yes",Sufficient_data="Yes"),COUNTIFS(EQ$2:EQ161,"&lt;"&amp;EQ162,ER$2:ER161,"&gt;"&amp;ER162)+COUNTIFS(EQ163:EQ$201,"&lt;"&amp;EQ162,ER163:ER$201,"&gt;"&amp;ER162)+COUNTIFS(EQ$2:EQ161,"&gt;"&amp;EQ162,ER$2:ER161,"&lt;"&amp;ER162)+COUNTIFS(EQ163:EQ$201,"&gt;"&amp;EQ162,ER163:ER$201,"&lt;"&amp;ER162),"")</f>
        <v/>
      </c>
      <c r="EV162" s="136"/>
      <c r="FA162" s="136"/>
      <c r="FB162" s="41" t="e">
        <f t="shared" ref="FB162:FB201" si="339">IF(AND(Include_study?="Yes",Sufficient_data="Yes"),Z_score,NA())</f>
        <v>#N/A</v>
      </c>
      <c r="FC162" s="41" t="e">
        <f t="shared" ref="FC162:FC201" si="340">IF(AND(Include_study?="Yes",Sufficient_data="Yes"),Inverse_standard_error,NA())</f>
        <v>#N/A</v>
      </c>
      <c r="FD162" s="41" t="str">
        <f t="shared" ref="FD162:FD201" si="341">IF(AND(Include_study?="Yes",Sufficient_data="Yes"),Inverse_standard_error-AVERAGE(Inverse_standard_error),"")</f>
        <v/>
      </c>
      <c r="FE162" s="51" t="str">
        <f>IF(AND(Include_study?="Yes",Sufficient_data="Yes"),Z_score-('Publication Bias Analysis'!AO$30+'Publication Bias Analysis'!AO$31*Inverse_standard_error),"")</f>
        <v/>
      </c>
      <c r="FK162" s="136"/>
      <c r="FL162" s="11" t="str">
        <f>IF(Z_score_individual_studies&lt;&gt;"",RANK('Publication Bias Analysis'!AW:AW,'Publication Bias Analysis'!AW:AW,1)+COUNTIF('Publication Bias Analysis'!AW$2:AW161,'Publication Bias Analysis'!AW162),"")</f>
        <v/>
      </c>
      <c r="FM162" s="41" t="str">
        <f t="shared" ref="FM162:FM193" si="342">IF(FL:FL&lt;&gt;"",(FL:FL-1/3)/(k_+1/3),"")</f>
        <v/>
      </c>
      <c r="FN162" s="41" t="e">
        <f>IF('Publication Bias Analysis'!AV162&lt;&gt;"",'Publication Bias Analysis'!AV162,NA())</f>
        <v>#N/A</v>
      </c>
      <c r="FO162" s="41" t="e">
        <f>IF('Publication Bias Analysis'!AW162&lt;&gt;"",'Publication Bias Analysis'!AW162,NA())</f>
        <v>#N/A</v>
      </c>
      <c r="FP162" s="41" t="str">
        <f>IF(AND(Include_study?="Yes",Sufficient_data="Yes"),'Publication Bias Analysis'!AV:AV-AVERAGE('Publication Bias Analysis'!AV:AV),"")</f>
        <v/>
      </c>
      <c r="FQ162" s="51" t="str">
        <f>IF(AND(Include_study?="Yes",Sufficient_data="Yes"),FO:FO-('Publication Bias Analysis'!AZ$30+'Publication Bias Analysis'!AZ$31*FN:FN),"")</f>
        <v/>
      </c>
      <c r="FW162" s="136"/>
      <c r="FX162" s="90" t="str">
        <f t="shared" ref="FX162:FX193" si="343">IF(AND(Include_study?="Yes",Sufficient_data="Yes"),Z_score,"")</f>
        <v/>
      </c>
      <c r="FY162" s="41" t="str">
        <f t="shared" si="281"/>
        <v/>
      </c>
      <c r="FZ162" s="51" t="str">
        <f t="shared" si="311"/>
        <v/>
      </c>
    </row>
    <row r="163" spans="1:182" x14ac:dyDescent="0.2">
      <c r="A163" s="131"/>
      <c r="B163" s="41" t="str">
        <f>IF(AND(Sufficient_data="Yes",Include_study?="Yes"),IF(AND(Sort_By=$E$1,Order="Ascending"),IF(Input!Study_name="",COUNTIFS(Input!Study_name,"&lt;&gt;"&amp;"",Include_study?,"Yes",Sufficient_data,"Yes")+1,IF(COUNT(E163)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163)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63" s="41" t="str">
        <f>IF(B163&lt;&gt;"",IF(B163=0,COUNTIF(B$2:B162,0)+1,COUNTIF(B$2:B162,B163)+COUNTIF(B:B,"&lt;"&amp;B163)+1),"")</f>
        <v/>
      </c>
      <c r="D163" s="41" t="str">
        <f t="shared" si="312"/>
        <v/>
      </c>
      <c r="E163" s="41" t="str">
        <f>IF(AND(Include_study?="Yes",Sufficient_data="Yes",Input!Study_name&lt;&gt;""),Input!Study_name,"")</f>
        <v/>
      </c>
      <c r="F163" s="41" t="str">
        <f>IF(AND(Include_study?="Yes",Sufficient_data="Yes"),IF(Input!M2_M1&lt;&gt;"",Input!M2_M1,IF(AND(M1_&lt;&gt;"",M2_&lt;&gt;""),M2_-M1_,"")),"")</f>
        <v/>
      </c>
      <c r="G163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63" s="41" t="str">
        <f>IF(AND(Include_study?="Yes",Sufficient_data="Yes"),IF(OR(t_value&lt;&gt;"",F_value&lt;&gt;"",Input!Cohens_d&lt;&gt;"",Input!Hedges_g&lt;&gt;""),"",Sdiff/SQRT(2*(1-(r_)))),"")</f>
        <v/>
      </c>
      <c r="I163" s="11" t="str">
        <f t="shared" si="313"/>
        <v/>
      </c>
      <c r="J163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63" s="41" t="str">
        <f t="shared" si="314"/>
        <v/>
      </c>
      <c r="L163" s="41" t="str">
        <f t="shared" si="315"/>
        <v/>
      </c>
      <c r="M163" s="41" t="str">
        <f t="shared" si="316"/>
        <v/>
      </c>
      <c r="N163" s="41" t="str">
        <f t="shared" si="317"/>
        <v/>
      </c>
      <c r="O163" s="41" t="str">
        <f t="shared" si="318"/>
        <v/>
      </c>
      <c r="P163" s="41" t="str">
        <f t="shared" si="319"/>
        <v/>
      </c>
      <c r="Q163" s="41" t="str">
        <f t="shared" si="289"/>
        <v/>
      </c>
      <c r="R163" s="41" t="str">
        <f t="shared" si="320"/>
        <v/>
      </c>
      <c r="S163" s="41" t="str">
        <f t="shared" si="321"/>
        <v/>
      </c>
      <c r="T163" s="105" t="str">
        <f t="shared" si="322"/>
        <v/>
      </c>
      <c r="U163" s="108" t="str">
        <f t="shared" si="323"/>
        <v/>
      </c>
      <c r="V163" s="42"/>
      <c r="W163" s="71" t="e">
        <f t="shared" si="247"/>
        <v>#N/A</v>
      </c>
      <c r="X163" s="41" t="str">
        <f t="shared" si="248"/>
        <v/>
      </c>
      <c r="Y163" s="51" t="str">
        <f t="shared" si="249"/>
        <v/>
      </c>
      <c r="AD163" s="131"/>
      <c r="AE163" s="71" t="str">
        <f t="shared" si="250"/>
        <v/>
      </c>
      <c r="AF163" s="86" t="str">
        <f t="shared" si="324"/>
        <v/>
      </c>
      <c r="AG163" s="86" t="str">
        <f t="shared" si="325"/>
        <v/>
      </c>
      <c r="AH163" s="86" t="str">
        <f t="shared" si="251"/>
        <v/>
      </c>
      <c r="AI163" s="86" t="str">
        <f t="shared" si="252"/>
        <v/>
      </c>
      <c r="AJ163" s="86" t="str">
        <f t="shared" si="253"/>
        <v/>
      </c>
      <c r="AK163" s="86" t="str">
        <f t="shared" si="326"/>
        <v/>
      </c>
      <c r="AL163" s="86" t="str">
        <f>IF(AND(Include_study?="Yes",Sufficient_data="Yes",Subgroup&lt;&gt;""),AH163-ABS(TINV((1-Subgroup_confidence_level),Number_of_subjects-1))*Calculations!AI163,"")</f>
        <v/>
      </c>
      <c r="AM163" s="86" t="str">
        <f>IF(AND(Include_study?="Yes",Sufficient_data="Yes",Subgroup&lt;&gt;""),AH163+ABS(TINV((1-Subgroup_confidence_level),Number_of_subjects-1))*Calculations!AI163,"")</f>
        <v/>
      </c>
      <c r="AN163" s="110" t="str">
        <f t="shared" si="327"/>
        <v/>
      </c>
      <c r="AO163" s="108" t="str">
        <f t="shared" si="328"/>
        <v/>
      </c>
      <c r="AP163" s="42"/>
      <c r="AQ163" s="71" t="e">
        <f t="shared" si="254"/>
        <v>#N/A</v>
      </c>
      <c r="AR163" s="41" t="str">
        <f t="shared" si="255"/>
        <v/>
      </c>
      <c r="AS163" s="51" t="str">
        <f t="shared" si="256"/>
        <v/>
      </c>
      <c r="AT163" s="42"/>
      <c r="AU163" s="71" t="str">
        <f t="shared" si="257"/>
        <v/>
      </c>
      <c r="AV163" s="86" t="str">
        <f>IF(AND(Sufficient_data="Yes",Include_study?="Yes",Subgroup&lt;&gt;""),IF(COUNTIFS(Input!P$2:P162,"="&amp;"Yes",Input!C$2:C162,"="&amp;"Yes",Input!Q$2:Q162,"="&amp;Subgroup)&gt;0,"",Subgroup),"")</f>
        <v/>
      </c>
      <c r="AW163" s="86" t="str">
        <f t="shared" si="258"/>
        <v/>
      </c>
      <c r="AX163" s="86" t="str">
        <f t="shared" si="259"/>
        <v/>
      </c>
      <c r="AY163" s="86" t="str">
        <f t="shared" si="260"/>
        <v/>
      </c>
      <c r="AZ163" s="86" t="str">
        <f t="shared" si="261"/>
        <v/>
      </c>
      <c r="BA163" s="86" t="str">
        <f t="shared" si="262"/>
        <v/>
      </c>
      <c r="BB163" s="86" t="str">
        <f t="shared" si="263"/>
        <v/>
      </c>
      <c r="BC163" s="86" t="str">
        <f t="shared" si="329"/>
        <v/>
      </c>
      <c r="BD163" s="86" t="str">
        <f t="shared" si="264"/>
        <v/>
      </c>
      <c r="BE163" s="86" t="str">
        <f t="shared" si="330"/>
        <v/>
      </c>
      <c r="BF163" s="86" t="str">
        <f t="shared" si="331"/>
        <v/>
      </c>
      <c r="BG163" s="86" t="str">
        <f t="shared" si="265"/>
        <v/>
      </c>
      <c r="BH163" s="86" t="str">
        <f t="shared" si="332"/>
        <v/>
      </c>
      <c r="BI163" s="86" t="str">
        <f t="shared" si="333"/>
        <v/>
      </c>
      <c r="BJ163" s="86" t="str">
        <f t="shared" si="266"/>
        <v/>
      </c>
      <c r="BK163" s="86" t="str">
        <f t="shared" si="334"/>
        <v/>
      </c>
      <c r="BL163" s="86" t="str">
        <f t="shared" si="335"/>
        <v/>
      </c>
      <c r="BM163" s="86" t="str">
        <f t="shared" si="267"/>
        <v/>
      </c>
      <c r="BN163" s="86" t="str">
        <f t="shared" si="268"/>
        <v/>
      </c>
      <c r="BO163" s="86" t="e">
        <f t="shared" si="269"/>
        <v>#N/A</v>
      </c>
      <c r="BP163" s="105" t="str">
        <f t="shared" si="270"/>
        <v/>
      </c>
      <c r="BQ163" s="86" t="str">
        <f t="shared" si="271"/>
        <v/>
      </c>
      <c r="BR163" s="86" t="str">
        <f t="shared" si="336"/>
        <v/>
      </c>
      <c r="BS163" s="86" t="str">
        <f t="shared" si="272"/>
        <v/>
      </c>
      <c r="BT163" s="51" t="str">
        <f t="shared" si="310"/>
        <v/>
      </c>
      <c r="BY163" s="132"/>
      <c r="BZ163" s="41" t="e">
        <f>IF(AND(Sufficient_data="Yes",Include_study?="Yes",Moderator&lt;&gt;""),'Moderator Analysis'!E163,NA())</f>
        <v>#N/A</v>
      </c>
      <c r="CA163" s="41" t="e">
        <f>IF(AND(Include_study?="Yes",Sufficient_data="Yes",Moderator&lt;&gt;""),'Moderator Analysis'!F163,NA())</f>
        <v>#N/A</v>
      </c>
      <c r="CB163" s="41" t="str">
        <f t="shared" si="337"/>
        <v/>
      </c>
      <c r="CC163" s="41" t="str">
        <f t="shared" si="273"/>
        <v/>
      </c>
      <c r="CD163" s="41" t="str">
        <f>IF(AND(Sufficient_data="Yes",Include_study?="Yes",Moderator&lt;&gt;""),'Moderator Analysis'!F:F-CO$2,"")</f>
        <v/>
      </c>
      <c r="CE163" s="41" t="str">
        <f t="shared" si="274"/>
        <v/>
      </c>
      <c r="CF163" s="51" t="str">
        <f>IF(AND(Sufficient_data="Yes",Include_study?="Yes",Moderator&lt;&gt;""),CC:CC*('Moderator Analysis'!F:F-CO$5-CO$4*'Moderator Analysis'!E:E)^2,"")</f>
        <v/>
      </c>
      <c r="CG163" s="42"/>
      <c r="CH163" s="25"/>
      <c r="CI163" s="71" t="str">
        <f t="shared" si="275"/>
        <v/>
      </c>
      <c r="CJ163" s="41" t="str">
        <f>IF(AND(Sufficient_data="Yes",Include_study?="Yes",CI163&lt;&gt;""),'Moderator Analysis'!F:F-'Moderator Analysis'!$J$37,"")</f>
        <v/>
      </c>
      <c r="CK163" s="41" t="str">
        <f>IF(AND(Sufficient_data="Yes",Include_study?="Yes",CI163&lt;&gt;""),'Moderator Analysis'!E:E-SUMPRODUCT('Moderator Analysis'!E:E,CI:CI)/SUM(CI:CI),"")</f>
        <v/>
      </c>
      <c r="CL163" s="51" t="str">
        <f>IF(AND(Sufficient_data="Yes",Include_study?="Yes",CI163&lt;&gt;""),CI:CI*('Moderator Analysis'!F:F-'Moderator Analysis'!J$29-'Moderator Analysis'!J$30*'Moderator Analysis'!E:E)^2,"")</f>
        <v/>
      </c>
      <c r="CQ163" s="132"/>
      <c r="CR163" s="134"/>
      <c r="CS163" s="41" t="str">
        <f>IF(AND(Sufficient_data="Yes",Include_study?="Yes"),1/('Publication Bias Analysis'!F163^2),"")</f>
        <v/>
      </c>
      <c r="CT163" s="86" t="str">
        <f>IF(AND(Include_study?="Yes",Sufficient_data="Yes"),1/('Publication Bias Analysis'!F163^2+IF(Additional_model="Fixed effect",0,DG$21)),"")</f>
        <v/>
      </c>
      <c r="CU163" s="86" t="str">
        <f>IF(AND(Include_study?="Yes",Sufficient_data="Yes"),1/('Publication Bias Analysis'!F:F^2+IF(Additional_model="Fixed effect",0,'Publication Bias Analysis'!L$32)),"")</f>
        <v/>
      </c>
      <c r="CV163" s="86" t="str">
        <f>IF(AND(Include_study?="Yes",Sufficient_data="Yes"),'Publication Bias Analysis'!E:E-'Publication Bias Analysis'!I$37,"")</f>
        <v/>
      </c>
      <c r="CW163" s="86" t="str">
        <f>IF(AND(Include_study?="Yes",Sufficient_data="Yes"),IF(Additional_model="Fixed effect",1/'Publication Bias Analysis'!F:F,1/SQRT('Publication Bias Analysis'!F:F^2+Calculations!DG$21)),"")</f>
        <v/>
      </c>
      <c r="CX163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63" s="88" t="str">
        <f t="shared" si="338"/>
        <v/>
      </c>
      <c r="CZ163" s="88" t="str">
        <f>IF(AND(Include_study?="Yes",Sufficient_data="Yes"),CY:CY+IF(DK:DK&lt;0,-1,1)*COUNTIF(CY$2:CY162,CY:CY),"")</f>
        <v/>
      </c>
      <c r="DA163" s="88" t="str">
        <f>IF(AND(Include_study?="Yes",Sufficient_data="Yes"),RANK(DO:DO,DO:DO,1)*IF(DN:DN&gt;0,1,-1)+IF(DN:DN&lt;0,-1,1)*COUNTIF(CY$2:CY162,CY:CY),"")</f>
        <v/>
      </c>
      <c r="DB163" s="88" t="str">
        <f>IF(AND(Include_study?="Yes",Sufficient_data="Yes"),RANK(DR:DR,DR:DR,1)*IF(DQ:DQ&gt;0,1,-1)+IF(DQ:DQ&lt;0,-1,1)*COUNTIF(CY$2:CY162,CY:CY),"")</f>
        <v/>
      </c>
      <c r="DC163" s="41" t="e">
        <f>IF(AND(Include_study?="Yes",Sufficient_data="Yes"),'Publication Bias Analysis'!$E:$E,NA())</f>
        <v>#N/A</v>
      </c>
      <c r="DD163" s="51" t="e">
        <f>IF(AND(Include_study?="Yes",Sufficient_data="Yes"),'Publication Bias Analysis'!$F:$F,NA())</f>
        <v>#N/A</v>
      </c>
      <c r="DJ163" s="136"/>
      <c r="DK163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63" s="41" t="str">
        <f t="shared" si="276"/>
        <v/>
      </c>
      <c r="DM163" s="51" t="str">
        <f>IF(AND(Include_study?="Yes",Sufficient_data="Yes"),1/('Publication Bias Analysis'!F:F^2+IF(Additional_model="Fixed effect",0,$DV$6)),"")</f>
        <v/>
      </c>
      <c r="DN163" s="41" t="str">
        <f>IF(AND(Include_study?="Yes",Sufficient_data="Yes"),IF('Publication Bias Analysis'!L$38="Left",'Publication Bias Analysis'!E:E-DV$3,Calculations!DV$3-'Publication Bias Analysis'!E:E),"")</f>
        <v/>
      </c>
      <c r="DO163" s="41" t="str">
        <f t="shared" si="277"/>
        <v/>
      </c>
      <c r="DP163" s="51" t="str">
        <f>IF(AND(DN163&lt;&gt;"",CZ163&lt;=MAX(CZ:CZ)-DV$7),1/('Publication Bias Analysis'!F:F^2+IF(Additional_model="Fixed effect",0,$DV$13)),"")</f>
        <v/>
      </c>
      <c r="DQ163" s="71" t="str">
        <f>IF(AND(Include_study?="Yes",Sufficient_data="Yes"),IF('Publication Bias Analysis'!L$38="Left",'Publication Bias Analysis'!E:E-DV$10,DV$10-'Publication Bias Analysis'!E:E),"")</f>
        <v/>
      </c>
      <c r="DR163" s="41" t="str">
        <f t="shared" si="278"/>
        <v/>
      </c>
      <c r="DS163" s="51" t="str">
        <f>IF(AND(DQ163&lt;&gt;"",DA163&lt;=MAX(DA:DA)-DV$14),1/('Publication Bias Analysis'!F:F^2+IF(Additional_model="Fixed effect",0,$DV$20)),"")</f>
        <v/>
      </c>
      <c r="EJ163" s="136"/>
      <c r="EK163" s="41" t="str">
        <f t="shared" si="307"/>
        <v/>
      </c>
      <c r="EL163" s="51" t="str">
        <f>IF(AND(Include_study?="Yes",Sufficient_data="Yes"),Z_score-('Publication Bias Analysis'!P$3+'Publication Bias Analysis'!P$4*Inverse_standard_error),"")</f>
        <v/>
      </c>
      <c r="EN163" s="136"/>
      <c r="EO163" s="41" t="str">
        <f>IF(AND(Include_study?="Yes",Sufficient_data="Yes"),('Publication Bias Analysis'!E:E-(SUMPRODUCT(Calculations!CS:CS,'Publication Bias Analysis'!E:E)/SUM(Calculations!CS:CS)))/SQRT(Calculations!EP:EP),"")</f>
        <v/>
      </c>
      <c r="EP163" s="41" t="str">
        <f>IF(AND(Include_study?="Yes",Sufficient_data="Yes"),'Publication Bias Analysis'!F:F^2-1/SUM(Calculations!CS:CS),"")</f>
        <v/>
      </c>
      <c r="EQ163" s="11" t="str">
        <f t="shared" si="279"/>
        <v/>
      </c>
      <c r="ER163" s="11" t="str">
        <f t="shared" si="280"/>
        <v/>
      </c>
      <c r="ES163" s="11" t="str">
        <f>IF(AND(Include_study?="Yes",Sufficient_data="Yes"),COUNTIFS(EQ$2:EQ162,"&lt;"&amp;EQ163,ER$2:ER162,"&lt;"&amp;ER163)+COUNTIFS(EQ164:EQ$201,"&lt;"&amp;EQ163,ER164:ER$201,"&lt;"&amp;ER163)+COUNTIFS(EQ$2:EQ162,"&gt;"&amp;EQ163,ER$2:ER162,"&gt;"&amp;ER163)+COUNTIFS(EQ164:EQ$201,"&gt;"&amp;EQ163,ER164:ER$201,"&gt;"&amp;ER163),"")</f>
        <v/>
      </c>
      <c r="ET163" s="82" t="str">
        <f>IF(AND(Include_study?="Yes",Sufficient_data="Yes"),COUNTIFS(EQ$2:EQ162,"&lt;"&amp;EQ163,ER$2:ER162,"&gt;"&amp;ER163)+COUNTIFS(EQ164:EQ$201,"&lt;"&amp;EQ163,ER164:ER$201,"&gt;"&amp;ER163)+COUNTIFS(EQ$2:EQ162,"&gt;"&amp;EQ163,ER$2:ER162,"&lt;"&amp;ER163)+COUNTIFS(EQ164:EQ$201,"&gt;"&amp;EQ163,ER164:ER$201,"&lt;"&amp;ER163),"")</f>
        <v/>
      </c>
      <c r="EV163" s="136"/>
      <c r="FA163" s="136"/>
      <c r="FB163" s="41" t="e">
        <f t="shared" si="339"/>
        <v>#N/A</v>
      </c>
      <c r="FC163" s="41" t="e">
        <f t="shared" si="340"/>
        <v>#N/A</v>
      </c>
      <c r="FD163" s="41" t="str">
        <f t="shared" si="341"/>
        <v/>
      </c>
      <c r="FE163" s="51" t="str">
        <f>IF(AND(Include_study?="Yes",Sufficient_data="Yes"),Z_score-('Publication Bias Analysis'!AO$30+'Publication Bias Analysis'!AO$31*Inverse_standard_error),"")</f>
        <v/>
      </c>
      <c r="FK163" s="136"/>
      <c r="FL163" s="11" t="str">
        <f>IF(Z_score_individual_studies&lt;&gt;"",RANK('Publication Bias Analysis'!AW:AW,'Publication Bias Analysis'!AW:AW,1)+COUNTIF('Publication Bias Analysis'!AW$2:AW162,'Publication Bias Analysis'!AW163),"")</f>
        <v/>
      </c>
      <c r="FM163" s="41" t="str">
        <f t="shared" si="342"/>
        <v/>
      </c>
      <c r="FN163" s="41" t="e">
        <f>IF('Publication Bias Analysis'!AV163&lt;&gt;"",'Publication Bias Analysis'!AV163,NA())</f>
        <v>#N/A</v>
      </c>
      <c r="FO163" s="41" t="e">
        <f>IF('Publication Bias Analysis'!AW163&lt;&gt;"",'Publication Bias Analysis'!AW163,NA())</f>
        <v>#N/A</v>
      </c>
      <c r="FP163" s="41" t="str">
        <f>IF(AND(Include_study?="Yes",Sufficient_data="Yes"),'Publication Bias Analysis'!AV:AV-AVERAGE('Publication Bias Analysis'!AV:AV),"")</f>
        <v/>
      </c>
      <c r="FQ163" s="51" t="str">
        <f>IF(AND(Include_study?="Yes",Sufficient_data="Yes"),FO:FO-('Publication Bias Analysis'!AZ$30+'Publication Bias Analysis'!AZ$31*FN:FN),"")</f>
        <v/>
      </c>
      <c r="FW163" s="136"/>
      <c r="FX163" s="90" t="str">
        <f t="shared" si="343"/>
        <v/>
      </c>
      <c r="FY163" s="41" t="str">
        <f t="shared" si="281"/>
        <v/>
      </c>
      <c r="FZ163" s="51" t="str">
        <f t="shared" si="311"/>
        <v/>
      </c>
    </row>
    <row r="164" spans="1:182" x14ac:dyDescent="0.2">
      <c r="A164" s="131"/>
      <c r="B164" s="41" t="str">
        <f>IF(AND(Sufficient_data="Yes",Include_study?="Yes"),IF(AND(Sort_By=$E$1,Order="Ascending"),IF(Input!Study_name="",COUNTIFS(Input!Study_name,"&lt;&gt;"&amp;"",Include_study?,"Yes",Sufficient_data,"Yes")+1,IF(COUNT(E164)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164)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64" s="41" t="str">
        <f>IF(B164&lt;&gt;"",IF(B164=0,COUNTIF(B$2:B163,0)+1,COUNTIF(B$2:B163,B164)+COUNTIF(B:B,"&lt;"&amp;B164)+1),"")</f>
        <v/>
      </c>
      <c r="D164" s="41" t="str">
        <f t="shared" si="312"/>
        <v/>
      </c>
      <c r="E164" s="41" t="str">
        <f>IF(AND(Include_study?="Yes",Sufficient_data="Yes",Input!Study_name&lt;&gt;""),Input!Study_name,"")</f>
        <v/>
      </c>
      <c r="F164" s="41" t="str">
        <f>IF(AND(Include_study?="Yes",Sufficient_data="Yes"),IF(Input!M2_M1&lt;&gt;"",Input!M2_M1,IF(AND(M1_&lt;&gt;"",M2_&lt;&gt;""),M2_-M1_,"")),"")</f>
        <v/>
      </c>
      <c r="G164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64" s="41" t="str">
        <f>IF(AND(Include_study?="Yes",Sufficient_data="Yes"),IF(OR(t_value&lt;&gt;"",F_value&lt;&gt;"",Input!Cohens_d&lt;&gt;"",Input!Hedges_g&lt;&gt;""),"",Sdiff/SQRT(2*(1-(r_)))),"")</f>
        <v/>
      </c>
      <c r="I164" s="11" t="str">
        <f t="shared" si="313"/>
        <v/>
      </c>
      <c r="J164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64" s="41" t="str">
        <f t="shared" si="314"/>
        <v/>
      </c>
      <c r="L164" s="41" t="str">
        <f t="shared" si="315"/>
        <v/>
      </c>
      <c r="M164" s="41" t="str">
        <f t="shared" si="316"/>
        <v/>
      </c>
      <c r="N164" s="41" t="str">
        <f t="shared" si="317"/>
        <v/>
      </c>
      <c r="O164" s="41" t="str">
        <f t="shared" si="318"/>
        <v/>
      </c>
      <c r="P164" s="41" t="str">
        <f t="shared" si="319"/>
        <v/>
      </c>
      <c r="Q164" s="41" t="str">
        <f t="shared" si="289"/>
        <v/>
      </c>
      <c r="R164" s="41" t="str">
        <f t="shared" si="320"/>
        <v/>
      </c>
      <c r="S164" s="41" t="str">
        <f t="shared" si="321"/>
        <v/>
      </c>
      <c r="T164" s="105" t="str">
        <f t="shared" si="322"/>
        <v/>
      </c>
      <c r="U164" s="108" t="str">
        <f t="shared" si="323"/>
        <v/>
      </c>
      <c r="V164" s="42"/>
      <c r="W164" s="71" t="e">
        <f t="shared" si="247"/>
        <v>#N/A</v>
      </c>
      <c r="X164" s="41" t="str">
        <f t="shared" si="248"/>
        <v/>
      </c>
      <c r="Y164" s="51" t="str">
        <f t="shared" si="249"/>
        <v/>
      </c>
      <c r="AD164" s="131"/>
      <c r="AE164" s="71" t="str">
        <f t="shared" si="250"/>
        <v/>
      </c>
      <c r="AF164" s="86" t="str">
        <f t="shared" si="324"/>
        <v/>
      </c>
      <c r="AG164" s="86" t="str">
        <f t="shared" si="325"/>
        <v/>
      </c>
      <c r="AH164" s="86" t="str">
        <f t="shared" si="251"/>
        <v/>
      </c>
      <c r="AI164" s="86" t="str">
        <f t="shared" si="252"/>
        <v/>
      </c>
      <c r="AJ164" s="86" t="str">
        <f t="shared" si="253"/>
        <v/>
      </c>
      <c r="AK164" s="86" t="str">
        <f t="shared" si="326"/>
        <v/>
      </c>
      <c r="AL164" s="86" t="str">
        <f>IF(AND(Include_study?="Yes",Sufficient_data="Yes",Subgroup&lt;&gt;""),AH164-ABS(TINV((1-Subgroup_confidence_level),Number_of_subjects-1))*Calculations!AI164,"")</f>
        <v/>
      </c>
      <c r="AM164" s="86" t="str">
        <f>IF(AND(Include_study?="Yes",Sufficient_data="Yes",Subgroup&lt;&gt;""),AH164+ABS(TINV((1-Subgroup_confidence_level),Number_of_subjects-1))*Calculations!AI164,"")</f>
        <v/>
      </c>
      <c r="AN164" s="110" t="str">
        <f t="shared" si="327"/>
        <v/>
      </c>
      <c r="AO164" s="108" t="str">
        <f t="shared" si="328"/>
        <v/>
      </c>
      <c r="AP164" s="42"/>
      <c r="AQ164" s="71" t="e">
        <f t="shared" si="254"/>
        <v>#N/A</v>
      </c>
      <c r="AR164" s="41" t="str">
        <f t="shared" si="255"/>
        <v/>
      </c>
      <c r="AS164" s="51" t="str">
        <f t="shared" si="256"/>
        <v/>
      </c>
      <c r="AT164" s="42"/>
      <c r="AU164" s="71" t="str">
        <f t="shared" si="257"/>
        <v/>
      </c>
      <c r="AV164" s="86" t="str">
        <f>IF(AND(Sufficient_data="Yes",Include_study?="Yes",Subgroup&lt;&gt;""),IF(COUNTIFS(Input!P$2:P163,"="&amp;"Yes",Input!C$2:C163,"="&amp;"Yes",Input!Q$2:Q163,"="&amp;Subgroup)&gt;0,"",Subgroup),"")</f>
        <v/>
      </c>
      <c r="AW164" s="86" t="str">
        <f t="shared" si="258"/>
        <v/>
      </c>
      <c r="AX164" s="86" t="str">
        <f t="shared" si="259"/>
        <v/>
      </c>
      <c r="AY164" s="86" t="str">
        <f t="shared" si="260"/>
        <v/>
      </c>
      <c r="AZ164" s="86" t="str">
        <f t="shared" si="261"/>
        <v/>
      </c>
      <c r="BA164" s="86" t="str">
        <f t="shared" si="262"/>
        <v/>
      </c>
      <c r="BB164" s="86" t="str">
        <f t="shared" si="263"/>
        <v/>
      </c>
      <c r="BC164" s="86" t="str">
        <f t="shared" si="329"/>
        <v/>
      </c>
      <c r="BD164" s="86" t="str">
        <f t="shared" si="264"/>
        <v/>
      </c>
      <c r="BE164" s="86" t="str">
        <f t="shared" si="330"/>
        <v/>
      </c>
      <c r="BF164" s="86" t="str">
        <f t="shared" si="331"/>
        <v/>
      </c>
      <c r="BG164" s="86" t="str">
        <f t="shared" si="265"/>
        <v/>
      </c>
      <c r="BH164" s="86" t="str">
        <f t="shared" si="332"/>
        <v/>
      </c>
      <c r="BI164" s="86" t="str">
        <f t="shared" si="333"/>
        <v/>
      </c>
      <c r="BJ164" s="86" t="str">
        <f t="shared" si="266"/>
        <v/>
      </c>
      <c r="BK164" s="86" t="str">
        <f t="shared" si="334"/>
        <v/>
      </c>
      <c r="BL164" s="86" t="str">
        <f t="shared" si="335"/>
        <v/>
      </c>
      <c r="BM164" s="86" t="str">
        <f t="shared" si="267"/>
        <v/>
      </c>
      <c r="BN164" s="86" t="str">
        <f t="shared" si="268"/>
        <v/>
      </c>
      <c r="BO164" s="86" t="e">
        <f t="shared" si="269"/>
        <v>#N/A</v>
      </c>
      <c r="BP164" s="105" t="str">
        <f t="shared" si="270"/>
        <v/>
      </c>
      <c r="BQ164" s="86" t="str">
        <f t="shared" si="271"/>
        <v/>
      </c>
      <c r="BR164" s="86" t="str">
        <f t="shared" si="336"/>
        <v/>
      </c>
      <c r="BS164" s="86" t="str">
        <f t="shared" si="272"/>
        <v/>
      </c>
      <c r="BT164" s="51" t="str">
        <f t="shared" si="310"/>
        <v/>
      </c>
      <c r="BY164" s="132"/>
      <c r="BZ164" s="41" t="e">
        <f>IF(AND(Sufficient_data="Yes",Include_study?="Yes",Moderator&lt;&gt;""),'Moderator Analysis'!E164,NA())</f>
        <v>#N/A</v>
      </c>
      <c r="CA164" s="41" t="e">
        <f>IF(AND(Include_study?="Yes",Sufficient_data="Yes",Moderator&lt;&gt;""),'Moderator Analysis'!F164,NA())</f>
        <v>#N/A</v>
      </c>
      <c r="CB164" s="41" t="str">
        <f t="shared" si="337"/>
        <v/>
      </c>
      <c r="CC164" s="41" t="str">
        <f t="shared" si="273"/>
        <v/>
      </c>
      <c r="CD164" s="41" t="str">
        <f>IF(AND(Sufficient_data="Yes",Include_study?="Yes",Moderator&lt;&gt;""),'Moderator Analysis'!F:F-CO$2,"")</f>
        <v/>
      </c>
      <c r="CE164" s="41" t="str">
        <f t="shared" si="274"/>
        <v/>
      </c>
      <c r="CF164" s="51" t="str">
        <f>IF(AND(Sufficient_data="Yes",Include_study?="Yes",Moderator&lt;&gt;""),CC:CC*('Moderator Analysis'!F:F-CO$5-CO$4*'Moderator Analysis'!E:E)^2,"")</f>
        <v/>
      </c>
      <c r="CG164" s="42"/>
      <c r="CH164" s="25"/>
      <c r="CI164" s="71" t="str">
        <f t="shared" si="275"/>
        <v/>
      </c>
      <c r="CJ164" s="41" t="str">
        <f>IF(AND(Sufficient_data="Yes",Include_study?="Yes",CI164&lt;&gt;""),'Moderator Analysis'!F:F-'Moderator Analysis'!$J$37,"")</f>
        <v/>
      </c>
      <c r="CK164" s="41" t="str">
        <f>IF(AND(Sufficient_data="Yes",Include_study?="Yes",CI164&lt;&gt;""),'Moderator Analysis'!E:E-SUMPRODUCT('Moderator Analysis'!E:E,CI:CI)/SUM(CI:CI),"")</f>
        <v/>
      </c>
      <c r="CL164" s="51" t="str">
        <f>IF(AND(Sufficient_data="Yes",Include_study?="Yes",CI164&lt;&gt;""),CI:CI*('Moderator Analysis'!F:F-'Moderator Analysis'!J$29-'Moderator Analysis'!J$30*'Moderator Analysis'!E:E)^2,"")</f>
        <v/>
      </c>
      <c r="CQ164" s="132"/>
      <c r="CR164" s="134"/>
      <c r="CS164" s="41" t="str">
        <f>IF(AND(Sufficient_data="Yes",Include_study?="Yes"),1/('Publication Bias Analysis'!F164^2),"")</f>
        <v/>
      </c>
      <c r="CT164" s="86" t="str">
        <f>IF(AND(Include_study?="Yes",Sufficient_data="Yes"),1/('Publication Bias Analysis'!F164^2+IF(Additional_model="Fixed effect",0,DG$21)),"")</f>
        <v/>
      </c>
      <c r="CU164" s="86" t="str">
        <f>IF(AND(Include_study?="Yes",Sufficient_data="Yes"),1/('Publication Bias Analysis'!F:F^2+IF(Additional_model="Fixed effect",0,'Publication Bias Analysis'!L$32)),"")</f>
        <v/>
      </c>
      <c r="CV164" s="86" t="str">
        <f>IF(AND(Include_study?="Yes",Sufficient_data="Yes"),'Publication Bias Analysis'!E:E-'Publication Bias Analysis'!I$37,"")</f>
        <v/>
      </c>
      <c r="CW164" s="86" t="str">
        <f>IF(AND(Include_study?="Yes",Sufficient_data="Yes"),IF(Additional_model="Fixed effect",1/'Publication Bias Analysis'!F:F,1/SQRT('Publication Bias Analysis'!F:F^2+Calculations!DG$21)),"")</f>
        <v/>
      </c>
      <c r="CX164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64" s="88" t="str">
        <f t="shared" si="338"/>
        <v/>
      </c>
      <c r="CZ164" s="88" t="str">
        <f>IF(AND(Include_study?="Yes",Sufficient_data="Yes"),CY:CY+IF(DK:DK&lt;0,-1,1)*COUNTIF(CY$2:CY163,CY:CY),"")</f>
        <v/>
      </c>
      <c r="DA164" s="88" t="str">
        <f>IF(AND(Include_study?="Yes",Sufficient_data="Yes"),RANK(DO:DO,DO:DO,1)*IF(DN:DN&gt;0,1,-1)+IF(DN:DN&lt;0,-1,1)*COUNTIF(CY$2:CY163,CY:CY),"")</f>
        <v/>
      </c>
      <c r="DB164" s="88" t="str">
        <f>IF(AND(Include_study?="Yes",Sufficient_data="Yes"),RANK(DR:DR,DR:DR,1)*IF(DQ:DQ&gt;0,1,-1)+IF(DQ:DQ&lt;0,-1,1)*COUNTIF(CY$2:CY163,CY:CY),"")</f>
        <v/>
      </c>
      <c r="DC164" s="41" t="e">
        <f>IF(AND(Include_study?="Yes",Sufficient_data="Yes"),'Publication Bias Analysis'!$E:$E,NA())</f>
        <v>#N/A</v>
      </c>
      <c r="DD164" s="51" t="e">
        <f>IF(AND(Include_study?="Yes",Sufficient_data="Yes"),'Publication Bias Analysis'!$F:$F,NA())</f>
        <v>#N/A</v>
      </c>
      <c r="DJ164" s="136"/>
      <c r="DK164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64" s="41" t="str">
        <f t="shared" si="276"/>
        <v/>
      </c>
      <c r="DM164" s="51" t="str">
        <f>IF(AND(Include_study?="Yes",Sufficient_data="Yes"),1/('Publication Bias Analysis'!F:F^2+IF(Additional_model="Fixed effect",0,$DV$6)),"")</f>
        <v/>
      </c>
      <c r="DN164" s="41" t="str">
        <f>IF(AND(Include_study?="Yes",Sufficient_data="Yes"),IF('Publication Bias Analysis'!L$38="Left",'Publication Bias Analysis'!E:E-DV$3,Calculations!DV$3-'Publication Bias Analysis'!E:E),"")</f>
        <v/>
      </c>
      <c r="DO164" s="41" t="str">
        <f t="shared" si="277"/>
        <v/>
      </c>
      <c r="DP164" s="51" t="str">
        <f>IF(AND(DN164&lt;&gt;"",CZ164&lt;=MAX(CZ:CZ)-DV$7),1/('Publication Bias Analysis'!F:F^2+IF(Additional_model="Fixed effect",0,$DV$13)),"")</f>
        <v/>
      </c>
      <c r="DQ164" s="71" t="str">
        <f>IF(AND(Include_study?="Yes",Sufficient_data="Yes"),IF('Publication Bias Analysis'!L$38="Left",'Publication Bias Analysis'!E:E-DV$10,DV$10-'Publication Bias Analysis'!E:E),"")</f>
        <v/>
      </c>
      <c r="DR164" s="41" t="str">
        <f t="shared" si="278"/>
        <v/>
      </c>
      <c r="DS164" s="51" t="str">
        <f>IF(AND(DQ164&lt;&gt;"",DA164&lt;=MAX(DA:DA)-DV$14),1/('Publication Bias Analysis'!F:F^2+IF(Additional_model="Fixed effect",0,$DV$20)),"")</f>
        <v/>
      </c>
      <c r="EJ164" s="136"/>
      <c r="EK164" s="41" t="str">
        <f t="shared" si="307"/>
        <v/>
      </c>
      <c r="EL164" s="51" t="str">
        <f>IF(AND(Include_study?="Yes",Sufficient_data="Yes"),Z_score-('Publication Bias Analysis'!P$3+'Publication Bias Analysis'!P$4*Inverse_standard_error),"")</f>
        <v/>
      </c>
      <c r="EN164" s="136"/>
      <c r="EO164" s="41" t="str">
        <f>IF(AND(Include_study?="Yes",Sufficient_data="Yes"),('Publication Bias Analysis'!E:E-(SUMPRODUCT(Calculations!CS:CS,'Publication Bias Analysis'!E:E)/SUM(Calculations!CS:CS)))/SQRT(Calculations!EP:EP),"")</f>
        <v/>
      </c>
      <c r="EP164" s="41" t="str">
        <f>IF(AND(Include_study?="Yes",Sufficient_data="Yes"),'Publication Bias Analysis'!F:F^2-1/SUM(Calculations!CS:CS),"")</f>
        <v/>
      </c>
      <c r="EQ164" s="11" t="str">
        <f t="shared" si="279"/>
        <v/>
      </c>
      <c r="ER164" s="11" t="str">
        <f t="shared" si="280"/>
        <v/>
      </c>
      <c r="ES164" s="11" t="str">
        <f>IF(AND(Include_study?="Yes",Sufficient_data="Yes"),COUNTIFS(EQ$2:EQ163,"&lt;"&amp;EQ164,ER$2:ER163,"&lt;"&amp;ER164)+COUNTIFS(EQ165:EQ$201,"&lt;"&amp;EQ164,ER165:ER$201,"&lt;"&amp;ER164)+COUNTIFS(EQ$2:EQ163,"&gt;"&amp;EQ164,ER$2:ER163,"&gt;"&amp;ER164)+COUNTIFS(EQ165:EQ$201,"&gt;"&amp;EQ164,ER165:ER$201,"&gt;"&amp;ER164),"")</f>
        <v/>
      </c>
      <c r="ET164" s="82" t="str">
        <f>IF(AND(Include_study?="Yes",Sufficient_data="Yes"),COUNTIFS(EQ$2:EQ163,"&lt;"&amp;EQ164,ER$2:ER163,"&gt;"&amp;ER164)+COUNTIFS(EQ165:EQ$201,"&lt;"&amp;EQ164,ER165:ER$201,"&gt;"&amp;ER164)+COUNTIFS(EQ$2:EQ163,"&gt;"&amp;EQ164,ER$2:ER163,"&lt;"&amp;ER164)+COUNTIFS(EQ165:EQ$201,"&gt;"&amp;EQ164,ER165:ER$201,"&lt;"&amp;ER164),"")</f>
        <v/>
      </c>
      <c r="EV164" s="136"/>
      <c r="FA164" s="136"/>
      <c r="FB164" s="41" t="e">
        <f t="shared" si="339"/>
        <v>#N/A</v>
      </c>
      <c r="FC164" s="41" t="e">
        <f t="shared" si="340"/>
        <v>#N/A</v>
      </c>
      <c r="FD164" s="41" t="str">
        <f t="shared" si="341"/>
        <v/>
      </c>
      <c r="FE164" s="51" t="str">
        <f>IF(AND(Include_study?="Yes",Sufficient_data="Yes"),Z_score-('Publication Bias Analysis'!AO$30+'Publication Bias Analysis'!AO$31*Inverse_standard_error),"")</f>
        <v/>
      </c>
      <c r="FK164" s="136"/>
      <c r="FL164" s="11" t="str">
        <f>IF(Z_score_individual_studies&lt;&gt;"",RANK('Publication Bias Analysis'!AW:AW,'Publication Bias Analysis'!AW:AW,1)+COUNTIF('Publication Bias Analysis'!AW$2:AW163,'Publication Bias Analysis'!AW164),"")</f>
        <v/>
      </c>
      <c r="FM164" s="41" t="str">
        <f t="shared" si="342"/>
        <v/>
      </c>
      <c r="FN164" s="41" t="e">
        <f>IF('Publication Bias Analysis'!AV164&lt;&gt;"",'Publication Bias Analysis'!AV164,NA())</f>
        <v>#N/A</v>
      </c>
      <c r="FO164" s="41" t="e">
        <f>IF('Publication Bias Analysis'!AW164&lt;&gt;"",'Publication Bias Analysis'!AW164,NA())</f>
        <v>#N/A</v>
      </c>
      <c r="FP164" s="41" t="str">
        <f>IF(AND(Include_study?="Yes",Sufficient_data="Yes"),'Publication Bias Analysis'!AV:AV-AVERAGE('Publication Bias Analysis'!AV:AV),"")</f>
        <v/>
      </c>
      <c r="FQ164" s="51" t="str">
        <f>IF(AND(Include_study?="Yes",Sufficient_data="Yes"),FO:FO-('Publication Bias Analysis'!AZ$30+'Publication Bias Analysis'!AZ$31*FN:FN),"")</f>
        <v/>
      </c>
      <c r="FW164" s="136"/>
      <c r="FX164" s="90" t="str">
        <f t="shared" si="343"/>
        <v/>
      </c>
      <c r="FY164" s="41" t="str">
        <f t="shared" si="281"/>
        <v/>
      </c>
      <c r="FZ164" s="51" t="str">
        <f t="shared" si="311"/>
        <v/>
      </c>
    </row>
    <row r="165" spans="1:182" x14ac:dyDescent="0.2">
      <c r="A165" s="131"/>
      <c r="B165" s="41" t="str">
        <f>IF(AND(Sufficient_data="Yes",Include_study?="Yes"),IF(AND(Sort_By=$E$1,Order="Ascending"),IF(Input!Study_name="",COUNTIFS(Input!Study_name,"&lt;&gt;"&amp;"",Include_study?,"Yes",Sufficient_data,"Yes")+1,IF(COUNT(E165)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165)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65" s="41" t="str">
        <f>IF(B165&lt;&gt;"",IF(B165=0,COUNTIF(B$2:B164,0)+1,COUNTIF(B$2:B164,B165)+COUNTIF(B:B,"&lt;"&amp;B165)+1),"")</f>
        <v/>
      </c>
      <c r="D165" s="41" t="str">
        <f t="shared" si="312"/>
        <v/>
      </c>
      <c r="E165" s="41" t="str">
        <f>IF(AND(Include_study?="Yes",Sufficient_data="Yes",Input!Study_name&lt;&gt;""),Input!Study_name,"")</f>
        <v/>
      </c>
      <c r="F165" s="41" t="str">
        <f>IF(AND(Include_study?="Yes",Sufficient_data="Yes"),IF(Input!M2_M1&lt;&gt;"",Input!M2_M1,IF(AND(M1_&lt;&gt;"",M2_&lt;&gt;""),M2_-M1_,"")),"")</f>
        <v/>
      </c>
      <c r="G165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65" s="41" t="str">
        <f>IF(AND(Include_study?="Yes",Sufficient_data="Yes"),IF(OR(t_value&lt;&gt;"",F_value&lt;&gt;"",Input!Cohens_d&lt;&gt;"",Input!Hedges_g&lt;&gt;""),"",Sdiff/SQRT(2*(1-(r_)))),"")</f>
        <v/>
      </c>
      <c r="I165" s="11" t="str">
        <f t="shared" si="313"/>
        <v/>
      </c>
      <c r="J165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65" s="41" t="str">
        <f t="shared" si="314"/>
        <v/>
      </c>
      <c r="L165" s="41" t="str">
        <f t="shared" si="315"/>
        <v/>
      </c>
      <c r="M165" s="41" t="str">
        <f t="shared" si="316"/>
        <v/>
      </c>
      <c r="N165" s="41" t="str">
        <f t="shared" si="317"/>
        <v/>
      </c>
      <c r="O165" s="41" t="str">
        <f t="shared" si="318"/>
        <v/>
      </c>
      <c r="P165" s="41" t="str">
        <f t="shared" si="319"/>
        <v/>
      </c>
      <c r="Q165" s="41" t="str">
        <f t="shared" si="289"/>
        <v/>
      </c>
      <c r="R165" s="41" t="str">
        <f t="shared" si="320"/>
        <v/>
      </c>
      <c r="S165" s="41" t="str">
        <f t="shared" si="321"/>
        <v/>
      </c>
      <c r="T165" s="105" t="str">
        <f t="shared" si="322"/>
        <v/>
      </c>
      <c r="U165" s="108" t="str">
        <f t="shared" si="323"/>
        <v/>
      </c>
      <c r="V165" s="42"/>
      <c r="W165" s="71" t="e">
        <f t="shared" si="247"/>
        <v>#N/A</v>
      </c>
      <c r="X165" s="41" t="str">
        <f t="shared" si="248"/>
        <v/>
      </c>
      <c r="Y165" s="51" t="str">
        <f t="shared" si="249"/>
        <v/>
      </c>
      <c r="AD165" s="131"/>
      <c r="AE165" s="71" t="str">
        <f t="shared" si="250"/>
        <v/>
      </c>
      <c r="AF165" s="86" t="str">
        <f t="shared" si="324"/>
        <v/>
      </c>
      <c r="AG165" s="86" t="str">
        <f t="shared" si="325"/>
        <v/>
      </c>
      <c r="AH165" s="86" t="str">
        <f t="shared" si="251"/>
        <v/>
      </c>
      <c r="AI165" s="86" t="str">
        <f t="shared" si="252"/>
        <v/>
      </c>
      <c r="AJ165" s="86" t="str">
        <f t="shared" si="253"/>
        <v/>
      </c>
      <c r="AK165" s="86" t="str">
        <f t="shared" si="326"/>
        <v/>
      </c>
      <c r="AL165" s="86" t="str">
        <f>IF(AND(Include_study?="Yes",Sufficient_data="Yes",Subgroup&lt;&gt;""),AH165-ABS(TINV((1-Subgroup_confidence_level),Number_of_subjects-1))*Calculations!AI165,"")</f>
        <v/>
      </c>
      <c r="AM165" s="86" t="str">
        <f>IF(AND(Include_study?="Yes",Sufficient_data="Yes",Subgroup&lt;&gt;""),AH165+ABS(TINV((1-Subgroup_confidence_level),Number_of_subjects-1))*Calculations!AI165,"")</f>
        <v/>
      </c>
      <c r="AN165" s="110" t="str">
        <f t="shared" si="327"/>
        <v/>
      </c>
      <c r="AO165" s="108" t="str">
        <f t="shared" si="328"/>
        <v/>
      </c>
      <c r="AP165" s="42"/>
      <c r="AQ165" s="71" t="e">
        <f t="shared" si="254"/>
        <v>#N/A</v>
      </c>
      <c r="AR165" s="41" t="str">
        <f t="shared" si="255"/>
        <v/>
      </c>
      <c r="AS165" s="51" t="str">
        <f t="shared" si="256"/>
        <v/>
      </c>
      <c r="AT165" s="42"/>
      <c r="AU165" s="71" t="str">
        <f t="shared" si="257"/>
        <v/>
      </c>
      <c r="AV165" s="86" t="str">
        <f>IF(AND(Sufficient_data="Yes",Include_study?="Yes",Subgroup&lt;&gt;""),IF(COUNTIFS(Input!P$2:P164,"="&amp;"Yes",Input!C$2:C164,"="&amp;"Yes",Input!Q$2:Q164,"="&amp;Subgroup)&gt;0,"",Subgroup),"")</f>
        <v/>
      </c>
      <c r="AW165" s="86" t="str">
        <f t="shared" si="258"/>
        <v/>
      </c>
      <c r="AX165" s="86" t="str">
        <f t="shared" si="259"/>
        <v/>
      </c>
      <c r="AY165" s="86" t="str">
        <f t="shared" si="260"/>
        <v/>
      </c>
      <c r="AZ165" s="86" t="str">
        <f t="shared" si="261"/>
        <v/>
      </c>
      <c r="BA165" s="86" t="str">
        <f t="shared" si="262"/>
        <v/>
      </c>
      <c r="BB165" s="86" t="str">
        <f t="shared" si="263"/>
        <v/>
      </c>
      <c r="BC165" s="86" t="str">
        <f t="shared" si="329"/>
        <v/>
      </c>
      <c r="BD165" s="86" t="str">
        <f t="shared" si="264"/>
        <v/>
      </c>
      <c r="BE165" s="86" t="str">
        <f t="shared" si="330"/>
        <v/>
      </c>
      <c r="BF165" s="86" t="str">
        <f t="shared" si="331"/>
        <v/>
      </c>
      <c r="BG165" s="86" t="str">
        <f t="shared" si="265"/>
        <v/>
      </c>
      <c r="BH165" s="86" t="str">
        <f t="shared" si="332"/>
        <v/>
      </c>
      <c r="BI165" s="86" t="str">
        <f t="shared" si="333"/>
        <v/>
      </c>
      <c r="BJ165" s="86" t="str">
        <f t="shared" si="266"/>
        <v/>
      </c>
      <c r="BK165" s="86" t="str">
        <f t="shared" si="334"/>
        <v/>
      </c>
      <c r="BL165" s="86" t="str">
        <f t="shared" si="335"/>
        <v/>
      </c>
      <c r="BM165" s="86" t="str">
        <f t="shared" si="267"/>
        <v/>
      </c>
      <c r="BN165" s="86" t="str">
        <f t="shared" si="268"/>
        <v/>
      </c>
      <c r="BO165" s="86" t="e">
        <f t="shared" si="269"/>
        <v>#N/A</v>
      </c>
      <c r="BP165" s="105" t="str">
        <f t="shared" si="270"/>
        <v/>
      </c>
      <c r="BQ165" s="86" t="str">
        <f t="shared" si="271"/>
        <v/>
      </c>
      <c r="BR165" s="86" t="str">
        <f t="shared" si="336"/>
        <v/>
      </c>
      <c r="BS165" s="86" t="str">
        <f t="shared" si="272"/>
        <v/>
      </c>
      <c r="BT165" s="51" t="str">
        <f t="shared" si="310"/>
        <v/>
      </c>
      <c r="BY165" s="132"/>
      <c r="BZ165" s="41" t="e">
        <f>IF(AND(Sufficient_data="Yes",Include_study?="Yes",Moderator&lt;&gt;""),'Moderator Analysis'!E165,NA())</f>
        <v>#N/A</v>
      </c>
      <c r="CA165" s="41" t="e">
        <f>IF(AND(Include_study?="Yes",Sufficient_data="Yes",Moderator&lt;&gt;""),'Moderator Analysis'!F165,NA())</f>
        <v>#N/A</v>
      </c>
      <c r="CB165" s="41" t="str">
        <f t="shared" si="337"/>
        <v/>
      </c>
      <c r="CC165" s="41" t="str">
        <f t="shared" si="273"/>
        <v/>
      </c>
      <c r="CD165" s="41" t="str">
        <f>IF(AND(Sufficient_data="Yes",Include_study?="Yes",Moderator&lt;&gt;""),'Moderator Analysis'!F:F-CO$2,"")</f>
        <v/>
      </c>
      <c r="CE165" s="41" t="str">
        <f t="shared" si="274"/>
        <v/>
      </c>
      <c r="CF165" s="51" t="str">
        <f>IF(AND(Sufficient_data="Yes",Include_study?="Yes",Moderator&lt;&gt;""),CC:CC*('Moderator Analysis'!F:F-CO$5-CO$4*'Moderator Analysis'!E:E)^2,"")</f>
        <v/>
      </c>
      <c r="CG165" s="42"/>
      <c r="CH165" s="25"/>
      <c r="CI165" s="71" t="str">
        <f t="shared" si="275"/>
        <v/>
      </c>
      <c r="CJ165" s="41" t="str">
        <f>IF(AND(Sufficient_data="Yes",Include_study?="Yes",CI165&lt;&gt;""),'Moderator Analysis'!F:F-'Moderator Analysis'!$J$37,"")</f>
        <v/>
      </c>
      <c r="CK165" s="41" t="str">
        <f>IF(AND(Sufficient_data="Yes",Include_study?="Yes",CI165&lt;&gt;""),'Moderator Analysis'!E:E-SUMPRODUCT('Moderator Analysis'!E:E,CI:CI)/SUM(CI:CI),"")</f>
        <v/>
      </c>
      <c r="CL165" s="51" t="str">
        <f>IF(AND(Sufficient_data="Yes",Include_study?="Yes",CI165&lt;&gt;""),CI:CI*('Moderator Analysis'!F:F-'Moderator Analysis'!J$29-'Moderator Analysis'!J$30*'Moderator Analysis'!E:E)^2,"")</f>
        <v/>
      </c>
      <c r="CQ165" s="132"/>
      <c r="CR165" s="134"/>
      <c r="CS165" s="41" t="str">
        <f>IF(AND(Sufficient_data="Yes",Include_study?="Yes"),1/('Publication Bias Analysis'!F165^2),"")</f>
        <v/>
      </c>
      <c r="CT165" s="86" t="str">
        <f>IF(AND(Include_study?="Yes",Sufficient_data="Yes"),1/('Publication Bias Analysis'!F165^2+IF(Additional_model="Fixed effect",0,DG$21)),"")</f>
        <v/>
      </c>
      <c r="CU165" s="86" t="str">
        <f>IF(AND(Include_study?="Yes",Sufficient_data="Yes"),1/('Publication Bias Analysis'!F:F^2+IF(Additional_model="Fixed effect",0,'Publication Bias Analysis'!L$32)),"")</f>
        <v/>
      </c>
      <c r="CV165" s="86" t="str">
        <f>IF(AND(Include_study?="Yes",Sufficient_data="Yes"),'Publication Bias Analysis'!E:E-'Publication Bias Analysis'!I$37,"")</f>
        <v/>
      </c>
      <c r="CW165" s="86" t="str">
        <f>IF(AND(Include_study?="Yes",Sufficient_data="Yes"),IF(Additional_model="Fixed effect",1/'Publication Bias Analysis'!F:F,1/SQRT('Publication Bias Analysis'!F:F^2+Calculations!DG$21)),"")</f>
        <v/>
      </c>
      <c r="CX165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65" s="88" t="str">
        <f t="shared" si="338"/>
        <v/>
      </c>
      <c r="CZ165" s="88" t="str">
        <f>IF(AND(Include_study?="Yes",Sufficient_data="Yes"),CY:CY+IF(DK:DK&lt;0,-1,1)*COUNTIF(CY$2:CY164,CY:CY),"")</f>
        <v/>
      </c>
      <c r="DA165" s="88" t="str">
        <f>IF(AND(Include_study?="Yes",Sufficient_data="Yes"),RANK(DO:DO,DO:DO,1)*IF(DN:DN&gt;0,1,-1)+IF(DN:DN&lt;0,-1,1)*COUNTIF(CY$2:CY164,CY:CY),"")</f>
        <v/>
      </c>
      <c r="DB165" s="88" t="str">
        <f>IF(AND(Include_study?="Yes",Sufficient_data="Yes"),RANK(DR:DR,DR:DR,1)*IF(DQ:DQ&gt;0,1,-1)+IF(DQ:DQ&lt;0,-1,1)*COUNTIF(CY$2:CY164,CY:CY),"")</f>
        <v/>
      </c>
      <c r="DC165" s="41" t="e">
        <f>IF(AND(Include_study?="Yes",Sufficient_data="Yes"),'Publication Bias Analysis'!$E:$E,NA())</f>
        <v>#N/A</v>
      </c>
      <c r="DD165" s="51" t="e">
        <f>IF(AND(Include_study?="Yes",Sufficient_data="Yes"),'Publication Bias Analysis'!$F:$F,NA())</f>
        <v>#N/A</v>
      </c>
      <c r="DJ165" s="136"/>
      <c r="DK165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65" s="41" t="str">
        <f t="shared" si="276"/>
        <v/>
      </c>
      <c r="DM165" s="51" t="str">
        <f>IF(AND(Include_study?="Yes",Sufficient_data="Yes"),1/('Publication Bias Analysis'!F:F^2+IF(Additional_model="Fixed effect",0,$DV$6)),"")</f>
        <v/>
      </c>
      <c r="DN165" s="41" t="str">
        <f>IF(AND(Include_study?="Yes",Sufficient_data="Yes"),IF('Publication Bias Analysis'!L$38="Left",'Publication Bias Analysis'!E:E-DV$3,Calculations!DV$3-'Publication Bias Analysis'!E:E),"")</f>
        <v/>
      </c>
      <c r="DO165" s="41" t="str">
        <f t="shared" si="277"/>
        <v/>
      </c>
      <c r="DP165" s="51" t="str">
        <f>IF(AND(DN165&lt;&gt;"",CZ165&lt;=MAX(CZ:CZ)-DV$7),1/('Publication Bias Analysis'!F:F^2+IF(Additional_model="Fixed effect",0,$DV$13)),"")</f>
        <v/>
      </c>
      <c r="DQ165" s="71" t="str">
        <f>IF(AND(Include_study?="Yes",Sufficient_data="Yes"),IF('Publication Bias Analysis'!L$38="Left",'Publication Bias Analysis'!E:E-DV$10,DV$10-'Publication Bias Analysis'!E:E),"")</f>
        <v/>
      </c>
      <c r="DR165" s="41" t="str">
        <f t="shared" si="278"/>
        <v/>
      </c>
      <c r="DS165" s="51" t="str">
        <f>IF(AND(DQ165&lt;&gt;"",DA165&lt;=MAX(DA:DA)-DV$14),1/('Publication Bias Analysis'!F:F^2+IF(Additional_model="Fixed effect",0,$DV$20)),"")</f>
        <v/>
      </c>
      <c r="EJ165" s="136"/>
      <c r="EK165" s="41" t="str">
        <f t="shared" si="307"/>
        <v/>
      </c>
      <c r="EL165" s="51" t="str">
        <f>IF(AND(Include_study?="Yes",Sufficient_data="Yes"),Z_score-('Publication Bias Analysis'!P$3+'Publication Bias Analysis'!P$4*Inverse_standard_error),"")</f>
        <v/>
      </c>
      <c r="EN165" s="136"/>
      <c r="EO165" s="41" t="str">
        <f>IF(AND(Include_study?="Yes",Sufficient_data="Yes"),('Publication Bias Analysis'!E:E-(SUMPRODUCT(Calculations!CS:CS,'Publication Bias Analysis'!E:E)/SUM(Calculations!CS:CS)))/SQRT(Calculations!EP:EP),"")</f>
        <v/>
      </c>
      <c r="EP165" s="41" t="str">
        <f>IF(AND(Include_study?="Yes",Sufficient_data="Yes"),'Publication Bias Analysis'!F:F^2-1/SUM(Calculations!CS:CS),"")</f>
        <v/>
      </c>
      <c r="EQ165" s="11" t="str">
        <f t="shared" si="279"/>
        <v/>
      </c>
      <c r="ER165" s="11" t="str">
        <f t="shared" si="280"/>
        <v/>
      </c>
      <c r="ES165" s="11" t="str">
        <f>IF(AND(Include_study?="Yes",Sufficient_data="Yes"),COUNTIFS(EQ$2:EQ164,"&lt;"&amp;EQ165,ER$2:ER164,"&lt;"&amp;ER165)+COUNTIFS(EQ166:EQ$201,"&lt;"&amp;EQ165,ER166:ER$201,"&lt;"&amp;ER165)+COUNTIFS(EQ$2:EQ164,"&gt;"&amp;EQ165,ER$2:ER164,"&gt;"&amp;ER165)+COUNTIFS(EQ166:EQ$201,"&gt;"&amp;EQ165,ER166:ER$201,"&gt;"&amp;ER165),"")</f>
        <v/>
      </c>
      <c r="ET165" s="82" t="str">
        <f>IF(AND(Include_study?="Yes",Sufficient_data="Yes"),COUNTIFS(EQ$2:EQ164,"&lt;"&amp;EQ165,ER$2:ER164,"&gt;"&amp;ER165)+COUNTIFS(EQ166:EQ$201,"&lt;"&amp;EQ165,ER166:ER$201,"&gt;"&amp;ER165)+COUNTIFS(EQ$2:EQ164,"&gt;"&amp;EQ165,ER$2:ER164,"&lt;"&amp;ER165)+COUNTIFS(EQ166:EQ$201,"&gt;"&amp;EQ165,ER166:ER$201,"&lt;"&amp;ER165),"")</f>
        <v/>
      </c>
      <c r="EV165" s="136"/>
      <c r="FA165" s="136"/>
      <c r="FB165" s="41" t="e">
        <f t="shared" si="339"/>
        <v>#N/A</v>
      </c>
      <c r="FC165" s="41" t="e">
        <f t="shared" si="340"/>
        <v>#N/A</v>
      </c>
      <c r="FD165" s="41" t="str">
        <f t="shared" si="341"/>
        <v/>
      </c>
      <c r="FE165" s="51" t="str">
        <f>IF(AND(Include_study?="Yes",Sufficient_data="Yes"),Z_score-('Publication Bias Analysis'!AO$30+'Publication Bias Analysis'!AO$31*Inverse_standard_error),"")</f>
        <v/>
      </c>
      <c r="FK165" s="136"/>
      <c r="FL165" s="11" t="str">
        <f>IF(Z_score_individual_studies&lt;&gt;"",RANK('Publication Bias Analysis'!AW:AW,'Publication Bias Analysis'!AW:AW,1)+COUNTIF('Publication Bias Analysis'!AW$2:AW164,'Publication Bias Analysis'!AW165),"")</f>
        <v/>
      </c>
      <c r="FM165" s="41" t="str">
        <f t="shared" si="342"/>
        <v/>
      </c>
      <c r="FN165" s="41" t="e">
        <f>IF('Publication Bias Analysis'!AV165&lt;&gt;"",'Publication Bias Analysis'!AV165,NA())</f>
        <v>#N/A</v>
      </c>
      <c r="FO165" s="41" t="e">
        <f>IF('Publication Bias Analysis'!AW165&lt;&gt;"",'Publication Bias Analysis'!AW165,NA())</f>
        <v>#N/A</v>
      </c>
      <c r="FP165" s="41" t="str">
        <f>IF(AND(Include_study?="Yes",Sufficient_data="Yes"),'Publication Bias Analysis'!AV:AV-AVERAGE('Publication Bias Analysis'!AV:AV),"")</f>
        <v/>
      </c>
      <c r="FQ165" s="51" t="str">
        <f>IF(AND(Include_study?="Yes",Sufficient_data="Yes"),FO:FO-('Publication Bias Analysis'!AZ$30+'Publication Bias Analysis'!AZ$31*FN:FN),"")</f>
        <v/>
      </c>
      <c r="FW165" s="136"/>
      <c r="FX165" s="90" t="str">
        <f t="shared" si="343"/>
        <v/>
      </c>
      <c r="FY165" s="41" t="str">
        <f t="shared" si="281"/>
        <v/>
      </c>
      <c r="FZ165" s="51" t="str">
        <f t="shared" si="311"/>
        <v/>
      </c>
    </row>
    <row r="166" spans="1:182" x14ac:dyDescent="0.2">
      <c r="A166" s="131"/>
      <c r="B166" s="41" t="str">
        <f>IF(AND(Sufficient_data="Yes",Include_study?="Yes"),IF(AND(Sort_By=$E$1,Order="Ascending"),IF(Input!Study_name="",COUNTIFS(Input!Study_name,"&lt;&gt;"&amp;"",Include_study?,"Yes",Sufficient_data,"Yes")+1,IF(COUNT(E166)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166)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66" s="41" t="str">
        <f>IF(B166&lt;&gt;"",IF(B166=0,COUNTIF(B$2:B165,0)+1,COUNTIF(B$2:B165,B166)+COUNTIF(B:B,"&lt;"&amp;B166)+1),"")</f>
        <v/>
      </c>
      <c r="D166" s="41" t="str">
        <f t="shared" si="312"/>
        <v/>
      </c>
      <c r="E166" s="41" t="str">
        <f>IF(AND(Include_study?="Yes",Sufficient_data="Yes",Input!Study_name&lt;&gt;""),Input!Study_name,"")</f>
        <v/>
      </c>
      <c r="F166" s="41" t="str">
        <f>IF(AND(Include_study?="Yes",Sufficient_data="Yes"),IF(Input!M2_M1&lt;&gt;"",Input!M2_M1,IF(AND(M1_&lt;&gt;"",M2_&lt;&gt;""),M2_-M1_,"")),"")</f>
        <v/>
      </c>
      <c r="G166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66" s="41" t="str">
        <f>IF(AND(Include_study?="Yes",Sufficient_data="Yes"),IF(OR(t_value&lt;&gt;"",F_value&lt;&gt;"",Input!Cohens_d&lt;&gt;"",Input!Hedges_g&lt;&gt;""),"",Sdiff/SQRT(2*(1-(r_)))),"")</f>
        <v/>
      </c>
      <c r="I166" s="11" t="str">
        <f t="shared" si="313"/>
        <v/>
      </c>
      <c r="J166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66" s="41" t="str">
        <f t="shared" si="314"/>
        <v/>
      </c>
      <c r="L166" s="41" t="str">
        <f t="shared" si="315"/>
        <v/>
      </c>
      <c r="M166" s="41" t="str">
        <f t="shared" si="316"/>
        <v/>
      </c>
      <c r="N166" s="41" t="str">
        <f t="shared" si="317"/>
        <v/>
      </c>
      <c r="O166" s="41" t="str">
        <f t="shared" si="318"/>
        <v/>
      </c>
      <c r="P166" s="41" t="str">
        <f t="shared" si="319"/>
        <v/>
      </c>
      <c r="Q166" s="41" t="str">
        <f t="shared" si="289"/>
        <v/>
      </c>
      <c r="R166" s="41" t="str">
        <f t="shared" si="320"/>
        <v/>
      </c>
      <c r="S166" s="41" t="str">
        <f t="shared" si="321"/>
        <v/>
      </c>
      <c r="T166" s="105" t="str">
        <f t="shared" si="322"/>
        <v/>
      </c>
      <c r="U166" s="108" t="str">
        <f t="shared" si="323"/>
        <v/>
      </c>
      <c r="V166" s="42"/>
      <c r="W166" s="71" t="e">
        <f t="shared" si="247"/>
        <v>#N/A</v>
      </c>
      <c r="X166" s="41" t="str">
        <f t="shared" si="248"/>
        <v/>
      </c>
      <c r="Y166" s="51" t="str">
        <f t="shared" si="249"/>
        <v/>
      </c>
      <c r="AD166" s="131"/>
      <c r="AE166" s="71" t="str">
        <f t="shared" si="250"/>
        <v/>
      </c>
      <c r="AF166" s="86" t="str">
        <f t="shared" si="324"/>
        <v/>
      </c>
      <c r="AG166" s="86" t="str">
        <f t="shared" si="325"/>
        <v/>
      </c>
      <c r="AH166" s="86" t="str">
        <f t="shared" si="251"/>
        <v/>
      </c>
      <c r="AI166" s="86" t="str">
        <f t="shared" si="252"/>
        <v/>
      </c>
      <c r="AJ166" s="86" t="str">
        <f t="shared" si="253"/>
        <v/>
      </c>
      <c r="AK166" s="86" t="str">
        <f t="shared" si="326"/>
        <v/>
      </c>
      <c r="AL166" s="86" t="str">
        <f>IF(AND(Include_study?="Yes",Sufficient_data="Yes",Subgroup&lt;&gt;""),AH166-ABS(TINV((1-Subgroup_confidence_level),Number_of_subjects-1))*Calculations!AI166,"")</f>
        <v/>
      </c>
      <c r="AM166" s="86" t="str">
        <f>IF(AND(Include_study?="Yes",Sufficient_data="Yes",Subgroup&lt;&gt;""),AH166+ABS(TINV((1-Subgroup_confidence_level),Number_of_subjects-1))*Calculations!AI166,"")</f>
        <v/>
      </c>
      <c r="AN166" s="110" t="str">
        <f t="shared" si="327"/>
        <v/>
      </c>
      <c r="AO166" s="108" t="str">
        <f t="shared" si="328"/>
        <v/>
      </c>
      <c r="AP166" s="42"/>
      <c r="AQ166" s="71" t="e">
        <f t="shared" si="254"/>
        <v>#N/A</v>
      </c>
      <c r="AR166" s="41" t="str">
        <f t="shared" si="255"/>
        <v/>
      </c>
      <c r="AS166" s="51" t="str">
        <f t="shared" si="256"/>
        <v/>
      </c>
      <c r="AT166" s="42"/>
      <c r="AU166" s="71" t="str">
        <f t="shared" si="257"/>
        <v/>
      </c>
      <c r="AV166" s="86" t="str">
        <f>IF(AND(Sufficient_data="Yes",Include_study?="Yes",Subgroup&lt;&gt;""),IF(COUNTIFS(Input!P$2:P165,"="&amp;"Yes",Input!C$2:C165,"="&amp;"Yes",Input!Q$2:Q165,"="&amp;Subgroup)&gt;0,"",Subgroup),"")</f>
        <v/>
      </c>
      <c r="AW166" s="86" t="str">
        <f t="shared" si="258"/>
        <v/>
      </c>
      <c r="AX166" s="86" t="str">
        <f t="shared" si="259"/>
        <v/>
      </c>
      <c r="AY166" s="86" t="str">
        <f t="shared" si="260"/>
        <v/>
      </c>
      <c r="AZ166" s="86" t="str">
        <f t="shared" si="261"/>
        <v/>
      </c>
      <c r="BA166" s="86" t="str">
        <f t="shared" si="262"/>
        <v/>
      </c>
      <c r="BB166" s="86" t="str">
        <f t="shared" si="263"/>
        <v/>
      </c>
      <c r="BC166" s="86" t="str">
        <f t="shared" si="329"/>
        <v/>
      </c>
      <c r="BD166" s="86" t="str">
        <f t="shared" si="264"/>
        <v/>
      </c>
      <c r="BE166" s="86" t="str">
        <f t="shared" si="330"/>
        <v/>
      </c>
      <c r="BF166" s="86" t="str">
        <f t="shared" si="331"/>
        <v/>
      </c>
      <c r="BG166" s="86" t="str">
        <f t="shared" si="265"/>
        <v/>
      </c>
      <c r="BH166" s="86" t="str">
        <f t="shared" si="332"/>
        <v/>
      </c>
      <c r="BI166" s="86" t="str">
        <f t="shared" si="333"/>
        <v/>
      </c>
      <c r="BJ166" s="86" t="str">
        <f t="shared" si="266"/>
        <v/>
      </c>
      <c r="BK166" s="86" t="str">
        <f t="shared" si="334"/>
        <v/>
      </c>
      <c r="BL166" s="86" t="str">
        <f t="shared" si="335"/>
        <v/>
      </c>
      <c r="BM166" s="86" t="str">
        <f t="shared" si="267"/>
        <v/>
      </c>
      <c r="BN166" s="86" t="str">
        <f t="shared" si="268"/>
        <v/>
      </c>
      <c r="BO166" s="86" t="e">
        <f t="shared" si="269"/>
        <v>#N/A</v>
      </c>
      <c r="BP166" s="105" t="str">
        <f t="shared" si="270"/>
        <v/>
      </c>
      <c r="BQ166" s="86" t="str">
        <f t="shared" si="271"/>
        <v/>
      </c>
      <c r="BR166" s="86" t="str">
        <f t="shared" si="336"/>
        <v/>
      </c>
      <c r="BS166" s="86" t="str">
        <f t="shared" si="272"/>
        <v/>
      </c>
      <c r="BT166" s="51" t="str">
        <f t="shared" si="310"/>
        <v/>
      </c>
      <c r="BY166" s="132"/>
      <c r="BZ166" s="41" t="e">
        <f>IF(AND(Sufficient_data="Yes",Include_study?="Yes",Moderator&lt;&gt;""),'Moderator Analysis'!E166,NA())</f>
        <v>#N/A</v>
      </c>
      <c r="CA166" s="41" t="e">
        <f>IF(AND(Include_study?="Yes",Sufficient_data="Yes",Moderator&lt;&gt;""),'Moderator Analysis'!F166,NA())</f>
        <v>#N/A</v>
      </c>
      <c r="CB166" s="41" t="str">
        <f t="shared" si="337"/>
        <v/>
      </c>
      <c r="CC166" s="41" t="str">
        <f t="shared" si="273"/>
        <v/>
      </c>
      <c r="CD166" s="41" t="str">
        <f>IF(AND(Sufficient_data="Yes",Include_study?="Yes",Moderator&lt;&gt;""),'Moderator Analysis'!F:F-CO$2,"")</f>
        <v/>
      </c>
      <c r="CE166" s="41" t="str">
        <f t="shared" si="274"/>
        <v/>
      </c>
      <c r="CF166" s="51" t="str">
        <f>IF(AND(Sufficient_data="Yes",Include_study?="Yes",Moderator&lt;&gt;""),CC:CC*('Moderator Analysis'!F:F-CO$5-CO$4*'Moderator Analysis'!E:E)^2,"")</f>
        <v/>
      </c>
      <c r="CG166" s="42"/>
      <c r="CH166" s="25"/>
      <c r="CI166" s="71" t="str">
        <f t="shared" si="275"/>
        <v/>
      </c>
      <c r="CJ166" s="41" t="str">
        <f>IF(AND(Sufficient_data="Yes",Include_study?="Yes",CI166&lt;&gt;""),'Moderator Analysis'!F:F-'Moderator Analysis'!$J$37,"")</f>
        <v/>
      </c>
      <c r="CK166" s="41" t="str">
        <f>IF(AND(Sufficient_data="Yes",Include_study?="Yes",CI166&lt;&gt;""),'Moderator Analysis'!E:E-SUMPRODUCT('Moderator Analysis'!E:E,CI:CI)/SUM(CI:CI),"")</f>
        <v/>
      </c>
      <c r="CL166" s="51" t="str">
        <f>IF(AND(Sufficient_data="Yes",Include_study?="Yes",CI166&lt;&gt;""),CI:CI*('Moderator Analysis'!F:F-'Moderator Analysis'!J$29-'Moderator Analysis'!J$30*'Moderator Analysis'!E:E)^2,"")</f>
        <v/>
      </c>
      <c r="CQ166" s="132"/>
      <c r="CR166" s="134"/>
      <c r="CS166" s="41" t="str">
        <f>IF(AND(Sufficient_data="Yes",Include_study?="Yes"),1/('Publication Bias Analysis'!F166^2),"")</f>
        <v/>
      </c>
      <c r="CT166" s="86" t="str">
        <f>IF(AND(Include_study?="Yes",Sufficient_data="Yes"),1/('Publication Bias Analysis'!F166^2+IF(Additional_model="Fixed effect",0,DG$21)),"")</f>
        <v/>
      </c>
      <c r="CU166" s="86" t="str">
        <f>IF(AND(Include_study?="Yes",Sufficient_data="Yes"),1/('Publication Bias Analysis'!F:F^2+IF(Additional_model="Fixed effect",0,'Publication Bias Analysis'!L$32)),"")</f>
        <v/>
      </c>
      <c r="CV166" s="86" t="str">
        <f>IF(AND(Include_study?="Yes",Sufficient_data="Yes"),'Publication Bias Analysis'!E:E-'Publication Bias Analysis'!I$37,"")</f>
        <v/>
      </c>
      <c r="CW166" s="86" t="str">
        <f>IF(AND(Include_study?="Yes",Sufficient_data="Yes"),IF(Additional_model="Fixed effect",1/'Publication Bias Analysis'!F:F,1/SQRT('Publication Bias Analysis'!F:F^2+Calculations!DG$21)),"")</f>
        <v/>
      </c>
      <c r="CX166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66" s="88" t="str">
        <f t="shared" si="338"/>
        <v/>
      </c>
      <c r="CZ166" s="88" t="str">
        <f>IF(AND(Include_study?="Yes",Sufficient_data="Yes"),CY:CY+IF(DK:DK&lt;0,-1,1)*COUNTIF(CY$2:CY165,CY:CY),"")</f>
        <v/>
      </c>
      <c r="DA166" s="88" t="str">
        <f>IF(AND(Include_study?="Yes",Sufficient_data="Yes"),RANK(DO:DO,DO:DO,1)*IF(DN:DN&gt;0,1,-1)+IF(DN:DN&lt;0,-1,1)*COUNTIF(CY$2:CY165,CY:CY),"")</f>
        <v/>
      </c>
      <c r="DB166" s="88" t="str">
        <f>IF(AND(Include_study?="Yes",Sufficient_data="Yes"),RANK(DR:DR,DR:DR,1)*IF(DQ:DQ&gt;0,1,-1)+IF(DQ:DQ&lt;0,-1,1)*COUNTIF(CY$2:CY165,CY:CY),"")</f>
        <v/>
      </c>
      <c r="DC166" s="41" t="e">
        <f>IF(AND(Include_study?="Yes",Sufficient_data="Yes"),'Publication Bias Analysis'!$E:$E,NA())</f>
        <v>#N/A</v>
      </c>
      <c r="DD166" s="51" t="e">
        <f>IF(AND(Include_study?="Yes",Sufficient_data="Yes"),'Publication Bias Analysis'!$F:$F,NA())</f>
        <v>#N/A</v>
      </c>
      <c r="DJ166" s="136"/>
      <c r="DK166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66" s="41" t="str">
        <f t="shared" si="276"/>
        <v/>
      </c>
      <c r="DM166" s="51" t="str">
        <f>IF(AND(Include_study?="Yes",Sufficient_data="Yes"),1/('Publication Bias Analysis'!F:F^2+IF(Additional_model="Fixed effect",0,$DV$6)),"")</f>
        <v/>
      </c>
      <c r="DN166" s="41" t="str">
        <f>IF(AND(Include_study?="Yes",Sufficient_data="Yes"),IF('Publication Bias Analysis'!L$38="Left",'Publication Bias Analysis'!E:E-DV$3,Calculations!DV$3-'Publication Bias Analysis'!E:E),"")</f>
        <v/>
      </c>
      <c r="DO166" s="41" t="str">
        <f t="shared" si="277"/>
        <v/>
      </c>
      <c r="DP166" s="51" t="str">
        <f>IF(AND(DN166&lt;&gt;"",CZ166&lt;=MAX(CZ:CZ)-DV$7),1/('Publication Bias Analysis'!F:F^2+IF(Additional_model="Fixed effect",0,$DV$13)),"")</f>
        <v/>
      </c>
      <c r="DQ166" s="71" t="str">
        <f>IF(AND(Include_study?="Yes",Sufficient_data="Yes"),IF('Publication Bias Analysis'!L$38="Left",'Publication Bias Analysis'!E:E-DV$10,DV$10-'Publication Bias Analysis'!E:E),"")</f>
        <v/>
      </c>
      <c r="DR166" s="41" t="str">
        <f t="shared" si="278"/>
        <v/>
      </c>
      <c r="DS166" s="51" t="str">
        <f>IF(AND(DQ166&lt;&gt;"",DA166&lt;=MAX(DA:DA)-DV$14),1/('Publication Bias Analysis'!F:F^2+IF(Additional_model="Fixed effect",0,$DV$20)),"")</f>
        <v/>
      </c>
      <c r="EJ166" s="136"/>
      <c r="EK166" s="41" t="str">
        <f t="shared" si="307"/>
        <v/>
      </c>
      <c r="EL166" s="51" t="str">
        <f>IF(AND(Include_study?="Yes",Sufficient_data="Yes"),Z_score-('Publication Bias Analysis'!P$3+'Publication Bias Analysis'!P$4*Inverse_standard_error),"")</f>
        <v/>
      </c>
      <c r="EN166" s="136"/>
      <c r="EO166" s="41" t="str">
        <f>IF(AND(Include_study?="Yes",Sufficient_data="Yes"),('Publication Bias Analysis'!E:E-(SUMPRODUCT(Calculations!CS:CS,'Publication Bias Analysis'!E:E)/SUM(Calculations!CS:CS)))/SQRT(Calculations!EP:EP),"")</f>
        <v/>
      </c>
      <c r="EP166" s="41" t="str">
        <f>IF(AND(Include_study?="Yes",Sufficient_data="Yes"),'Publication Bias Analysis'!F:F^2-1/SUM(Calculations!CS:CS),"")</f>
        <v/>
      </c>
      <c r="EQ166" s="11" t="str">
        <f t="shared" si="279"/>
        <v/>
      </c>
      <c r="ER166" s="11" t="str">
        <f t="shared" si="280"/>
        <v/>
      </c>
      <c r="ES166" s="11" t="str">
        <f>IF(AND(Include_study?="Yes",Sufficient_data="Yes"),COUNTIFS(EQ$2:EQ165,"&lt;"&amp;EQ166,ER$2:ER165,"&lt;"&amp;ER166)+COUNTIFS(EQ167:EQ$201,"&lt;"&amp;EQ166,ER167:ER$201,"&lt;"&amp;ER166)+COUNTIFS(EQ$2:EQ165,"&gt;"&amp;EQ166,ER$2:ER165,"&gt;"&amp;ER166)+COUNTIFS(EQ167:EQ$201,"&gt;"&amp;EQ166,ER167:ER$201,"&gt;"&amp;ER166),"")</f>
        <v/>
      </c>
      <c r="ET166" s="82" t="str">
        <f>IF(AND(Include_study?="Yes",Sufficient_data="Yes"),COUNTIFS(EQ$2:EQ165,"&lt;"&amp;EQ166,ER$2:ER165,"&gt;"&amp;ER166)+COUNTIFS(EQ167:EQ$201,"&lt;"&amp;EQ166,ER167:ER$201,"&gt;"&amp;ER166)+COUNTIFS(EQ$2:EQ165,"&gt;"&amp;EQ166,ER$2:ER165,"&lt;"&amp;ER166)+COUNTIFS(EQ167:EQ$201,"&gt;"&amp;EQ166,ER167:ER$201,"&lt;"&amp;ER166),"")</f>
        <v/>
      </c>
      <c r="EV166" s="136"/>
      <c r="FA166" s="136"/>
      <c r="FB166" s="41" t="e">
        <f t="shared" si="339"/>
        <v>#N/A</v>
      </c>
      <c r="FC166" s="41" t="e">
        <f t="shared" si="340"/>
        <v>#N/A</v>
      </c>
      <c r="FD166" s="41" t="str">
        <f t="shared" si="341"/>
        <v/>
      </c>
      <c r="FE166" s="51" t="str">
        <f>IF(AND(Include_study?="Yes",Sufficient_data="Yes"),Z_score-('Publication Bias Analysis'!AO$30+'Publication Bias Analysis'!AO$31*Inverse_standard_error),"")</f>
        <v/>
      </c>
      <c r="FK166" s="136"/>
      <c r="FL166" s="11" t="str">
        <f>IF(Z_score_individual_studies&lt;&gt;"",RANK('Publication Bias Analysis'!AW:AW,'Publication Bias Analysis'!AW:AW,1)+COUNTIF('Publication Bias Analysis'!AW$2:AW165,'Publication Bias Analysis'!AW166),"")</f>
        <v/>
      </c>
      <c r="FM166" s="41" t="str">
        <f t="shared" si="342"/>
        <v/>
      </c>
      <c r="FN166" s="41" t="e">
        <f>IF('Publication Bias Analysis'!AV166&lt;&gt;"",'Publication Bias Analysis'!AV166,NA())</f>
        <v>#N/A</v>
      </c>
      <c r="FO166" s="41" t="e">
        <f>IF('Publication Bias Analysis'!AW166&lt;&gt;"",'Publication Bias Analysis'!AW166,NA())</f>
        <v>#N/A</v>
      </c>
      <c r="FP166" s="41" t="str">
        <f>IF(AND(Include_study?="Yes",Sufficient_data="Yes"),'Publication Bias Analysis'!AV:AV-AVERAGE('Publication Bias Analysis'!AV:AV),"")</f>
        <v/>
      </c>
      <c r="FQ166" s="51" t="str">
        <f>IF(AND(Include_study?="Yes",Sufficient_data="Yes"),FO:FO-('Publication Bias Analysis'!AZ$30+'Publication Bias Analysis'!AZ$31*FN:FN),"")</f>
        <v/>
      </c>
      <c r="FW166" s="136"/>
      <c r="FX166" s="90" t="str">
        <f t="shared" si="343"/>
        <v/>
      </c>
      <c r="FY166" s="41" t="str">
        <f t="shared" si="281"/>
        <v/>
      </c>
      <c r="FZ166" s="51" t="str">
        <f t="shared" si="311"/>
        <v/>
      </c>
    </row>
    <row r="167" spans="1:182" x14ac:dyDescent="0.2">
      <c r="A167" s="131"/>
      <c r="B167" s="41" t="str">
        <f>IF(AND(Sufficient_data="Yes",Include_study?="Yes"),IF(AND(Sort_By=$E$1,Order="Ascending"),IF(Input!Study_name="",COUNTIFS(Input!Study_name,"&lt;&gt;"&amp;"",Include_study?,"Yes",Sufficient_data,"Yes")+1,IF(COUNT(E167)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167)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67" s="41" t="str">
        <f>IF(B167&lt;&gt;"",IF(B167=0,COUNTIF(B$2:B166,0)+1,COUNTIF(B$2:B166,B167)+COUNTIF(B:B,"&lt;"&amp;B167)+1),"")</f>
        <v/>
      </c>
      <c r="D167" s="41" t="str">
        <f t="shared" si="312"/>
        <v/>
      </c>
      <c r="E167" s="41" t="str">
        <f>IF(AND(Include_study?="Yes",Sufficient_data="Yes",Input!Study_name&lt;&gt;""),Input!Study_name,"")</f>
        <v/>
      </c>
      <c r="F167" s="41" t="str">
        <f>IF(AND(Include_study?="Yes",Sufficient_data="Yes"),IF(Input!M2_M1&lt;&gt;"",Input!M2_M1,IF(AND(M1_&lt;&gt;"",M2_&lt;&gt;""),M2_-M1_,"")),"")</f>
        <v/>
      </c>
      <c r="G167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67" s="41" t="str">
        <f>IF(AND(Include_study?="Yes",Sufficient_data="Yes"),IF(OR(t_value&lt;&gt;"",F_value&lt;&gt;"",Input!Cohens_d&lt;&gt;"",Input!Hedges_g&lt;&gt;""),"",Sdiff/SQRT(2*(1-(r_)))),"")</f>
        <v/>
      </c>
      <c r="I167" s="11" t="str">
        <f t="shared" si="313"/>
        <v/>
      </c>
      <c r="J167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67" s="41" t="str">
        <f t="shared" si="314"/>
        <v/>
      </c>
      <c r="L167" s="41" t="str">
        <f t="shared" si="315"/>
        <v/>
      </c>
      <c r="M167" s="41" t="str">
        <f t="shared" si="316"/>
        <v/>
      </c>
      <c r="N167" s="41" t="str">
        <f t="shared" si="317"/>
        <v/>
      </c>
      <c r="O167" s="41" t="str">
        <f t="shared" si="318"/>
        <v/>
      </c>
      <c r="P167" s="41" t="str">
        <f t="shared" si="319"/>
        <v/>
      </c>
      <c r="Q167" s="41" t="str">
        <f t="shared" si="289"/>
        <v/>
      </c>
      <c r="R167" s="41" t="str">
        <f t="shared" si="320"/>
        <v/>
      </c>
      <c r="S167" s="41" t="str">
        <f t="shared" si="321"/>
        <v/>
      </c>
      <c r="T167" s="105" t="str">
        <f t="shared" si="322"/>
        <v/>
      </c>
      <c r="U167" s="108" t="str">
        <f t="shared" si="323"/>
        <v/>
      </c>
      <c r="V167" s="42"/>
      <c r="W167" s="71" t="e">
        <f t="shared" si="247"/>
        <v>#N/A</v>
      </c>
      <c r="X167" s="41" t="str">
        <f t="shared" si="248"/>
        <v/>
      </c>
      <c r="Y167" s="51" t="str">
        <f t="shared" si="249"/>
        <v/>
      </c>
      <c r="AD167" s="131"/>
      <c r="AE167" s="71" t="str">
        <f t="shared" si="250"/>
        <v/>
      </c>
      <c r="AF167" s="86" t="str">
        <f t="shared" si="324"/>
        <v/>
      </c>
      <c r="AG167" s="86" t="str">
        <f t="shared" si="325"/>
        <v/>
      </c>
      <c r="AH167" s="86" t="str">
        <f t="shared" si="251"/>
        <v/>
      </c>
      <c r="AI167" s="86" t="str">
        <f t="shared" si="252"/>
        <v/>
      </c>
      <c r="AJ167" s="86" t="str">
        <f t="shared" si="253"/>
        <v/>
      </c>
      <c r="AK167" s="86" t="str">
        <f t="shared" si="326"/>
        <v/>
      </c>
      <c r="AL167" s="86" t="str">
        <f>IF(AND(Include_study?="Yes",Sufficient_data="Yes",Subgroup&lt;&gt;""),AH167-ABS(TINV((1-Subgroup_confidence_level),Number_of_subjects-1))*Calculations!AI167,"")</f>
        <v/>
      </c>
      <c r="AM167" s="86" t="str">
        <f>IF(AND(Include_study?="Yes",Sufficient_data="Yes",Subgroup&lt;&gt;""),AH167+ABS(TINV((1-Subgroup_confidence_level),Number_of_subjects-1))*Calculations!AI167,"")</f>
        <v/>
      </c>
      <c r="AN167" s="110" t="str">
        <f t="shared" si="327"/>
        <v/>
      </c>
      <c r="AO167" s="108" t="str">
        <f t="shared" si="328"/>
        <v/>
      </c>
      <c r="AP167" s="42"/>
      <c r="AQ167" s="71" t="e">
        <f t="shared" si="254"/>
        <v>#N/A</v>
      </c>
      <c r="AR167" s="41" t="str">
        <f t="shared" si="255"/>
        <v/>
      </c>
      <c r="AS167" s="51" t="str">
        <f t="shared" si="256"/>
        <v/>
      </c>
      <c r="AT167" s="42"/>
      <c r="AU167" s="71" t="str">
        <f t="shared" si="257"/>
        <v/>
      </c>
      <c r="AV167" s="86" t="str">
        <f>IF(AND(Sufficient_data="Yes",Include_study?="Yes",Subgroup&lt;&gt;""),IF(COUNTIFS(Input!P$2:P166,"="&amp;"Yes",Input!C$2:C166,"="&amp;"Yes",Input!Q$2:Q166,"="&amp;Subgroup)&gt;0,"",Subgroup),"")</f>
        <v/>
      </c>
      <c r="AW167" s="86" t="str">
        <f t="shared" si="258"/>
        <v/>
      </c>
      <c r="AX167" s="86" t="str">
        <f t="shared" si="259"/>
        <v/>
      </c>
      <c r="AY167" s="86" t="str">
        <f t="shared" si="260"/>
        <v/>
      </c>
      <c r="AZ167" s="86" t="str">
        <f t="shared" si="261"/>
        <v/>
      </c>
      <c r="BA167" s="86" t="str">
        <f t="shared" si="262"/>
        <v/>
      </c>
      <c r="BB167" s="86" t="str">
        <f t="shared" si="263"/>
        <v/>
      </c>
      <c r="BC167" s="86" t="str">
        <f t="shared" si="329"/>
        <v/>
      </c>
      <c r="BD167" s="86" t="str">
        <f t="shared" si="264"/>
        <v/>
      </c>
      <c r="BE167" s="86" t="str">
        <f t="shared" si="330"/>
        <v/>
      </c>
      <c r="BF167" s="86" t="str">
        <f t="shared" si="331"/>
        <v/>
      </c>
      <c r="BG167" s="86" t="str">
        <f t="shared" si="265"/>
        <v/>
      </c>
      <c r="BH167" s="86" t="str">
        <f t="shared" si="332"/>
        <v/>
      </c>
      <c r="BI167" s="86" t="str">
        <f t="shared" si="333"/>
        <v/>
      </c>
      <c r="BJ167" s="86" t="str">
        <f t="shared" si="266"/>
        <v/>
      </c>
      <c r="BK167" s="86" t="str">
        <f t="shared" si="334"/>
        <v/>
      </c>
      <c r="BL167" s="86" t="str">
        <f t="shared" si="335"/>
        <v/>
      </c>
      <c r="BM167" s="86" t="str">
        <f t="shared" si="267"/>
        <v/>
      </c>
      <c r="BN167" s="86" t="str">
        <f t="shared" si="268"/>
        <v/>
      </c>
      <c r="BO167" s="86" t="e">
        <f t="shared" si="269"/>
        <v>#N/A</v>
      </c>
      <c r="BP167" s="105" t="str">
        <f t="shared" si="270"/>
        <v/>
      </c>
      <c r="BQ167" s="86" t="str">
        <f t="shared" si="271"/>
        <v/>
      </c>
      <c r="BR167" s="86" t="str">
        <f t="shared" si="336"/>
        <v/>
      </c>
      <c r="BS167" s="86" t="str">
        <f t="shared" si="272"/>
        <v/>
      </c>
      <c r="BT167" s="51" t="str">
        <f t="shared" si="310"/>
        <v/>
      </c>
      <c r="BY167" s="132"/>
      <c r="BZ167" s="41" t="e">
        <f>IF(AND(Sufficient_data="Yes",Include_study?="Yes",Moderator&lt;&gt;""),'Moderator Analysis'!E167,NA())</f>
        <v>#N/A</v>
      </c>
      <c r="CA167" s="41" t="e">
        <f>IF(AND(Include_study?="Yes",Sufficient_data="Yes",Moderator&lt;&gt;""),'Moderator Analysis'!F167,NA())</f>
        <v>#N/A</v>
      </c>
      <c r="CB167" s="41" t="str">
        <f t="shared" si="337"/>
        <v/>
      </c>
      <c r="CC167" s="41" t="str">
        <f t="shared" si="273"/>
        <v/>
      </c>
      <c r="CD167" s="41" t="str">
        <f>IF(AND(Sufficient_data="Yes",Include_study?="Yes",Moderator&lt;&gt;""),'Moderator Analysis'!F:F-CO$2,"")</f>
        <v/>
      </c>
      <c r="CE167" s="41" t="str">
        <f t="shared" si="274"/>
        <v/>
      </c>
      <c r="CF167" s="51" t="str">
        <f>IF(AND(Sufficient_data="Yes",Include_study?="Yes",Moderator&lt;&gt;""),CC:CC*('Moderator Analysis'!F:F-CO$5-CO$4*'Moderator Analysis'!E:E)^2,"")</f>
        <v/>
      </c>
      <c r="CG167" s="42"/>
      <c r="CH167" s="25"/>
      <c r="CI167" s="71" t="str">
        <f t="shared" si="275"/>
        <v/>
      </c>
      <c r="CJ167" s="41" t="str">
        <f>IF(AND(Sufficient_data="Yes",Include_study?="Yes",CI167&lt;&gt;""),'Moderator Analysis'!F:F-'Moderator Analysis'!$J$37,"")</f>
        <v/>
      </c>
      <c r="CK167" s="41" t="str">
        <f>IF(AND(Sufficient_data="Yes",Include_study?="Yes",CI167&lt;&gt;""),'Moderator Analysis'!E:E-SUMPRODUCT('Moderator Analysis'!E:E,CI:CI)/SUM(CI:CI),"")</f>
        <v/>
      </c>
      <c r="CL167" s="51" t="str">
        <f>IF(AND(Sufficient_data="Yes",Include_study?="Yes",CI167&lt;&gt;""),CI:CI*('Moderator Analysis'!F:F-'Moderator Analysis'!J$29-'Moderator Analysis'!J$30*'Moderator Analysis'!E:E)^2,"")</f>
        <v/>
      </c>
      <c r="CQ167" s="132"/>
      <c r="CR167" s="134"/>
      <c r="CS167" s="41" t="str">
        <f>IF(AND(Sufficient_data="Yes",Include_study?="Yes"),1/('Publication Bias Analysis'!F167^2),"")</f>
        <v/>
      </c>
      <c r="CT167" s="86" t="str">
        <f>IF(AND(Include_study?="Yes",Sufficient_data="Yes"),1/('Publication Bias Analysis'!F167^2+IF(Additional_model="Fixed effect",0,DG$21)),"")</f>
        <v/>
      </c>
      <c r="CU167" s="86" t="str">
        <f>IF(AND(Include_study?="Yes",Sufficient_data="Yes"),1/('Publication Bias Analysis'!F:F^2+IF(Additional_model="Fixed effect",0,'Publication Bias Analysis'!L$32)),"")</f>
        <v/>
      </c>
      <c r="CV167" s="86" t="str">
        <f>IF(AND(Include_study?="Yes",Sufficient_data="Yes"),'Publication Bias Analysis'!E:E-'Publication Bias Analysis'!I$37,"")</f>
        <v/>
      </c>
      <c r="CW167" s="86" t="str">
        <f>IF(AND(Include_study?="Yes",Sufficient_data="Yes"),IF(Additional_model="Fixed effect",1/'Publication Bias Analysis'!F:F,1/SQRT('Publication Bias Analysis'!F:F^2+Calculations!DG$21)),"")</f>
        <v/>
      </c>
      <c r="CX167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67" s="88" t="str">
        <f t="shared" si="338"/>
        <v/>
      </c>
      <c r="CZ167" s="88" t="str">
        <f>IF(AND(Include_study?="Yes",Sufficient_data="Yes"),CY:CY+IF(DK:DK&lt;0,-1,1)*COUNTIF(CY$2:CY166,CY:CY),"")</f>
        <v/>
      </c>
      <c r="DA167" s="88" t="str">
        <f>IF(AND(Include_study?="Yes",Sufficient_data="Yes"),RANK(DO:DO,DO:DO,1)*IF(DN:DN&gt;0,1,-1)+IF(DN:DN&lt;0,-1,1)*COUNTIF(CY$2:CY166,CY:CY),"")</f>
        <v/>
      </c>
      <c r="DB167" s="88" t="str">
        <f>IF(AND(Include_study?="Yes",Sufficient_data="Yes"),RANK(DR:DR,DR:DR,1)*IF(DQ:DQ&gt;0,1,-1)+IF(DQ:DQ&lt;0,-1,1)*COUNTIF(CY$2:CY166,CY:CY),"")</f>
        <v/>
      </c>
      <c r="DC167" s="41" t="e">
        <f>IF(AND(Include_study?="Yes",Sufficient_data="Yes"),'Publication Bias Analysis'!$E:$E,NA())</f>
        <v>#N/A</v>
      </c>
      <c r="DD167" s="51" t="e">
        <f>IF(AND(Include_study?="Yes",Sufficient_data="Yes"),'Publication Bias Analysis'!$F:$F,NA())</f>
        <v>#N/A</v>
      </c>
      <c r="DJ167" s="136"/>
      <c r="DK167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67" s="41" t="str">
        <f t="shared" si="276"/>
        <v/>
      </c>
      <c r="DM167" s="51" t="str">
        <f>IF(AND(Include_study?="Yes",Sufficient_data="Yes"),1/('Publication Bias Analysis'!F:F^2+IF(Additional_model="Fixed effect",0,$DV$6)),"")</f>
        <v/>
      </c>
      <c r="DN167" s="41" t="str">
        <f>IF(AND(Include_study?="Yes",Sufficient_data="Yes"),IF('Publication Bias Analysis'!L$38="Left",'Publication Bias Analysis'!E:E-DV$3,Calculations!DV$3-'Publication Bias Analysis'!E:E),"")</f>
        <v/>
      </c>
      <c r="DO167" s="41" t="str">
        <f t="shared" si="277"/>
        <v/>
      </c>
      <c r="DP167" s="51" t="str">
        <f>IF(AND(DN167&lt;&gt;"",CZ167&lt;=MAX(CZ:CZ)-DV$7),1/('Publication Bias Analysis'!F:F^2+IF(Additional_model="Fixed effect",0,$DV$13)),"")</f>
        <v/>
      </c>
      <c r="DQ167" s="71" t="str">
        <f>IF(AND(Include_study?="Yes",Sufficient_data="Yes"),IF('Publication Bias Analysis'!L$38="Left",'Publication Bias Analysis'!E:E-DV$10,DV$10-'Publication Bias Analysis'!E:E),"")</f>
        <v/>
      </c>
      <c r="DR167" s="41" t="str">
        <f t="shared" si="278"/>
        <v/>
      </c>
      <c r="DS167" s="51" t="str">
        <f>IF(AND(DQ167&lt;&gt;"",DA167&lt;=MAX(DA:DA)-DV$14),1/('Publication Bias Analysis'!F:F^2+IF(Additional_model="Fixed effect",0,$DV$20)),"")</f>
        <v/>
      </c>
      <c r="EJ167" s="136"/>
      <c r="EK167" s="41" t="str">
        <f t="shared" si="307"/>
        <v/>
      </c>
      <c r="EL167" s="51" t="str">
        <f>IF(AND(Include_study?="Yes",Sufficient_data="Yes"),Z_score-('Publication Bias Analysis'!P$3+'Publication Bias Analysis'!P$4*Inverse_standard_error),"")</f>
        <v/>
      </c>
      <c r="EN167" s="136"/>
      <c r="EO167" s="41" t="str">
        <f>IF(AND(Include_study?="Yes",Sufficient_data="Yes"),('Publication Bias Analysis'!E:E-(SUMPRODUCT(Calculations!CS:CS,'Publication Bias Analysis'!E:E)/SUM(Calculations!CS:CS)))/SQRT(Calculations!EP:EP),"")</f>
        <v/>
      </c>
      <c r="EP167" s="41" t="str">
        <f>IF(AND(Include_study?="Yes",Sufficient_data="Yes"),'Publication Bias Analysis'!F:F^2-1/SUM(Calculations!CS:CS),"")</f>
        <v/>
      </c>
      <c r="EQ167" s="11" t="str">
        <f t="shared" si="279"/>
        <v/>
      </c>
      <c r="ER167" s="11" t="str">
        <f t="shared" si="280"/>
        <v/>
      </c>
      <c r="ES167" s="11" t="str">
        <f>IF(AND(Include_study?="Yes",Sufficient_data="Yes"),COUNTIFS(EQ$2:EQ166,"&lt;"&amp;EQ167,ER$2:ER166,"&lt;"&amp;ER167)+COUNTIFS(EQ168:EQ$201,"&lt;"&amp;EQ167,ER168:ER$201,"&lt;"&amp;ER167)+COUNTIFS(EQ$2:EQ166,"&gt;"&amp;EQ167,ER$2:ER166,"&gt;"&amp;ER167)+COUNTIFS(EQ168:EQ$201,"&gt;"&amp;EQ167,ER168:ER$201,"&gt;"&amp;ER167),"")</f>
        <v/>
      </c>
      <c r="ET167" s="82" t="str">
        <f>IF(AND(Include_study?="Yes",Sufficient_data="Yes"),COUNTIFS(EQ$2:EQ166,"&lt;"&amp;EQ167,ER$2:ER166,"&gt;"&amp;ER167)+COUNTIFS(EQ168:EQ$201,"&lt;"&amp;EQ167,ER168:ER$201,"&gt;"&amp;ER167)+COUNTIFS(EQ$2:EQ166,"&gt;"&amp;EQ167,ER$2:ER166,"&lt;"&amp;ER167)+COUNTIFS(EQ168:EQ$201,"&gt;"&amp;EQ167,ER168:ER$201,"&lt;"&amp;ER167),"")</f>
        <v/>
      </c>
      <c r="EV167" s="136"/>
      <c r="FA167" s="136"/>
      <c r="FB167" s="41" t="e">
        <f t="shared" si="339"/>
        <v>#N/A</v>
      </c>
      <c r="FC167" s="41" t="e">
        <f t="shared" si="340"/>
        <v>#N/A</v>
      </c>
      <c r="FD167" s="41" t="str">
        <f t="shared" si="341"/>
        <v/>
      </c>
      <c r="FE167" s="51" t="str">
        <f>IF(AND(Include_study?="Yes",Sufficient_data="Yes"),Z_score-('Publication Bias Analysis'!AO$30+'Publication Bias Analysis'!AO$31*Inverse_standard_error),"")</f>
        <v/>
      </c>
      <c r="FK167" s="136"/>
      <c r="FL167" s="11" t="str">
        <f>IF(Z_score_individual_studies&lt;&gt;"",RANK('Publication Bias Analysis'!AW:AW,'Publication Bias Analysis'!AW:AW,1)+COUNTIF('Publication Bias Analysis'!AW$2:AW166,'Publication Bias Analysis'!AW167),"")</f>
        <v/>
      </c>
      <c r="FM167" s="41" t="str">
        <f t="shared" si="342"/>
        <v/>
      </c>
      <c r="FN167" s="41" t="e">
        <f>IF('Publication Bias Analysis'!AV167&lt;&gt;"",'Publication Bias Analysis'!AV167,NA())</f>
        <v>#N/A</v>
      </c>
      <c r="FO167" s="41" t="e">
        <f>IF('Publication Bias Analysis'!AW167&lt;&gt;"",'Publication Bias Analysis'!AW167,NA())</f>
        <v>#N/A</v>
      </c>
      <c r="FP167" s="41" t="str">
        <f>IF(AND(Include_study?="Yes",Sufficient_data="Yes"),'Publication Bias Analysis'!AV:AV-AVERAGE('Publication Bias Analysis'!AV:AV),"")</f>
        <v/>
      </c>
      <c r="FQ167" s="51" t="str">
        <f>IF(AND(Include_study?="Yes",Sufficient_data="Yes"),FO:FO-('Publication Bias Analysis'!AZ$30+'Publication Bias Analysis'!AZ$31*FN:FN),"")</f>
        <v/>
      </c>
      <c r="FW167" s="136"/>
      <c r="FX167" s="90" t="str">
        <f t="shared" si="343"/>
        <v/>
      </c>
      <c r="FY167" s="41" t="str">
        <f t="shared" si="281"/>
        <v/>
      </c>
      <c r="FZ167" s="51" t="str">
        <f t="shared" si="311"/>
        <v/>
      </c>
    </row>
    <row r="168" spans="1:182" x14ac:dyDescent="0.2">
      <c r="A168" s="131"/>
      <c r="B168" s="41" t="str">
        <f>IF(AND(Sufficient_data="Yes",Include_study?="Yes"),IF(AND(Sort_By=$E$1,Order="Ascending"),IF(Input!Study_name="",COUNTIFS(Input!Study_name,"&lt;&gt;"&amp;"",Include_study?,"Yes",Sufficient_data,"Yes")+1,IF(COUNT(E168)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168)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68" s="41" t="str">
        <f>IF(B168&lt;&gt;"",IF(B168=0,COUNTIF(B$2:B167,0)+1,COUNTIF(B$2:B167,B168)+COUNTIF(B:B,"&lt;"&amp;B168)+1),"")</f>
        <v/>
      </c>
      <c r="D168" s="41" t="str">
        <f t="shared" si="312"/>
        <v/>
      </c>
      <c r="E168" s="41" t="str">
        <f>IF(AND(Include_study?="Yes",Sufficient_data="Yes",Input!Study_name&lt;&gt;""),Input!Study_name,"")</f>
        <v/>
      </c>
      <c r="F168" s="41" t="str">
        <f>IF(AND(Include_study?="Yes",Sufficient_data="Yes"),IF(Input!M2_M1&lt;&gt;"",Input!M2_M1,IF(AND(M1_&lt;&gt;"",M2_&lt;&gt;""),M2_-M1_,"")),"")</f>
        <v/>
      </c>
      <c r="G168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68" s="41" t="str">
        <f>IF(AND(Include_study?="Yes",Sufficient_data="Yes"),IF(OR(t_value&lt;&gt;"",F_value&lt;&gt;"",Input!Cohens_d&lt;&gt;"",Input!Hedges_g&lt;&gt;""),"",Sdiff/SQRT(2*(1-(r_)))),"")</f>
        <v/>
      </c>
      <c r="I168" s="11" t="str">
        <f t="shared" si="313"/>
        <v/>
      </c>
      <c r="J168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68" s="41" t="str">
        <f t="shared" si="314"/>
        <v/>
      </c>
      <c r="L168" s="41" t="str">
        <f t="shared" si="315"/>
        <v/>
      </c>
      <c r="M168" s="41" t="str">
        <f t="shared" si="316"/>
        <v/>
      </c>
      <c r="N168" s="41" t="str">
        <f t="shared" si="317"/>
        <v/>
      </c>
      <c r="O168" s="41" t="str">
        <f t="shared" si="318"/>
        <v/>
      </c>
      <c r="P168" s="41" t="str">
        <f t="shared" si="319"/>
        <v/>
      </c>
      <c r="Q168" s="41" t="str">
        <f t="shared" si="289"/>
        <v/>
      </c>
      <c r="R168" s="41" t="str">
        <f t="shared" si="320"/>
        <v/>
      </c>
      <c r="S168" s="41" t="str">
        <f t="shared" si="321"/>
        <v/>
      </c>
      <c r="T168" s="105" t="str">
        <f t="shared" si="322"/>
        <v/>
      </c>
      <c r="U168" s="108" t="str">
        <f t="shared" si="323"/>
        <v/>
      </c>
      <c r="V168" s="42"/>
      <c r="W168" s="71" t="e">
        <f t="shared" si="247"/>
        <v>#N/A</v>
      </c>
      <c r="X168" s="41" t="str">
        <f t="shared" si="248"/>
        <v/>
      </c>
      <c r="Y168" s="51" t="str">
        <f t="shared" si="249"/>
        <v/>
      </c>
      <c r="AD168" s="131"/>
      <c r="AE168" s="71" t="str">
        <f t="shared" si="250"/>
        <v/>
      </c>
      <c r="AF168" s="86" t="str">
        <f t="shared" si="324"/>
        <v/>
      </c>
      <c r="AG168" s="86" t="str">
        <f t="shared" si="325"/>
        <v/>
      </c>
      <c r="AH168" s="86" t="str">
        <f t="shared" si="251"/>
        <v/>
      </c>
      <c r="AI168" s="86" t="str">
        <f t="shared" si="252"/>
        <v/>
      </c>
      <c r="AJ168" s="86" t="str">
        <f t="shared" si="253"/>
        <v/>
      </c>
      <c r="AK168" s="86" t="str">
        <f t="shared" si="326"/>
        <v/>
      </c>
      <c r="AL168" s="86" t="str">
        <f>IF(AND(Include_study?="Yes",Sufficient_data="Yes",Subgroup&lt;&gt;""),AH168-ABS(TINV((1-Subgroup_confidence_level),Number_of_subjects-1))*Calculations!AI168,"")</f>
        <v/>
      </c>
      <c r="AM168" s="86" t="str">
        <f>IF(AND(Include_study?="Yes",Sufficient_data="Yes",Subgroup&lt;&gt;""),AH168+ABS(TINV((1-Subgroup_confidence_level),Number_of_subjects-1))*Calculations!AI168,"")</f>
        <v/>
      </c>
      <c r="AN168" s="110" t="str">
        <f t="shared" si="327"/>
        <v/>
      </c>
      <c r="AO168" s="108" t="str">
        <f t="shared" si="328"/>
        <v/>
      </c>
      <c r="AP168" s="42"/>
      <c r="AQ168" s="71" t="e">
        <f t="shared" si="254"/>
        <v>#N/A</v>
      </c>
      <c r="AR168" s="41" t="str">
        <f t="shared" si="255"/>
        <v/>
      </c>
      <c r="AS168" s="51" t="str">
        <f t="shared" si="256"/>
        <v/>
      </c>
      <c r="AT168" s="42"/>
      <c r="AU168" s="71" t="str">
        <f t="shared" si="257"/>
        <v/>
      </c>
      <c r="AV168" s="86" t="str">
        <f>IF(AND(Sufficient_data="Yes",Include_study?="Yes",Subgroup&lt;&gt;""),IF(COUNTIFS(Input!P$2:P167,"="&amp;"Yes",Input!C$2:C167,"="&amp;"Yes",Input!Q$2:Q167,"="&amp;Subgroup)&gt;0,"",Subgroup),"")</f>
        <v/>
      </c>
      <c r="AW168" s="86" t="str">
        <f t="shared" si="258"/>
        <v/>
      </c>
      <c r="AX168" s="86" t="str">
        <f t="shared" si="259"/>
        <v/>
      </c>
      <c r="AY168" s="86" t="str">
        <f t="shared" si="260"/>
        <v/>
      </c>
      <c r="AZ168" s="86" t="str">
        <f t="shared" si="261"/>
        <v/>
      </c>
      <c r="BA168" s="86" t="str">
        <f t="shared" si="262"/>
        <v/>
      </c>
      <c r="BB168" s="86" t="str">
        <f t="shared" si="263"/>
        <v/>
      </c>
      <c r="BC168" s="86" t="str">
        <f t="shared" si="329"/>
        <v/>
      </c>
      <c r="BD168" s="86" t="str">
        <f t="shared" si="264"/>
        <v/>
      </c>
      <c r="BE168" s="86" t="str">
        <f t="shared" si="330"/>
        <v/>
      </c>
      <c r="BF168" s="86" t="str">
        <f t="shared" si="331"/>
        <v/>
      </c>
      <c r="BG168" s="86" t="str">
        <f t="shared" si="265"/>
        <v/>
      </c>
      <c r="BH168" s="86" t="str">
        <f t="shared" si="332"/>
        <v/>
      </c>
      <c r="BI168" s="86" t="str">
        <f t="shared" si="333"/>
        <v/>
      </c>
      <c r="BJ168" s="86" t="str">
        <f t="shared" si="266"/>
        <v/>
      </c>
      <c r="BK168" s="86" t="str">
        <f t="shared" si="334"/>
        <v/>
      </c>
      <c r="BL168" s="86" t="str">
        <f t="shared" si="335"/>
        <v/>
      </c>
      <c r="BM168" s="86" t="str">
        <f t="shared" si="267"/>
        <v/>
      </c>
      <c r="BN168" s="86" t="str">
        <f t="shared" si="268"/>
        <v/>
      </c>
      <c r="BO168" s="86" t="e">
        <f t="shared" si="269"/>
        <v>#N/A</v>
      </c>
      <c r="BP168" s="105" t="str">
        <f t="shared" si="270"/>
        <v/>
      </c>
      <c r="BQ168" s="86" t="str">
        <f t="shared" si="271"/>
        <v/>
      </c>
      <c r="BR168" s="86" t="str">
        <f t="shared" si="336"/>
        <v/>
      </c>
      <c r="BS168" s="86" t="str">
        <f t="shared" si="272"/>
        <v/>
      </c>
      <c r="BT168" s="51" t="str">
        <f t="shared" si="310"/>
        <v/>
      </c>
      <c r="BY168" s="132"/>
      <c r="BZ168" s="41" t="e">
        <f>IF(AND(Sufficient_data="Yes",Include_study?="Yes",Moderator&lt;&gt;""),'Moderator Analysis'!E168,NA())</f>
        <v>#N/A</v>
      </c>
      <c r="CA168" s="41" t="e">
        <f>IF(AND(Include_study?="Yes",Sufficient_data="Yes",Moderator&lt;&gt;""),'Moderator Analysis'!F168,NA())</f>
        <v>#N/A</v>
      </c>
      <c r="CB168" s="41" t="str">
        <f t="shared" si="337"/>
        <v/>
      </c>
      <c r="CC168" s="41" t="str">
        <f t="shared" si="273"/>
        <v/>
      </c>
      <c r="CD168" s="41" t="str">
        <f>IF(AND(Sufficient_data="Yes",Include_study?="Yes",Moderator&lt;&gt;""),'Moderator Analysis'!F:F-CO$2,"")</f>
        <v/>
      </c>
      <c r="CE168" s="41" t="str">
        <f t="shared" si="274"/>
        <v/>
      </c>
      <c r="CF168" s="51" t="str">
        <f>IF(AND(Sufficient_data="Yes",Include_study?="Yes",Moderator&lt;&gt;""),CC:CC*('Moderator Analysis'!F:F-CO$5-CO$4*'Moderator Analysis'!E:E)^2,"")</f>
        <v/>
      </c>
      <c r="CG168" s="42"/>
      <c r="CH168" s="25"/>
      <c r="CI168" s="71" t="str">
        <f t="shared" si="275"/>
        <v/>
      </c>
      <c r="CJ168" s="41" t="str">
        <f>IF(AND(Sufficient_data="Yes",Include_study?="Yes",CI168&lt;&gt;""),'Moderator Analysis'!F:F-'Moderator Analysis'!$J$37,"")</f>
        <v/>
      </c>
      <c r="CK168" s="41" t="str">
        <f>IF(AND(Sufficient_data="Yes",Include_study?="Yes",CI168&lt;&gt;""),'Moderator Analysis'!E:E-SUMPRODUCT('Moderator Analysis'!E:E,CI:CI)/SUM(CI:CI),"")</f>
        <v/>
      </c>
      <c r="CL168" s="51" t="str">
        <f>IF(AND(Sufficient_data="Yes",Include_study?="Yes",CI168&lt;&gt;""),CI:CI*('Moderator Analysis'!F:F-'Moderator Analysis'!J$29-'Moderator Analysis'!J$30*'Moderator Analysis'!E:E)^2,"")</f>
        <v/>
      </c>
      <c r="CQ168" s="132"/>
      <c r="CR168" s="134"/>
      <c r="CS168" s="41" t="str">
        <f>IF(AND(Sufficient_data="Yes",Include_study?="Yes"),1/('Publication Bias Analysis'!F168^2),"")</f>
        <v/>
      </c>
      <c r="CT168" s="86" t="str">
        <f>IF(AND(Include_study?="Yes",Sufficient_data="Yes"),1/('Publication Bias Analysis'!F168^2+IF(Additional_model="Fixed effect",0,DG$21)),"")</f>
        <v/>
      </c>
      <c r="CU168" s="86" t="str">
        <f>IF(AND(Include_study?="Yes",Sufficient_data="Yes"),1/('Publication Bias Analysis'!F:F^2+IF(Additional_model="Fixed effect",0,'Publication Bias Analysis'!L$32)),"")</f>
        <v/>
      </c>
      <c r="CV168" s="86" t="str">
        <f>IF(AND(Include_study?="Yes",Sufficient_data="Yes"),'Publication Bias Analysis'!E:E-'Publication Bias Analysis'!I$37,"")</f>
        <v/>
      </c>
      <c r="CW168" s="86" t="str">
        <f>IF(AND(Include_study?="Yes",Sufficient_data="Yes"),IF(Additional_model="Fixed effect",1/'Publication Bias Analysis'!F:F,1/SQRT('Publication Bias Analysis'!F:F^2+Calculations!DG$21)),"")</f>
        <v/>
      </c>
      <c r="CX168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68" s="88" t="str">
        <f t="shared" si="338"/>
        <v/>
      </c>
      <c r="CZ168" s="88" t="str">
        <f>IF(AND(Include_study?="Yes",Sufficient_data="Yes"),CY:CY+IF(DK:DK&lt;0,-1,1)*COUNTIF(CY$2:CY167,CY:CY),"")</f>
        <v/>
      </c>
      <c r="DA168" s="88" t="str">
        <f>IF(AND(Include_study?="Yes",Sufficient_data="Yes"),RANK(DO:DO,DO:DO,1)*IF(DN:DN&gt;0,1,-1)+IF(DN:DN&lt;0,-1,1)*COUNTIF(CY$2:CY167,CY:CY),"")</f>
        <v/>
      </c>
      <c r="DB168" s="88" t="str">
        <f>IF(AND(Include_study?="Yes",Sufficient_data="Yes"),RANK(DR:DR,DR:DR,1)*IF(DQ:DQ&gt;0,1,-1)+IF(DQ:DQ&lt;0,-1,1)*COUNTIF(CY$2:CY167,CY:CY),"")</f>
        <v/>
      </c>
      <c r="DC168" s="41" t="e">
        <f>IF(AND(Include_study?="Yes",Sufficient_data="Yes"),'Publication Bias Analysis'!$E:$E,NA())</f>
        <v>#N/A</v>
      </c>
      <c r="DD168" s="51" t="e">
        <f>IF(AND(Include_study?="Yes",Sufficient_data="Yes"),'Publication Bias Analysis'!$F:$F,NA())</f>
        <v>#N/A</v>
      </c>
      <c r="DJ168" s="136"/>
      <c r="DK168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68" s="41" t="str">
        <f t="shared" si="276"/>
        <v/>
      </c>
      <c r="DM168" s="51" t="str">
        <f>IF(AND(Include_study?="Yes",Sufficient_data="Yes"),1/('Publication Bias Analysis'!F:F^2+IF(Additional_model="Fixed effect",0,$DV$6)),"")</f>
        <v/>
      </c>
      <c r="DN168" s="41" t="str">
        <f>IF(AND(Include_study?="Yes",Sufficient_data="Yes"),IF('Publication Bias Analysis'!L$38="Left",'Publication Bias Analysis'!E:E-DV$3,Calculations!DV$3-'Publication Bias Analysis'!E:E),"")</f>
        <v/>
      </c>
      <c r="DO168" s="41" t="str">
        <f t="shared" si="277"/>
        <v/>
      </c>
      <c r="DP168" s="51" t="str">
        <f>IF(AND(DN168&lt;&gt;"",CZ168&lt;=MAX(CZ:CZ)-DV$7),1/('Publication Bias Analysis'!F:F^2+IF(Additional_model="Fixed effect",0,$DV$13)),"")</f>
        <v/>
      </c>
      <c r="DQ168" s="71" t="str">
        <f>IF(AND(Include_study?="Yes",Sufficient_data="Yes"),IF('Publication Bias Analysis'!L$38="Left",'Publication Bias Analysis'!E:E-DV$10,DV$10-'Publication Bias Analysis'!E:E),"")</f>
        <v/>
      </c>
      <c r="DR168" s="41" t="str">
        <f t="shared" si="278"/>
        <v/>
      </c>
      <c r="DS168" s="51" t="str">
        <f>IF(AND(DQ168&lt;&gt;"",DA168&lt;=MAX(DA:DA)-DV$14),1/('Publication Bias Analysis'!F:F^2+IF(Additional_model="Fixed effect",0,$DV$20)),"")</f>
        <v/>
      </c>
      <c r="EJ168" s="136"/>
      <c r="EK168" s="41" t="str">
        <f t="shared" si="307"/>
        <v/>
      </c>
      <c r="EL168" s="51" t="str">
        <f>IF(AND(Include_study?="Yes",Sufficient_data="Yes"),Z_score-('Publication Bias Analysis'!P$3+'Publication Bias Analysis'!P$4*Inverse_standard_error),"")</f>
        <v/>
      </c>
      <c r="EN168" s="136"/>
      <c r="EO168" s="41" t="str">
        <f>IF(AND(Include_study?="Yes",Sufficient_data="Yes"),('Publication Bias Analysis'!E:E-(SUMPRODUCT(Calculations!CS:CS,'Publication Bias Analysis'!E:E)/SUM(Calculations!CS:CS)))/SQRT(Calculations!EP:EP),"")</f>
        <v/>
      </c>
      <c r="EP168" s="41" t="str">
        <f>IF(AND(Include_study?="Yes",Sufficient_data="Yes"),'Publication Bias Analysis'!F:F^2-1/SUM(Calculations!CS:CS),"")</f>
        <v/>
      </c>
      <c r="EQ168" s="11" t="str">
        <f t="shared" si="279"/>
        <v/>
      </c>
      <c r="ER168" s="11" t="str">
        <f t="shared" si="280"/>
        <v/>
      </c>
      <c r="ES168" s="11" t="str">
        <f>IF(AND(Include_study?="Yes",Sufficient_data="Yes"),COUNTIFS(EQ$2:EQ167,"&lt;"&amp;EQ168,ER$2:ER167,"&lt;"&amp;ER168)+COUNTIFS(EQ169:EQ$201,"&lt;"&amp;EQ168,ER169:ER$201,"&lt;"&amp;ER168)+COUNTIFS(EQ$2:EQ167,"&gt;"&amp;EQ168,ER$2:ER167,"&gt;"&amp;ER168)+COUNTIFS(EQ169:EQ$201,"&gt;"&amp;EQ168,ER169:ER$201,"&gt;"&amp;ER168),"")</f>
        <v/>
      </c>
      <c r="ET168" s="82" t="str">
        <f>IF(AND(Include_study?="Yes",Sufficient_data="Yes"),COUNTIFS(EQ$2:EQ167,"&lt;"&amp;EQ168,ER$2:ER167,"&gt;"&amp;ER168)+COUNTIFS(EQ169:EQ$201,"&lt;"&amp;EQ168,ER169:ER$201,"&gt;"&amp;ER168)+COUNTIFS(EQ$2:EQ167,"&gt;"&amp;EQ168,ER$2:ER167,"&lt;"&amp;ER168)+COUNTIFS(EQ169:EQ$201,"&gt;"&amp;EQ168,ER169:ER$201,"&lt;"&amp;ER168),"")</f>
        <v/>
      </c>
      <c r="EV168" s="136"/>
      <c r="FA168" s="136"/>
      <c r="FB168" s="41" t="e">
        <f t="shared" si="339"/>
        <v>#N/A</v>
      </c>
      <c r="FC168" s="41" t="e">
        <f t="shared" si="340"/>
        <v>#N/A</v>
      </c>
      <c r="FD168" s="41" t="str">
        <f t="shared" si="341"/>
        <v/>
      </c>
      <c r="FE168" s="51" t="str">
        <f>IF(AND(Include_study?="Yes",Sufficient_data="Yes"),Z_score-('Publication Bias Analysis'!AO$30+'Publication Bias Analysis'!AO$31*Inverse_standard_error),"")</f>
        <v/>
      </c>
      <c r="FK168" s="136"/>
      <c r="FL168" s="11" t="str">
        <f>IF(Z_score_individual_studies&lt;&gt;"",RANK('Publication Bias Analysis'!AW:AW,'Publication Bias Analysis'!AW:AW,1)+COUNTIF('Publication Bias Analysis'!AW$2:AW167,'Publication Bias Analysis'!AW168),"")</f>
        <v/>
      </c>
      <c r="FM168" s="41" t="str">
        <f t="shared" si="342"/>
        <v/>
      </c>
      <c r="FN168" s="41" t="e">
        <f>IF('Publication Bias Analysis'!AV168&lt;&gt;"",'Publication Bias Analysis'!AV168,NA())</f>
        <v>#N/A</v>
      </c>
      <c r="FO168" s="41" t="e">
        <f>IF('Publication Bias Analysis'!AW168&lt;&gt;"",'Publication Bias Analysis'!AW168,NA())</f>
        <v>#N/A</v>
      </c>
      <c r="FP168" s="41" t="str">
        <f>IF(AND(Include_study?="Yes",Sufficient_data="Yes"),'Publication Bias Analysis'!AV:AV-AVERAGE('Publication Bias Analysis'!AV:AV),"")</f>
        <v/>
      </c>
      <c r="FQ168" s="51" t="str">
        <f>IF(AND(Include_study?="Yes",Sufficient_data="Yes"),FO:FO-('Publication Bias Analysis'!AZ$30+'Publication Bias Analysis'!AZ$31*FN:FN),"")</f>
        <v/>
      </c>
      <c r="FW168" s="136"/>
      <c r="FX168" s="90" t="str">
        <f t="shared" si="343"/>
        <v/>
      </c>
      <c r="FY168" s="41" t="str">
        <f t="shared" si="281"/>
        <v/>
      </c>
      <c r="FZ168" s="51" t="str">
        <f t="shared" si="311"/>
        <v/>
      </c>
    </row>
    <row r="169" spans="1:182" x14ac:dyDescent="0.2">
      <c r="A169" s="131"/>
      <c r="B169" s="41" t="str">
        <f>IF(AND(Sufficient_data="Yes",Include_study?="Yes"),IF(AND(Sort_By=$E$1,Order="Ascending"),IF(Input!Study_name="",COUNTIFS(Input!Study_name,"&lt;&gt;"&amp;"",Include_study?,"Yes",Sufficient_data,"Yes")+1,IF(COUNT(E169)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169)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69" s="41" t="str">
        <f>IF(B169&lt;&gt;"",IF(B169=0,COUNTIF(B$2:B168,0)+1,COUNTIF(B$2:B168,B169)+COUNTIF(B:B,"&lt;"&amp;B169)+1),"")</f>
        <v/>
      </c>
      <c r="D169" s="41" t="str">
        <f t="shared" si="312"/>
        <v/>
      </c>
      <c r="E169" s="41" t="str">
        <f>IF(AND(Include_study?="Yes",Sufficient_data="Yes",Input!Study_name&lt;&gt;""),Input!Study_name,"")</f>
        <v/>
      </c>
      <c r="F169" s="41" t="str">
        <f>IF(AND(Include_study?="Yes",Sufficient_data="Yes"),IF(Input!M2_M1&lt;&gt;"",Input!M2_M1,IF(AND(M1_&lt;&gt;"",M2_&lt;&gt;""),M2_-M1_,"")),"")</f>
        <v/>
      </c>
      <c r="G169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69" s="41" t="str">
        <f>IF(AND(Include_study?="Yes",Sufficient_data="Yes"),IF(OR(t_value&lt;&gt;"",F_value&lt;&gt;"",Input!Cohens_d&lt;&gt;"",Input!Hedges_g&lt;&gt;""),"",Sdiff/SQRT(2*(1-(r_)))),"")</f>
        <v/>
      </c>
      <c r="I169" s="11" t="str">
        <f t="shared" si="313"/>
        <v/>
      </c>
      <c r="J169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69" s="41" t="str">
        <f t="shared" si="314"/>
        <v/>
      </c>
      <c r="L169" s="41" t="str">
        <f t="shared" si="315"/>
        <v/>
      </c>
      <c r="M169" s="41" t="str">
        <f t="shared" si="316"/>
        <v/>
      </c>
      <c r="N169" s="41" t="str">
        <f t="shared" si="317"/>
        <v/>
      </c>
      <c r="O169" s="41" t="str">
        <f t="shared" si="318"/>
        <v/>
      </c>
      <c r="P169" s="41" t="str">
        <f t="shared" si="319"/>
        <v/>
      </c>
      <c r="Q169" s="41" t="str">
        <f t="shared" si="289"/>
        <v/>
      </c>
      <c r="R169" s="41" t="str">
        <f t="shared" si="320"/>
        <v/>
      </c>
      <c r="S169" s="41" t="str">
        <f t="shared" si="321"/>
        <v/>
      </c>
      <c r="T169" s="105" t="str">
        <f t="shared" si="322"/>
        <v/>
      </c>
      <c r="U169" s="108" t="str">
        <f t="shared" si="323"/>
        <v/>
      </c>
      <c r="V169" s="42"/>
      <c r="W169" s="71" t="e">
        <f t="shared" si="247"/>
        <v>#N/A</v>
      </c>
      <c r="X169" s="41" t="str">
        <f t="shared" si="248"/>
        <v/>
      </c>
      <c r="Y169" s="51" t="str">
        <f t="shared" si="249"/>
        <v/>
      </c>
      <c r="AD169" s="131"/>
      <c r="AE169" s="71" t="str">
        <f t="shared" si="250"/>
        <v/>
      </c>
      <c r="AF169" s="86" t="str">
        <f t="shared" si="324"/>
        <v/>
      </c>
      <c r="AG169" s="86" t="str">
        <f t="shared" si="325"/>
        <v/>
      </c>
      <c r="AH169" s="86" t="str">
        <f t="shared" si="251"/>
        <v/>
      </c>
      <c r="AI169" s="86" t="str">
        <f t="shared" si="252"/>
        <v/>
      </c>
      <c r="AJ169" s="86" t="str">
        <f t="shared" si="253"/>
        <v/>
      </c>
      <c r="AK169" s="86" t="str">
        <f t="shared" si="326"/>
        <v/>
      </c>
      <c r="AL169" s="86" t="str">
        <f>IF(AND(Include_study?="Yes",Sufficient_data="Yes",Subgroup&lt;&gt;""),AH169-ABS(TINV((1-Subgroup_confidence_level),Number_of_subjects-1))*Calculations!AI169,"")</f>
        <v/>
      </c>
      <c r="AM169" s="86" t="str">
        <f>IF(AND(Include_study?="Yes",Sufficient_data="Yes",Subgroup&lt;&gt;""),AH169+ABS(TINV((1-Subgroup_confidence_level),Number_of_subjects-1))*Calculations!AI169,"")</f>
        <v/>
      </c>
      <c r="AN169" s="110" t="str">
        <f t="shared" si="327"/>
        <v/>
      </c>
      <c r="AO169" s="108" t="str">
        <f t="shared" si="328"/>
        <v/>
      </c>
      <c r="AP169" s="42"/>
      <c r="AQ169" s="71" t="e">
        <f t="shared" si="254"/>
        <v>#N/A</v>
      </c>
      <c r="AR169" s="41" t="str">
        <f t="shared" si="255"/>
        <v/>
      </c>
      <c r="AS169" s="51" t="str">
        <f t="shared" si="256"/>
        <v/>
      </c>
      <c r="AT169" s="42"/>
      <c r="AU169" s="71" t="str">
        <f t="shared" si="257"/>
        <v/>
      </c>
      <c r="AV169" s="86" t="str">
        <f>IF(AND(Sufficient_data="Yes",Include_study?="Yes",Subgroup&lt;&gt;""),IF(COUNTIFS(Input!P$2:P168,"="&amp;"Yes",Input!C$2:C168,"="&amp;"Yes",Input!Q$2:Q168,"="&amp;Subgroup)&gt;0,"",Subgroup),"")</f>
        <v/>
      </c>
      <c r="AW169" s="86" t="str">
        <f t="shared" si="258"/>
        <v/>
      </c>
      <c r="AX169" s="86" t="str">
        <f t="shared" si="259"/>
        <v/>
      </c>
      <c r="AY169" s="86" t="str">
        <f t="shared" si="260"/>
        <v/>
      </c>
      <c r="AZ169" s="86" t="str">
        <f t="shared" si="261"/>
        <v/>
      </c>
      <c r="BA169" s="86" t="str">
        <f t="shared" si="262"/>
        <v/>
      </c>
      <c r="BB169" s="86" t="str">
        <f t="shared" si="263"/>
        <v/>
      </c>
      <c r="BC169" s="86" t="str">
        <f t="shared" si="329"/>
        <v/>
      </c>
      <c r="BD169" s="86" t="str">
        <f t="shared" si="264"/>
        <v/>
      </c>
      <c r="BE169" s="86" t="str">
        <f t="shared" si="330"/>
        <v/>
      </c>
      <c r="BF169" s="86" t="str">
        <f t="shared" si="331"/>
        <v/>
      </c>
      <c r="BG169" s="86" t="str">
        <f t="shared" si="265"/>
        <v/>
      </c>
      <c r="BH169" s="86" t="str">
        <f t="shared" si="332"/>
        <v/>
      </c>
      <c r="BI169" s="86" t="str">
        <f t="shared" si="333"/>
        <v/>
      </c>
      <c r="BJ169" s="86" t="str">
        <f t="shared" si="266"/>
        <v/>
      </c>
      <c r="BK169" s="86" t="str">
        <f t="shared" si="334"/>
        <v/>
      </c>
      <c r="BL169" s="86" t="str">
        <f t="shared" si="335"/>
        <v/>
      </c>
      <c r="BM169" s="86" t="str">
        <f t="shared" si="267"/>
        <v/>
      </c>
      <c r="BN169" s="86" t="str">
        <f t="shared" si="268"/>
        <v/>
      </c>
      <c r="BO169" s="86" t="e">
        <f t="shared" si="269"/>
        <v>#N/A</v>
      </c>
      <c r="BP169" s="105" t="str">
        <f t="shared" si="270"/>
        <v/>
      </c>
      <c r="BQ169" s="86" t="str">
        <f t="shared" si="271"/>
        <v/>
      </c>
      <c r="BR169" s="86" t="str">
        <f t="shared" si="336"/>
        <v/>
      </c>
      <c r="BS169" s="86" t="str">
        <f t="shared" si="272"/>
        <v/>
      </c>
      <c r="BT169" s="51" t="str">
        <f t="shared" si="310"/>
        <v/>
      </c>
      <c r="BY169" s="132"/>
      <c r="BZ169" s="41" t="e">
        <f>IF(AND(Sufficient_data="Yes",Include_study?="Yes",Moderator&lt;&gt;""),'Moderator Analysis'!E169,NA())</f>
        <v>#N/A</v>
      </c>
      <c r="CA169" s="41" t="e">
        <f>IF(AND(Include_study?="Yes",Sufficient_data="Yes",Moderator&lt;&gt;""),'Moderator Analysis'!F169,NA())</f>
        <v>#N/A</v>
      </c>
      <c r="CB169" s="41" t="str">
        <f t="shared" si="337"/>
        <v/>
      </c>
      <c r="CC169" s="41" t="str">
        <f t="shared" si="273"/>
        <v/>
      </c>
      <c r="CD169" s="41" t="str">
        <f>IF(AND(Sufficient_data="Yes",Include_study?="Yes",Moderator&lt;&gt;""),'Moderator Analysis'!F:F-CO$2,"")</f>
        <v/>
      </c>
      <c r="CE169" s="41" t="str">
        <f t="shared" si="274"/>
        <v/>
      </c>
      <c r="CF169" s="51" t="str">
        <f>IF(AND(Sufficient_data="Yes",Include_study?="Yes",Moderator&lt;&gt;""),CC:CC*('Moderator Analysis'!F:F-CO$5-CO$4*'Moderator Analysis'!E:E)^2,"")</f>
        <v/>
      </c>
      <c r="CG169" s="42"/>
      <c r="CH169" s="25"/>
      <c r="CI169" s="71" t="str">
        <f t="shared" si="275"/>
        <v/>
      </c>
      <c r="CJ169" s="41" t="str">
        <f>IF(AND(Sufficient_data="Yes",Include_study?="Yes",CI169&lt;&gt;""),'Moderator Analysis'!F:F-'Moderator Analysis'!$J$37,"")</f>
        <v/>
      </c>
      <c r="CK169" s="41" t="str">
        <f>IF(AND(Sufficient_data="Yes",Include_study?="Yes",CI169&lt;&gt;""),'Moderator Analysis'!E:E-SUMPRODUCT('Moderator Analysis'!E:E,CI:CI)/SUM(CI:CI),"")</f>
        <v/>
      </c>
      <c r="CL169" s="51" t="str">
        <f>IF(AND(Sufficient_data="Yes",Include_study?="Yes",CI169&lt;&gt;""),CI:CI*('Moderator Analysis'!F:F-'Moderator Analysis'!J$29-'Moderator Analysis'!J$30*'Moderator Analysis'!E:E)^2,"")</f>
        <v/>
      </c>
      <c r="CQ169" s="132"/>
      <c r="CR169" s="134"/>
      <c r="CS169" s="41" t="str">
        <f>IF(AND(Sufficient_data="Yes",Include_study?="Yes"),1/('Publication Bias Analysis'!F169^2),"")</f>
        <v/>
      </c>
      <c r="CT169" s="86" t="str">
        <f>IF(AND(Include_study?="Yes",Sufficient_data="Yes"),1/('Publication Bias Analysis'!F169^2+IF(Additional_model="Fixed effect",0,DG$21)),"")</f>
        <v/>
      </c>
      <c r="CU169" s="86" t="str">
        <f>IF(AND(Include_study?="Yes",Sufficient_data="Yes"),1/('Publication Bias Analysis'!F:F^2+IF(Additional_model="Fixed effect",0,'Publication Bias Analysis'!L$32)),"")</f>
        <v/>
      </c>
      <c r="CV169" s="86" t="str">
        <f>IF(AND(Include_study?="Yes",Sufficient_data="Yes"),'Publication Bias Analysis'!E:E-'Publication Bias Analysis'!I$37,"")</f>
        <v/>
      </c>
      <c r="CW169" s="86" t="str">
        <f>IF(AND(Include_study?="Yes",Sufficient_data="Yes"),IF(Additional_model="Fixed effect",1/'Publication Bias Analysis'!F:F,1/SQRT('Publication Bias Analysis'!F:F^2+Calculations!DG$21)),"")</f>
        <v/>
      </c>
      <c r="CX169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69" s="88" t="str">
        <f t="shared" si="338"/>
        <v/>
      </c>
      <c r="CZ169" s="88" t="str">
        <f>IF(AND(Include_study?="Yes",Sufficient_data="Yes"),CY:CY+IF(DK:DK&lt;0,-1,1)*COUNTIF(CY$2:CY168,CY:CY),"")</f>
        <v/>
      </c>
      <c r="DA169" s="88" t="str">
        <f>IF(AND(Include_study?="Yes",Sufficient_data="Yes"),RANK(DO:DO,DO:DO,1)*IF(DN:DN&gt;0,1,-1)+IF(DN:DN&lt;0,-1,1)*COUNTIF(CY$2:CY168,CY:CY),"")</f>
        <v/>
      </c>
      <c r="DB169" s="88" t="str">
        <f>IF(AND(Include_study?="Yes",Sufficient_data="Yes"),RANK(DR:DR,DR:DR,1)*IF(DQ:DQ&gt;0,1,-1)+IF(DQ:DQ&lt;0,-1,1)*COUNTIF(CY$2:CY168,CY:CY),"")</f>
        <v/>
      </c>
      <c r="DC169" s="41" t="e">
        <f>IF(AND(Include_study?="Yes",Sufficient_data="Yes"),'Publication Bias Analysis'!$E:$E,NA())</f>
        <v>#N/A</v>
      </c>
      <c r="DD169" s="51" t="e">
        <f>IF(AND(Include_study?="Yes",Sufficient_data="Yes"),'Publication Bias Analysis'!$F:$F,NA())</f>
        <v>#N/A</v>
      </c>
      <c r="DJ169" s="136"/>
      <c r="DK169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69" s="41" t="str">
        <f t="shared" si="276"/>
        <v/>
      </c>
      <c r="DM169" s="51" t="str">
        <f>IF(AND(Include_study?="Yes",Sufficient_data="Yes"),1/('Publication Bias Analysis'!F:F^2+IF(Additional_model="Fixed effect",0,$DV$6)),"")</f>
        <v/>
      </c>
      <c r="DN169" s="41" t="str">
        <f>IF(AND(Include_study?="Yes",Sufficient_data="Yes"),IF('Publication Bias Analysis'!L$38="Left",'Publication Bias Analysis'!E:E-DV$3,Calculations!DV$3-'Publication Bias Analysis'!E:E),"")</f>
        <v/>
      </c>
      <c r="DO169" s="41" t="str">
        <f t="shared" si="277"/>
        <v/>
      </c>
      <c r="DP169" s="51" t="str">
        <f>IF(AND(DN169&lt;&gt;"",CZ169&lt;=MAX(CZ:CZ)-DV$7),1/('Publication Bias Analysis'!F:F^2+IF(Additional_model="Fixed effect",0,$DV$13)),"")</f>
        <v/>
      </c>
      <c r="DQ169" s="71" t="str">
        <f>IF(AND(Include_study?="Yes",Sufficient_data="Yes"),IF('Publication Bias Analysis'!L$38="Left",'Publication Bias Analysis'!E:E-DV$10,DV$10-'Publication Bias Analysis'!E:E),"")</f>
        <v/>
      </c>
      <c r="DR169" s="41" t="str">
        <f t="shared" si="278"/>
        <v/>
      </c>
      <c r="DS169" s="51" t="str">
        <f>IF(AND(DQ169&lt;&gt;"",DA169&lt;=MAX(DA:DA)-DV$14),1/('Publication Bias Analysis'!F:F^2+IF(Additional_model="Fixed effect",0,$DV$20)),"")</f>
        <v/>
      </c>
      <c r="EJ169" s="136"/>
      <c r="EK169" s="41" t="str">
        <f t="shared" si="307"/>
        <v/>
      </c>
      <c r="EL169" s="51" t="str">
        <f>IF(AND(Include_study?="Yes",Sufficient_data="Yes"),Z_score-('Publication Bias Analysis'!P$3+'Publication Bias Analysis'!P$4*Inverse_standard_error),"")</f>
        <v/>
      </c>
      <c r="EN169" s="136"/>
      <c r="EO169" s="41" t="str">
        <f>IF(AND(Include_study?="Yes",Sufficient_data="Yes"),('Publication Bias Analysis'!E:E-(SUMPRODUCT(Calculations!CS:CS,'Publication Bias Analysis'!E:E)/SUM(Calculations!CS:CS)))/SQRT(Calculations!EP:EP),"")</f>
        <v/>
      </c>
      <c r="EP169" s="41" t="str">
        <f>IF(AND(Include_study?="Yes",Sufficient_data="Yes"),'Publication Bias Analysis'!F:F^2-1/SUM(Calculations!CS:CS),"")</f>
        <v/>
      </c>
      <c r="EQ169" s="11" t="str">
        <f t="shared" si="279"/>
        <v/>
      </c>
      <c r="ER169" s="11" t="str">
        <f t="shared" si="280"/>
        <v/>
      </c>
      <c r="ES169" s="11" t="str">
        <f>IF(AND(Include_study?="Yes",Sufficient_data="Yes"),COUNTIFS(EQ$2:EQ168,"&lt;"&amp;EQ169,ER$2:ER168,"&lt;"&amp;ER169)+COUNTIFS(EQ170:EQ$201,"&lt;"&amp;EQ169,ER170:ER$201,"&lt;"&amp;ER169)+COUNTIFS(EQ$2:EQ168,"&gt;"&amp;EQ169,ER$2:ER168,"&gt;"&amp;ER169)+COUNTIFS(EQ170:EQ$201,"&gt;"&amp;EQ169,ER170:ER$201,"&gt;"&amp;ER169),"")</f>
        <v/>
      </c>
      <c r="ET169" s="82" t="str">
        <f>IF(AND(Include_study?="Yes",Sufficient_data="Yes"),COUNTIFS(EQ$2:EQ168,"&lt;"&amp;EQ169,ER$2:ER168,"&gt;"&amp;ER169)+COUNTIFS(EQ170:EQ$201,"&lt;"&amp;EQ169,ER170:ER$201,"&gt;"&amp;ER169)+COUNTIFS(EQ$2:EQ168,"&gt;"&amp;EQ169,ER$2:ER168,"&lt;"&amp;ER169)+COUNTIFS(EQ170:EQ$201,"&gt;"&amp;EQ169,ER170:ER$201,"&lt;"&amp;ER169),"")</f>
        <v/>
      </c>
      <c r="EV169" s="136"/>
      <c r="FA169" s="136"/>
      <c r="FB169" s="41" t="e">
        <f t="shared" si="339"/>
        <v>#N/A</v>
      </c>
      <c r="FC169" s="41" t="e">
        <f t="shared" si="340"/>
        <v>#N/A</v>
      </c>
      <c r="FD169" s="41" t="str">
        <f t="shared" si="341"/>
        <v/>
      </c>
      <c r="FE169" s="51" t="str">
        <f>IF(AND(Include_study?="Yes",Sufficient_data="Yes"),Z_score-('Publication Bias Analysis'!AO$30+'Publication Bias Analysis'!AO$31*Inverse_standard_error),"")</f>
        <v/>
      </c>
      <c r="FK169" s="136"/>
      <c r="FL169" s="11" t="str">
        <f>IF(Z_score_individual_studies&lt;&gt;"",RANK('Publication Bias Analysis'!AW:AW,'Publication Bias Analysis'!AW:AW,1)+COUNTIF('Publication Bias Analysis'!AW$2:AW168,'Publication Bias Analysis'!AW169),"")</f>
        <v/>
      </c>
      <c r="FM169" s="41" t="str">
        <f t="shared" si="342"/>
        <v/>
      </c>
      <c r="FN169" s="41" t="e">
        <f>IF('Publication Bias Analysis'!AV169&lt;&gt;"",'Publication Bias Analysis'!AV169,NA())</f>
        <v>#N/A</v>
      </c>
      <c r="FO169" s="41" t="e">
        <f>IF('Publication Bias Analysis'!AW169&lt;&gt;"",'Publication Bias Analysis'!AW169,NA())</f>
        <v>#N/A</v>
      </c>
      <c r="FP169" s="41" t="str">
        <f>IF(AND(Include_study?="Yes",Sufficient_data="Yes"),'Publication Bias Analysis'!AV:AV-AVERAGE('Publication Bias Analysis'!AV:AV),"")</f>
        <v/>
      </c>
      <c r="FQ169" s="51" t="str">
        <f>IF(AND(Include_study?="Yes",Sufficient_data="Yes"),FO:FO-('Publication Bias Analysis'!AZ$30+'Publication Bias Analysis'!AZ$31*FN:FN),"")</f>
        <v/>
      </c>
      <c r="FW169" s="136"/>
      <c r="FX169" s="90" t="str">
        <f t="shared" si="343"/>
        <v/>
      </c>
      <c r="FY169" s="41" t="str">
        <f t="shared" si="281"/>
        <v/>
      </c>
      <c r="FZ169" s="51" t="str">
        <f t="shared" si="311"/>
        <v/>
      </c>
    </row>
    <row r="170" spans="1:182" x14ac:dyDescent="0.2">
      <c r="A170" s="131"/>
      <c r="B170" s="41" t="str">
        <f>IF(AND(Sufficient_data="Yes",Include_study?="Yes"),IF(AND(Sort_By=$E$1,Order="Ascending"),IF(Input!Study_name="",COUNTIFS(Input!Study_name,"&lt;&gt;"&amp;"",Include_study?,"Yes",Sufficient_data,"Yes")+1,IF(COUNT(E170)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170)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70" s="41" t="str">
        <f>IF(B170&lt;&gt;"",IF(B170=0,COUNTIF(B$2:B169,0)+1,COUNTIF(B$2:B169,B170)+COUNTIF(B:B,"&lt;"&amp;B170)+1),"")</f>
        <v/>
      </c>
      <c r="D170" s="41" t="str">
        <f t="shared" si="312"/>
        <v/>
      </c>
      <c r="E170" s="41" t="str">
        <f>IF(AND(Include_study?="Yes",Sufficient_data="Yes",Input!Study_name&lt;&gt;""),Input!Study_name,"")</f>
        <v/>
      </c>
      <c r="F170" s="41" t="str">
        <f>IF(AND(Include_study?="Yes",Sufficient_data="Yes"),IF(Input!M2_M1&lt;&gt;"",Input!M2_M1,IF(AND(M1_&lt;&gt;"",M2_&lt;&gt;""),M2_-M1_,"")),"")</f>
        <v/>
      </c>
      <c r="G170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70" s="41" t="str">
        <f>IF(AND(Include_study?="Yes",Sufficient_data="Yes"),IF(OR(t_value&lt;&gt;"",F_value&lt;&gt;"",Input!Cohens_d&lt;&gt;"",Input!Hedges_g&lt;&gt;""),"",Sdiff/SQRT(2*(1-(r_)))),"")</f>
        <v/>
      </c>
      <c r="I170" s="11" t="str">
        <f t="shared" si="313"/>
        <v/>
      </c>
      <c r="J170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70" s="41" t="str">
        <f t="shared" si="314"/>
        <v/>
      </c>
      <c r="L170" s="41" t="str">
        <f t="shared" si="315"/>
        <v/>
      </c>
      <c r="M170" s="41" t="str">
        <f t="shared" si="316"/>
        <v/>
      </c>
      <c r="N170" s="41" t="str">
        <f t="shared" si="317"/>
        <v/>
      </c>
      <c r="O170" s="41" t="str">
        <f t="shared" si="318"/>
        <v/>
      </c>
      <c r="P170" s="41" t="str">
        <f t="shared" si="319"/>
        <v/>
      </c>
      <c r="Q170" s="41" t="str">
        <f t="shared" si="289"/>
        <v/>
      </c>
      <c r="R170" s="41" t="str">
        <f t="shared" si="320"/>
        <v/>
      </c>
      <c r="S170" s="41" t="str">
        <f t="shared" si="321"/>
        <v/>
      </c>
      <c r="T170" s="105" t="str">
        <f t="shared" si="322"/>
        <v/>
      </c>
      <c r="U170" s="108" t="str">
        <f t="shared" si="323"/>
        <v/>
      </c>
      <c r="V170" s="42"/>
      <c r="W170" s="71" t="e">
        <f t="shared" si="247"/>
        <v>#N/A</v>
      </c>
      <c r="X170" s="41" t="str">
        <f t="shared" si="248"/>
        <v/>
      </c>
      <c r="Y170" s="51" t="str">
        <f t="shared" si="249"/>
        <v/>
      </c>
      <c r="AD170" s="131"/>
      <c r="AE170" s="71" t="str">
        <f t="shared" si="250"/>
        <v/>
      </c>
      <c r="AF170" s="86" t="str">
        <f t="shared" si="324"/>
        <v/>
      </c>
      <c r="AG170" s="86" t="str">
        <f t="shared" si="325"/>
        <v/>
      </c>
      <c r="AH170" s="86" t="str">
        <f t="shared" si="251"/>
        <v/>
      </c>
      <c r="AI170" s="86" t="str">
        <f t="shared" si="252"/>
        <v/>
      </c>
      <c r="AJ170" s="86" t="str">
        <f t="shared" si="253"/>
        <v/>
      </c>
      <c r="AK170" s="86" t="str">
        <f t="shared" si="326"/>
        <v/>
      </c>
      <c r="AL170" s="86" t="str">
        <f>IF(AND(Include_study?="Yes",Sufficient_data="Yes",Subgroup&lt;&gt;""),AH170-ABS(TINV((1-Subgroup_confidence_level),Number_of_subjects-1))*Calculations!AI170,"")</f>
        <v/>
      </c>
      <c r="AM170" s="86" t="str">
        <f>IF(AND(Include_study?="Yes",Sufficient_data="Yes",Subgroup&lt;&gt;""),AH170+ABS(TINV((1-Subgroup_confidence_level),Number_of_subjects-1))*Calculations!AI170,"")</f>
        <v/>
      </c>
      <c r="AN170" s="110" t="str">
        <f t="shared" si="327"/>
        <v/>
      </c>
      <c r="AO170" s="108" t="str">
        <f t="shared" si="328"/>
        <v/>
      </c>
      <c r="AP170" s="42"/>
      <c r="AQ170" s="71" t="e">
        <f t="shared" si="254"/>
        <v>#N/A</v>
      </c>
      <c r="AR170" s="41" t="str">
        <f t="shared" si="255"/>
        <v/>
      </c>
      <c r="AS170" s="51" t="str">
        <f t="shared" si="256"/>
        <v/>
      </c>
      <c r="AT170" s="42"/>
      <c r="AU170" s="71" t="str">
        <f t="shared" si="257"/>
        <v/>
      </c>
      <c r="AV170" s="86" t="str">
        <f>IF(AND(Sufficient_data="Yes",Include_study?="Yes",Subgroup&lt;&gt;""),IF(COUNTIFS(Input!P$2:P169,"="&amp;"Yes",Input!C$2:C169,"="&amp;"Yes",Input!Q$2:Q169,"="&amp;Subgroup)&gt;0,"",Subgroup),"")</f>
        <v/>
      </c>
      <c r="AW170" s="86" t="str">
        <f t="shared" si="258"/>
        <v/>
      </c>
      <c r="AX170" s="86" t="str">
        <f t="shared" si="259"/>
        <v/>
      </c>
      <c r="AY170" s="86" t="str">
        <f t="shared" si="260"/>
        <v/>
      </c>
      <c r="AZ170" s="86" t="str">
        <f t="shared" si="261"/>
        <v/>
      </c>
      <c r="BA170" s="86" t="str">
        <f t="shared" si="262"/>
        <v/>
      </c>
      <c r="BB170" s="86" t="str">
        <f t="shared" si="263"/>
        <v/>
      </c>
      <c r="BC170" s="86" t="str">
        <f t="shared" si="329"/>
        <v/>
      </c>
      <c r="BD170" s="86" t="str">
        <f t="shared" si="264"/>
        <v/>
      </c>
      <c r="BE170" s="86" t="str">
        <f t="shared" si="330"/>
        <v/>
      </c>
      <c r="BF170" s="86" t="str">
        <f t="shared" si="331"/>
        <v/>
      </c>
      <c r="BG170" s="86" t="str">
        <f t="shared" si="265"/>
        <v/>
      </c>
      <c r="BH170" s="86" t="str">
        <f t="shared" si="332"/>
        <v/>
      </c>
      <c r="BI170" s="86" t="str">
        <f t="shared" si="333"/>
        <v/>
      </c>
      <c r="BJ170" s="86" t="str">
        <f t="shared" si="266"/>
        <v/>
      </c>
      <c r="BK170" s="86" t="str">
        <f t="shared" si="334"/>
        <v/>
      </c>
      <c r="BL170" s="86" t="str">
        <f t="shared" si="335"/>
        <v/>
      </c>
      <c r="BM170" s="86" t="str">
        <f t="shared" si="267"/>
        <v/>
      </c>
      <c r="BN170" s="86" t="str">
        <f t="shared" si="268"/>
        <v/>
      </c>
      <c r="BO170" s="86" t="e">
        <f t="shared" si="269"/>
        <v>#N/A</v>
      </c>
      <c r="BP170" s="105" t="str">
        <f t="shared" si="270"/>
        <v/>
      </c>
      <c r="BQ170" s="86" t="str">
        <f t="shared" si="271"/>
        <v/>
      </c>
      <c r="BR170" s="86" t="str">
        <f t="shared" si="336"/>
        <v/>
      </c>
      <c r="BS170" s="86" t="str">
        <f t="shared" si="272"/>
        <v/>
      </c>
      <c r="BT170" s="51" t="str">
        <f t="shared" si="310"/>
        <v/>
      </c>
      <c r="BY170" s="132"/>
      <c r="BZ170" s="41" t="e">
        <f>IF(AND(Sufficient_data="Yes",Include_study?="Yes",Moderator&lt;&gt;""),'Moderator Analysis'!E170,NA())</f>
        <v>#N/A</v>
      </c>
      <c r="CA170" s="41" t="e">
        <f>IF(AND(Include_study?="Yes",Sufficient_data="Yes",Moderator&lt;&gt;""),'Moderator Analysis'!F170,NA())</f>
        <v>#N/A</v>
      </c>
      <c r="CB170" s="41" t="str">
        <f t="shared" si="337"/>
        <v/>
      </c>
      <c r="CC170" s="41" t="str">
        <f t="shared" si="273"/>
        <v/>
      </c>
      <c r="CD170" s="41" t="str">
        <f>IF(AND(Sufficient_data="Yes",Include_study?="Yes",Moderator&lt;&gt;""),'Moderator Analysis'!F:F-CO$2,"")</f>
        <v/>
      </c>
      <c r="CE170" s="41" t="str">
        <f t="shared" si="274"/>
        <v/>
      </c>
      <c r="CF170" s="51" t="str">
        <f>IF(AND(Sufficient_data="Yes",Include_study?="Yes",Moderator&lt;&gt;""),CC:CC*('Moderator Analysis'!F:F-CO$5-CO$4*'Moderator Analysis'!E:E)^2,"")</f>
        <v/>
      </c>
      <c r="CG170" s="42"/>
      <c r="CH170" s="25"/>
      <c r="CI170" s="71" t="str">
        <f t="shared" si="275"/>
        <v/>
      </c>
      <c r="CJ170" s="41" t="str">
        <f>IF(AND(Sufficient_data="Yes",Include_study?="Yes",CI170&lt;&gt;""),'Moderator Analysis'!F:F-'Moderator Analysis'!$J$37,"")</f>
        <v/>
      </c>
      <c r="CK170" s="41" t="str">
        <f>IF(AND(Sufficient_data="Yes",Include_study?="Yes",CI170&lt;&gt;""),'Moderator Analysis'!E:E-SUMPRODUCT('Moderator Analysis'!E:E,CI:CI)/SUM(CI:CI),"")</f>
        <v/>
      </c>
      <c r="CL170" s="51" t="str">
        <f>IF(AND(Sufficient_data="Yes",Include_study?="Yes",CI170&lt;&gt;""),CI:CI*('Moderator Analysis'!F:F-'Moderator Analysis'!J$29-'Moderator Analysis'!J$30*'Moderator Analysis'!E:E)^2,"")</f>
        <v/>
      </c>
      <c r="CQ170" s="132"/>
      <c r="CR170" s="134"/>
      <c r="CS170" s="41" t="str">
        <f>IF(AND(Sufficient_data="Yes",Include_study?="Yes"),1/('Publication Bias Analysis'!F170^2),"")</f>
        <v/>
      </c>
      <c r="CT170" s="86" t="str">
        <f>IF(AND(Include_study?="Yes",Sufficient_data="Yes"),1/('Publication Bias Analysis'!F170^2+IF(Additional_model="Fixed effect",0,DG$21)),"")</f>
        <v/>
      </c>
      <c r="CU170" s="86" t="str">
        <f>IF(AND(Include_study?="Yes",Sufficient_data="Yes"),1/('Publication Bias Analysis'!F:F^2+IF(Additional_model="Fixed effect",0,'Publication Bias Analysis'!L$32)),"")</f>
        <v/>
      </c>
      <c r="CV170" s="86" t="str">
        <f>IF(AND(Include_study?="Yes",Sufficient_data="Yes"),'Publication Bias Analysis'!E:E-'Publication Bias Analysis'!I$37,"")</f>
        <v/>
      </c>
      <c r="CW170" s="86" t="str">
        <f>IF(AND(Include_study?="Yes",Sufficient_data="Yes"),IF(Additional_model="Fixed effect",1/'Publication Bias Analysis'!F:F,1/SQRT('Publication Bias Analysis'!F:F^2+Calculations!DG$21)),"")</f>
        <v/>
      </c>
      <c r="CX170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70" s="88" t="str">
        <f t="shared" si="338"/>
        <v/>
      </c>
      <c r="CZ170" s="88" t="str">
        <f>IF(AND(Include_study?="Yes",Sufficient_data="Yes"),CY:CY+IF(DK:DK&lt;0,-1,1)*COUNTIF(CY$2:CY169,CY:CY),"")</f>
        <v/>
      </c>
      <c r="DA170" s="88" t="str">
        <f>IF(AND(Include_study?="Yes",Sufficient_data="Yes"),RANK(DO:DO,DO:DO,1)*IF(DN:DN&gt;0,1,-1)+IF(DN:DN&lt;0,-1,1)*COUNTIF(CY$2:CY169,CY:CY),"")</f>
        <v/>
      </c>
      <c r="DB170" s="88" t="str">
        <f>IF(AND(Include_study?="Yes",Sufficient_data="Yes"),RANK(DR:DR,DR:DR,1)*IF(DQ:DQ&gt;0,1,-1)+IF(DQ:DQ&lt;0,-1,1)*COUNTIF(CY$2:CY169,CY:CY),"")</f>
        <v/>
      </c>
      <c r="DC170" s="41" t="e">
        <f>IF(AND(Include_study?="Yes",Sufficient_data="Yes"),'Publication Bias Analysis'!$E:$E,NA())</f>
        <v>#N/A</v>
      </c>
      <c r="DD170" s="51" t="e">
        <f>IF(AND(Include_study?="Yes",Sufficient_data="Yes"),'Publication Bias Analysis'!$F:$F,NA())</f>
        <v>#N/A</v>
      </c>
      <c r="DJ170" s="136"/>
      <c r="DK170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70" s="41" t="str">
        <f t="shared" si="276"/>
        <v/>
      </c>
      <c r="DM170" s="51" t="str">
        <f>IF(AND(Include_study?="Yes",Sufficient_data="Yes"),1/('Publication Bias Analysis'!F:F^2+IF(Additional_model="Fixed effect",0,$DV$6)),"")</f>
        <v/>
      </c>
      <c r="DN170" s="41" t="str">
        <f>IF(AND(Include_study?="Yes",Sufficient_data="Yes"),IF('Publication Bias Analysis'!L$38="Left",'Publication Bias Analysis'!E:E-DV$3,Calculations!DV$3-'Publication Bias Analysis'!E:E),"")</f>
        <v/>
      </c>
      <c r="DO170" s="41" t="str">
        <f t="shared" si="277"/>
        <v/>
      </c>
      <c r="DP170" s="51" t="str">
        <f>IF(AND(DN170&lt;&gt;"",CZ170&lt;=MAX(CZ:CZ)-DV$7),1/('Publication Bias Analysis'!F:F^2+IF(Additional_model="Fixed effect",0,$DV$13)),"")</f>
        <v/>
      </c>
      <c r="DQ170" s="71" t="str">
        <f>IF(AND(Include_study?="Yes",Sufficient_data="Yes"),IF('Publication Bias Analysis'!L$38="Left",'Publication Bias Analysis'!E:E-DV$10,DV$10-'Publication Bias Analysis'!E:E),"")</f>
        <v/>
      </c>
      <c r="DR170" s="41" t="str">
        <f t="shared" si="278"/>
        <v/>
      </c>
      <c r="DS170" s="51" t="str">
        <f>IF(AND(DQ170&lt;&gt;"",DA170&lt;=MAX(DA:DA)-DV$14),1/('Publication Bias Analysis'!F:F^2+IF(Additional_model="Fixed effect",0,$DV$20)),"")</f>
        <v/>
      </c>
      <c r="EJ170" s="136"/>
      <c r="EK170" s="41" t="str">
        <f t="shared" si="307"/>
        <v/>
      </c>
      <c r="EL170" s="51" t="str">
        <f>IF(AND(Include_study?="Yes",Sufficient_data="Yes"),Z_score-('Publication Bias Analysis'!P$3+'Publication Bias Analysis'!P$4*Inverse_standard_error),"")</f>
        <v/>
      </c>
      <c r="EN170" s="136"/>
      <c r="EO170" s="41" t="str">
        <f>IF(AND(Include_study?="Yes",Sufficient_data="Yes"),('Publication Bias Analysis'!E:E-(SUMPRODUCT(Calculations!CS:CS,'Publication Bias Analysis'!E:E)/SUM(Calculations!CS:CS)))/SQRT(Calculations!EP:EP),"")</f>
        <v/>
      </c>
      <c r="EP170" s="41" t="str">
        <f>IF(AND(Include_study?="Yes",Sufficient_data="Yes"),'Publication Bias Analysis'!F:F^2-1/SUM(Calculations!CS:CS),"")</f>
        <v/>
      </c>
      <c r="EQ170" s="11" t="str">
        <f t="shared" si="279"/>
        <v/>
      </c>
      <c r="ER170" s="11" t="str">
        <f t="shared" si="280"/>
        <v/>
      </c>
      <c r="ES170" s="11" t="str">
        <f>IF(AND(Include_study?="Yes",Sufficient_data="Yes"),COUNTIFS(EQ$2:EQ169,"&lt;"&amp;EQ170,ER$2:ER169,"&lt;"&amp;ER170)+COUNTIFS(EQ171:EQ$201,"&lt;"&amp;EQ170,ER171:ER$201,"&lt;"&amp;ER170)+COUNTIFS(EQ$2:EQ169,"&gt;"&amp;EQ170,ER$2:ER169,"&gt;"&amp;ER170)+COUNTIFS(EQ171:EQ$201,"&gt;"&amp;EQ170,ER171:ER$201,"&gt;"&amp;ER170),"")</f>
        <v/>
      </c>
      <c r="ET170" s="82" t="str">
        <f>IF(AND(Include_study?="Yes",Sufficient_data="Yes"),COUNTIFS(EQ$2:EQ169,"&lt;"&amp;EQ170,ER$2:ER169,"&gt;"&amp;ER170)+COUNTIFS(EQ171:EQ$201,"&lt;"&amp;EQ170,ER171:ER$201,"&gt;"&amp;ER170)+COUNTIFS(EQ$2:EQ169,"&gt;"&amp;EQ170,ER$2:ER169,"&lt;"&amp;ER170)+COUNTIFS(EQ171:EQ$201,"&gt;"&amp;EQ170,ER171:ER$201,"&lt;"&amp;ER170),"")</f>
        <v/>
      </c>
      <c r="EV170" s="136"/>
      <c r="FA170" s="136"/>
      <c r="FB170" s="41" t="e">
        <f t="shared" si="339"/>
        <v>#N/A</v>
      </c>
      <c r="FC170" s="41" t="e">
        <f t="shared" si="340"/>
        <v>#N/A</v>
      </c>
      <c r="FD170" s="41" t="str">
        <f t="shared" si="341"/>
        <v/>
      </c>
      <c r="FE170" s="51" t="str">
        <f>IF(AND(Include_study?="Yes",Sufficient_data="Yes"),Z_score-('Publication Bias Analysis'!AO$30+'Publication Bias Analysis'!AO$31*Inverse_standard_error),"")</f>
        <v/>
      </c>
      <c r="FK170" s="136"/>
      <c r="FL170" s="11" t="str">
        <f>IF(Z_score_individual_studies&lt;&gt;"",RANK('Publication Bias Analysis'!AW:AW,'Publication Bias Analysis'!AW:AW,1)+COUNTIF('Publication Bias Analysis'!AW$2:AW169,'Publication Bias Analysis'!AW170),"")</f>
        <v/>
      </c>
      <c r="FM170" s="41" t="str">
        <f t="shared" si="342"/>
        <v/>
      </c>
      <c r="FN170" s="41" t="e">
        <f>IF('Publication Bias Analysis'!AV170&lt;&gt;"",'Publication Bias Analysis'!AV170,NA())</f>
        <v>#N/A</v>
      </c>
      <c r="FO170" s="41" t="e">
        <f>IF('Publication Bias Analysis'!AW170&lt;&gt;"",'Publication Bias Analysis'!AW170,NA())</f>
        <v>#N/A</v>
      </c>
      <c r="FP170" s="41" t="str">
        <f>IF(AND(Include_study?="Yes",Sufficient_data="Yes"),'Publication Bias Analysis'!AV:AV-AVERAGE('Publication Bias Analysis'!AV:AV),"")</f>
        <v/>
      </c>
      <c r="FQ170" s="51" t="str">
        <f>IF(AND(Include_study?="Yes",Sufficient_data="Yes"),FO:FO-('Publication Bias Analysis'!AZ$30+'Publication Bias Analysis'!AZ$31*FN:FN),"")</f>
        <v/>
      </c>
      <c r="FW170" s="136"/>
      <c r="FX170" s="90" t="str">
        <f t="shared" si="343"/>
        <v/>
      </c>
      <c r="FY170" s="41" t="str">
        <f t="shared" si="281"/>
        <v/>
      </c>
      <c r="FZ170" s="51" t="str">
        <f t="shared" si="311"/>
        <v/>
      </c>
    </row>
    <row r="171" spans="1:182" x14ac:dyDescent="0.2">
      <c r="A171" s="131"/>
      <c r="B171" s="41" t="str">
        <f>IF(AND(Sufficient_data="Yes",Include_study?="Yes"),IF(AND(Sort_By=$E$1,Order="Ascending"),IF(Input!Study_name="",COUNTIFS(Input!Study_name,"&lt;&gt;"&amp;"",Include_study?,"Yes",Sufficient_data,"Yes")+1,IF(COUNT(E171)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171)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71" s="41" t="str">
        <f>IF(B171&lt;&gt;"",IF(B171=0,COUNTIF(B$2:B170,0)+1,COUNTIF(B$2:B170,B171)+COUNTIF(B:B,"&lt;"&amp;B171)+1),"")</f>
        <v/>
      </c>
      <c r="D171" s="41" t="str">
        <f t="shared" si="312"/>
        <v/>
      </c>
      <c r="E171" s="41" t="str">
        <f>IF(AND(Include_study?="Yes",Sufficient_data="Yes",Input!Study_name&lt;&gt;""),Input!Study_name,"")</f>
        <v/>
      </c>
      <c r="F171" s="41" t="str">
        <f>IF(AND(Include_study?="Yes",Sufficient_data="Yes"),IF(Input!M2_M1&lt;&gt;"",Input!M2_M1,IF(AND(M1_&lt;&gt;"",M2_&lt;&gt;""),M2_-M1_,"")),"")</f>
        <v/>
      </c>
      <c r="G171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71" s="41" t="str">
        <f>IF(AND(Include_study?="Yes",Sufficient_data="Yes"),IF(OR(t_value&lt;&gt;"",F_value&lt;&gt;"",Input!Cohens_d&lt;&gt;"",Input!Hedges_g&lt;&gt;""),"",Sdiff/SQRT(2*(1-(r_)))),"")</f>
        <v/>
      </c>
      <c r="I171" s="11" t="str">
        <f t="shared" si="313"/>
        <v/>
      </c>
      <c r="J171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71" s="41" t="str">
        <f t="shared" si="314"/>
        <v/>
      </c>
      <c r="L171" s="41" t="str">
        <f t="shared" si="315"/>
        <v/>
      </c>
      <c r="M171" s="41" t="str">
        <f t="shared" si="316"/>
        <v/>
      </c>
      <c r="N171" s="41" t="str">
        <f t="shared" si="317"/>
        <v/>
      </c>
      <c r="O171" s="41" t="str">
        <f t="shared" si="318"/>
        <v/>
      </c>
      <c r="P171" s="41" t="str">
        <f t="shared" si="319"/>
        <v/>
      </c>
      <c r="Q171" s="41" t="str">
        <f t="shared" si="289"/>
        <v/>
      </c>
      <c r="R171" s="41" t="str">
        <f t="shared" si="320"/>
        <v/>
      </c>
      <c r="S171" s="41" t="str">
        <f t="shared" si="321"/>
        <v/>
      </c>
      <c r="T171" s="105" t="str">
        <f t="shared" si="322"/>
        <v/>
      </c>
      <c r="U171" s="108" t="str">
        <f t="shared" si="323"/>
        <v/>
      </c>
      <c r="V171" s="42"/>
      <c r="W171" s="71" t="e">
        <f t="shared" si="247"/>
        <v>#N/A</v>
      </c>
      <c r="X171" s="41" t="str">
        <f t="shared" si="248"/>
        <v/>
      </c>
      <c r="Y171" s="51" t="str">
        <f t="shared" si="249"/>
        <v/>
      </c>
      <c r="AD171" s="131"/>
      <c r="AE171" s="71" t="str">
        <f t="shared" si="250"/>
        <v/>
      </c>
      <c r="AF171" s="86" t="str">
        <f t="shared" si="324"/>
        <v/>
      </c>
      <c r="AG171" s="86" t="str">
        <f t="shared" si="325"/>
        <v/>
      </c>
      <c r="AH171" s="86" t="str">
        <f t="shared" si="251"/>
        <v/>
      </c>
      <c r="AI171" s="86" t="str">
        <f t="shared" si="252"/>
        <v/>
      </c>
      <c r="AJ171" s="86" t="str">
        <f t="shared" si="253"/>
        <v/>
      </c>
      <c r="AK171" s="86" t="str">
        <f t="shared" si="326"/>
        <v/>
      </c>
      <c r="AL171" s="86" t="str">
        <f>IF(AND(Include_study?="Yes",Sufficient_data="Yes",Subgroup&lt;&gt;""),AH171-ABS(TINV((1-Subgroup_confidence_level),Number_of_subjects-1))*Calculations!AI171,"")</f>
        <v/>
      </c>
      <c r="AM171" s="86" t="str">
        <f>IF(AND(Include_study?="Yes",Sufficient_data="Yes",Subgroup&lt;&gt;""),AH171+ABS(TINV((1-Subgroup_confidence_level),Number_of_subjects-1))*Calculations!AI171,"")</f>
        <v/>
      </c>
      <c r="AN171" s="110" t="str">
        <f t="shared" si="327"/>
        <v/>
      </c>
      <c r="AO171" s="108" t="str">
        <f t="shared" si="328"/>
        <v/>
      </c>
      <c r="AP171" s="42"/>
      <c r="AQ171" s="71" t="e">
        <f t="shared" si="254"/>
        <v>#N/A</v>
      </c>
      <c r="AR171" s="41" t="str">
        <f t="shared" si="255"/>
        <v/>
      </c>
      <c r="AS171" s="51" t="str">
        <f t="shared" si="256"/>
        <v/>
      </c>
      <c r="AT171" s="42"/>
      <c r="AU171" s="71" t="str">
        <f t="shared" si="257"/>
        <v/>
      </c>
      <c r="AV171" s="86" t="str">
        <f>IF(AND(Sufficient_data="Yes",Include_study?="Yes",Subgroup&lt;&gt;""),IF(COUNTIFS(Input!P$2:P170,"="&amp;"Yes",Input!C$2:C170,"="&amp;"Yes",Input!Q$2:Q170,"="&amp;Subgroup)&gt;0,"",Subgroup),"")</f>
        <v/>
      </c>
      <c r="AW171" s="86" t="str">
        <f t="shared" si="258"/>
        <v/>
      </c>
      <c r="AX171" s="86" t="str">
        <f t="shared" si="259"/>
        <v/>
      </c>
      <c r="AY171" s="86" t="str">
        <f t="shared" si="260"/>
        <v/>
      </c>
      <c r="AZ171" s="86" t="str">
        <f t="shared" si="261"/>
        <v/>
      </c>
      <c r="BA171" s="86" t="str">
        <f t="shared" si="262"/>
        <v/>
      </c>
      <c r="BB171" s="86" t="str">
        <f t="shared" si="263"/>
        <v/>
      </c>
      <c r="BC171" s="86" t="str">
        <f t="shared" si="329"/>
        <v/>
      </c>
      <c r="BD171" s="86" t="str">
        <f t="shared" si="264"/>
        <v/>
      </c>
      <c r="BE171" s="86" t="str">
        <f t="shared" si="330"/>
        <v/>
      </c>
      <c r="BF171" s="86" t="str">
        <f t="shared" si="331"/>
        <v/>
      </c>
      <c r="BG171" s="86" t="str">
        <f t="shared" si="265"/>
        <v/>
      </c>
      <c r="BH171" s="86" t="str">
        <f t="shared" si="332"/>
        <v/>
      </c>
      <c r="BI171" s="86" t="str">
        <f t="shared" si="333"/>
        <v/>
      </c>
      <c r="BJ171" s="86" t="str">
        <f t="shared" si="266"/>
        <v/>
      </c>
      <c r="BK171" s="86" t="str">
        <f t="shared" si="334"/>
        <v/>
      </c>
      <c r="BL171" s="86" t="str">
        <f t="shared" si="335"/>
        <v/>
      </c>
      <c r="BM171" s="86" t="str">
        <f t="shared" si="267"/>
        <v/>
      </c>
      <c r="BN171" s="86" t="str">
        <f t="shared" si="268"/>
        <v/>
      </c>
      <c r="BO171" s="86" t="e">
        <f t="shared" si="269"/>
        <v>#N/A</v>
      </c>
      <c r="BP171" s="105" t="str">
        <f t="shared" si="270"/>
        <v/>
      </c>
      <c r="BQ171" s="86" t="str">
        <f t="shared" si="271"/>
        <v/>
      </c>
      <c r="BR171" s="86" t="str">
        <f t="shared" si="336"/>
        <v/>
      </c>
      <c r="BS171" s="86" t="str">
        <f t="shared" si="272"/>
        <v/>
      </c>
      <c r="BT171" s="51" t="str">
        <f t="shared" si="310"/>
        <v/>
      </c>
      <c r="BY171" s="132"/>
      <c r="BZ171" s="41" t="e">
        <f>IF(AND(Sufficient_data="Yes",Include_study?="Yes",Moderator&lt;&gt;""),'Moderator Analysis'!E171,NA())</f>
        <v>#N/A</v>
      </c>
      <c r="CA171" s="41" t="e">
        <f>IF(AND(Include_study?="Yes",Sufficient_data="Yes",Moderator&lt;&gt;""),'Moderator Analysis'!F171,NA())</f>
        <v>#N/A</v>
      </c>
      <c r="CB171" s="41" t="str">
        <f t="shared" si="337"/>
        <v/>
      </c>
      <c r="CC171" s="41" t="str">
        <f t="shared" si="273"/>
        <v/>
      </c>
      <c r="CD171" s="41" t="str">
        <f>IF(AND(Sufficient_data="Yes",Include_study?="Yes",Moderator&lt;&gt;""),'Moderator Analysis'!F:F-CO$2,"")</f>
        <v/>
      </c>
      <c r="CE171" s="41" t="str">
        <f t="shared" si="274"/>
        <v/>
      </c>
      <c r="CF171" s="51" t="str">
        <f>IF(AND(Sufficient_data="Yes",Include_study?="Yes",Moderator&lt;&gt;""),CC:CC*('Moderator Analysis'!F:F-CO$5-CO$4*'Moderator Analysis'!E:E)^2,"")</f>
        <v/>
      </c>
      <c r="CG171" s="42"/>
      <c r="CH171" s="25"/>
      <c r="CI171" s="71" t="str">
        <f t="shared" si="275"/>
        <v/>
      </c>
      <c r="CJ171" s="41" t="str">
        <f>IF(AND(Sufficient_data="Yes",Include_study?="Yes",CI171&lt;&gt;""),'Moderator Analysis'!F:F-'Moderator Analysis'!$J$37,"")</f>
        <v/>
      </c>
      <c r="CK171" s="41" t="str">
        <f>IF(AND(Sufficient_data="Yes",Include_study?="Yes",CI171&lt;&gt;""),'Moderator Analysis'!E:E-SUMPRODUCT('Moderator Analysis'!E:E,CI:CI)/SUM(CI:CI),"")</f>
        <v/>
      </c>
      <c r="CL171" s="51" t="str">
        <f>IF(AND(Sufficient_data="Yes",Include_study?="Yes",CI171&lt;&gt;""),CI:CI*('Moderator Analysis'!F:F-'Moderator Analysis'!J$29-'Moderator Analysis'!J$30*'Moderator Analysis'!E:E)^2,"")</f>
        <v/>
      </c>
      <c r="CQ171" s="132"/>
      <c r="CR171" s="134"/>
      <c r="CS171" s="41" t="str">
        <f>IF(AND(Sufficient_data="Yes",Include_study?="Yes"),1/('Publication Bias Analysis'!F171^2),"")</f>
        <v/>
      </c>
      <c r="CT171" s="86" t="str">
        <f>IF(AND(Include_study?="Yes",Sufficient_data="Yes"),1/('Publication Bias Analysis'!F171^2+IF(Additional_model="Fixed effect",0,DG$21)),"")</f>
        <v/>
      </c>
      <c r="CU171" s="86" t="str">
        <f>IF(AND(Include_study?="Yes",Sufficient_data="Yes"),1/('Publication Bias Analysis'!F:F^2+IF(Additional_model="Fixed effect",0,'Publication Bias Analysis'!L$32)),"")</f>
        <v/>
      </c>
      <c r="CV171" s="86" t="str">
        <f>IF(AND(Include_study?="Yes",Sufficient_data="Yes"),'Publication Bias Analysis'!E:E-'Publication Bias Analysis'!I$37,"")</f>
        <v/>
      </c>
      <c r="CW171" s="86" t="str">
        <f>IF(AND(Include_study?="Yes",Sufficient_data="Yes"),IF(Additional_model="Fixed effect",1/'Publication Bias Analysis'!F:F,1/SQRT('Publication Bias Analysis'!F:F^2+Calculations!DG$21)),"")</f>
        <v/>
      </c>
      <c r="CX171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71" s="88" t="str">
        <f t="shared" si="338"/>
        <v/>
      </c>
      <c r="CZ171" s="88" t="str">
        <f>IF(AND(Include_study?="Yes",Sufficient_data="Yes"),CY:CY+IF(DK:DK&lt;0,-1,1)*COUNTIF(CY$2:CY170,CY:CY),"")</f>
        <v/>
      </c>
      <c r="DA171" s="88" t="str">
        <f>IF(AND(Include_study?="Yes",Sufficient_data="Yes"),RANK(DO:DO,DO:DO,1)*IF(DN:DN&gt;0,1,-1)+IF(DN:DN&lt;0,-1,1)*COUNTIF(CY$2:CY170,CY:CY),"")</f>
        <v/>
      </c>
      <c r="DB171" s="88" t="str">
        <f>IF(AND(Include_study?="Yes",Sufficient_data="Yes"),RANK(DR:DR,DR:DR,1)*IF(DQ:DQ&gt;0,1,-1)+IF(DQ:DQ&lt;0,-1,1)*COUNTIF(CY$2:CY170,CY:CY),"")</f>
        <v/>
      </c>
      <c r="DC171" s="41" t="e">
        <f>IF(AND(Include_study?="Yes",Sufficient_data="Yes"),'Publication Bias Analysis'!$E:$E,NA())</f>
        <v>#N/A</v>
      </c>
      <c r="DD171" s="51" t="e">
        <f>IF(AND(Include_study?="Yes",Sufficient_data="Yes"),'Publication Bias Analysis'!$F:$F,NA())</f>
        <v>#N/A</v>
      </c>
      <c r="DJ171" s="136"/>
      <c r="DK171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71" s="41" t="str">
        <f t="shared" si="276"/>
        <v/>
      </c>
      <c r="DM171" s="51" t="str">
        <f>IF(AND(Include_study?="Yes",Sufficient_data="Yes"),1/('Publication Bias Analysis'!F:F^2+IF(Additional_model="Fixed effect",0,$DV$6)),"")</f>
        <v/>
      </c>
      <c r="DN171" s="41" t="str">
        <f>IF(AND(Include_study?="Yes",Sufficient_data="Yes"),IF('Publication Bias Analysis'!L$38="Left",'Publication Bias Analysis'!E:E-DV$3,Calculations!DV$3-'Publication Bias Analysis'!E:E),"")</f>
        <v/>
      </c>
      <c r="DO171" s="41" t="str">
        <f t="shared" si="277"/>
        <v/>
      </c>
      <c r="DP171" s="51" t="str">
        <f>IF(AND(DN171&lt;&gt;"",CZ171&lt;=MAX(CZ:CZ)-DV$7),1/('Publication Bias Analysis'!F:F^2+IF(Additional_model="Fixed effect",0,$DV$13)),"")</f>
        <v/>
      </c>
      <c r="DQ171" s="71" t="str">
        <f>IF(AND(Include_study?="Yes",Sufficient_data="Yes"),IF('Publication Bias Analysis'!L$38="Left",'Publication Bias Analysis'!E:E-DV$10,DV$10-'Publication Bias Analysis'!E:E),"")</f>
        <v/>
      </c>
      <c r="DR171" s="41" t="str">
        <f t="shared" si="278"/>
        <v/>
      </c>
      <c r="DS171" s="51" t="str">
        <f>IF(AND(DQ171&lt;&gt;"",DA171&lt;=MAX(DA:DA)-DV$14),1/('Publication Bias Analysis'!F:F^2+IF(Additional_model="Fixed effect",0,$DV$20)),"")</f>
        <v/>
      </c>
      <c r="EJ171" s="136"/>
      <c r="EK171" s="41" t="str">
        <f t="shared" si="307"/>
        <v/>
      </c>
      <c r="EL171" s="51" t="str">
        <f>IF(AND(Include_study?="Yes",Sufficient_data="Yes"),Z_score-('Publication Bias Analysis'!P$3+'Publication Bias Analysis'!P$4*Inverse_standard_error),"")</f>
        <v/>
      </c>
      <c r="EN171" s="136"/>
      <c r="EO171" s="41" t="str">
        <f>IF(AND(Include_study?="Yes",Sufficient_data="Yes"),('Publication Bias Analysis'!E:E-(SUMPRODUCT(Calculations!CS:CS,'Publication Bias Analysis'!E:E)/SUM(Calculations!CS:CS)))/SQRT(Calculations!EP:EP),"")</f>
        <v/>
      </c>
      <c r="EP171" s="41" t="str">
        <f>IF(AND(Include_study?="Yes",Sufficient_data="Yes"),'Publication Bias Analysis'!F:F^2-1/SUM(Calculations!CS:CS),"")</f>
        <v/>
      </c>
      <c r="EQ171" s="11" t="str">
        <f t="shared" si="279"/>
        <v/>
      </c>
      <c r="ER171" s="11" t="str">
        <f t="shared" si="280"/>
        <v/>
      </c>
      <c r="ES171" s="11" t="str">
        <f>IF(AND(Include_study?="Yes",Sufficient_data="Yes"),COUNTIFS(EQ$2:EQ170,"&lt;"&amp;EQ171,ER$2:ER170,"&lt;"&amp;ER171)+COUNTIFS(EQ172:EQ$201,"&lt;"&amp;EQ171,ER172:ER$201,"&lt;"&amp;ER171)+COUNTIFS(EQ$2:EQ170,"&gt;"&amp;EQ171,ER$2:ER170,"&gt;"&amp;ER171)+COUNTIFS(EQ172:EQ$201,"&gt;"&amp;EQ171,ER172:ER$201,"&gt;"&amp;ER171),"")</f>
        <v/>
      </c>
      <c r="ET171" s="82" t="str">
        <f>IF(AND(Include_study?="Yes",Sufficient_data="Yes"),COUNTIFS(EQ$2:EQ170,"&lt;"&amp;EQ171,ER$2:ER170,"&gt;"&amp;ER171)+COUNTIFS(EQ172:EQ$201,"&lt;"&amp;EQ171,ER172:ER$201,"&gt;"&amp;ER171)+COUNTIFS(EQ$2:EQ170,"&gt;"&amp;EQ171,ER$2:ER170,"&lt;"&amp;ER171)+COUNTIFS(EQ172:EQ$201,"&gt;"&amp;EQ171,ER172:ER$201,"&lt;"&amp;ER171),"")</f>
        <v/>
      </c>
      <c r="EV171" s="136"/>
      <c r="FA171" s="136"/>
      <c r="FB171" s="41" t="e">
        <f t="shared" si="339"/>
        <v>#N/A</v>
      </c>
      <c r="FC171" s="41" t="e">
        <f t="shared" si="340"/>
        <v>#N/A</v>
      </c>
      <c r="FD171" s="41" t="str">
        <f t="shared" si="341"/>
        <v/>
      </c>
      <c r="FE171" s="51" t="str">
        <f>IF(AND(Include_study?="Yes",Sufficient_data="Yes"),Z_score-('Publication Bias Analysis'!AO$30+'Publication Bias Analysis'!AO$31*Inverse_standard_error),"")</f>
        <v/>
      </c>
      <c r="FK171" s="136"/>
      <c r="FL171" s="11" t="str">
        <f>IF(Z_score_individual_studies&lt;&gt;"",RANK('Publication Bias Analysis'!AW:AW,'Publication Bias Analysis'!AW:AW,1)+COUNTIF('Publication Bias Analysis'!AW$2:AW170,'Publication Bias Analysis'!AW171),"")</f>
        <v/>
      </c>
      <c r="FM171" s="41" t="str">
        <f t="shared" si="342"/>
        <v/>
      </c>
      <c r="FN171" s="41" t="e">
        <f>IF('Publication Bias Analysis'!AV171&lt;&gt;"",'Publication Bias Analysis'!AV171,NA())</f>
        <v>#N/A</v>
      </c>
      <c r="FO171" s="41" t="e">
        <f>IF('Publication Bias Analysis'!AW171&lt;&gt;"",'Publication Bias Analysis'!AW171,NA())</f>
        <v>#N/A</v>
      </c>
      <c r="FP171" s="41" t="str">
        <f>IF(AND(Include_study?="Yes",Sufficient_data="Yes"),'Publication Bias Analysis'!AV:AV-AVERAGE('Publication Bias Analysis'!AV:AV),"")</f>
        <v/>
      </c>
      <c r="FQ171" s="51" t="str">
        <f>IF(AND(Include_study?="Yes",Sufficient_data="Yes"),FO:FO-('Publication Bias Analysis'!AZ$30+'Publication Bias Analysis'!AZ$31*FN:FN),"")</f>
        <v/>
      </c>
      <c r="FW171" s="136"/>
      <c r="FX171" s="90" t="str">
        <f t="shared" si="343"/>
        <v/>
      </c>
      <c r="FY171" s="41" t="str">
        <f t="shared" si="281"/>
        <v/>
      </c>
      <c r="FZ171" s="51" t="str">
        <f t="shared" si="311"/>
        <v/>
      </c>
    </row>
    <row r="172" spans="1:182" x14ac:dyDescent="0.2">
      <c r="A172" s="131"/>
      <c r="B172" s="41" t="str">
        <f>IF(AND(Sufficient_data="Yes",Include_study?="Yes"),IF(AND(Sort_By=$E$1,Order="Ascending"),IF(Input!Study_name="",COUNTIFS(Input!Study_name,"&lt;&gt;"&amp;"",Include_study?,"Yes",Sufficient_data,"Yes")+1,IF(COUNT(E172)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172)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72" s="41" t="str">
        <f>IF(B172&lt;&gt;"",IF(B172=0,COUNTIF(B$2:B171,0)+1,COUNTIF(B$2:B171,B172)+COUNTIF(B:B,"&lt;"&amp;B172)+1),"")</f>
        <v/>
      </c>
      <c r="D172" s="41" t="str">
        <f t="shared" si="312"/>
        <v/>
      </c>
      <c r="E172" s="41" t="str">
        <f>IF(AND(Include_study?="Yes",Sufficient_data="Yes",Input!Study_name&lt;&gt;""),Input!Study_name,"")</f>
        <v/>
      </c>
      <c r="F172" s="41" t="str">
        <f>IF(AND(Include_study?="Yes",Sufficient_data="Yes"),IF(Input!M2_M1&lt;&gt;"",Input!M2_M1,IF(AND(M1_&lt;&gt;"",M2_&lt;&gt;""),M2_-M1_,"")),"")</f>
        <v/>
      </c>
      <c r="G172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72" s="41" t="str">
        <f>IF(AND(Include_study?="Yes",Sufficient_data="Yes"),IF(OR(t_value&lt;&gt;"",F_value&lt;&gt;"",Input!Cohens_d&lt;&gt;"",Input!Hedges_g&lt;&gt;""),"",Sdiff/SQRT(2*(1-(r_)))),"")</f>
        <v/>
      </c>
      <c r="I172" s="11" t="str">
        <f t="shared" si="313"/>
        <v/>
      </c>
      <c r="J172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72" s="41" t="str">
        <f t="shared" si="314"/>
        <v/>
      </c>
      <c r="L172" s="41" t="str">
        <f t="shared" si="315"/>
        <v/>
      </c>
      <c r="M172" s="41" t="str">
        <f t="shared" si="316"/>
        <v/>
      </c>
      <c r="N172" s="41" t="str">
        <f t="shared" si="317"/>
        <v/>
      </c>
      <c r="O172" s="41" t="str">
        <f t="shared" si="318"/>
        <v/>
      </c>
      <c r="P172" s="41" t="str">
        <f t="shared" si="319"/>
        <v/>
      </c>
      <c r="Q172" s="41" t="str">
        <f t="shared" si="289"/>
        <v/>
      </c>
      <c r="R172" s="41" t="str">
        <f t="shared" si="320"/>
        <v/>
      </c>
      <c r="S172" s="41" t="str">
        <f t="shared" si="321"/>
        <v/>
      </c>
      <c r="T172" s="105" t="str">
        <f t="shared" si="322"/>
        <v/>
      </c>
      <c r="U172" s="108" t="str">
        <f t="shared" si="323"/>
        <v/>
      </c>
      <c r="V172" s="42"/>
      <c r="W172" s="71" t="e">
        <f t="shared" si="247"/>
        <v>#N/A</v>
      </c>
      <c r="X172" s="41" t="str">
        <f t="shared" si="248"/>
        <v/>
      </c>
      <c r="Y172" s="51" t="str">
        <f t="shared" si="249"/>
        <v/>
      </c>
      <c r="AD172" s="131"/>
      <c r="AE172" s="71" t="str">
        <f t="shared" si="250"/>
        <v/>
      </c>
      <c r="AF172" s="86" t="str">
        <f t="shared" si="324"/>
        <v/>
      </c>
      <c r="AG172" s="86" t="str">
        <f t="shared" si="325"/>
        <v/>
      </c>
      <c r="AH172" s="86" t="str">
        <f t="shared" si="251"/>
        <v/>
      </c>
      <c r="AI172" s="86" t="str">
        <f t="shared" si="252"/>
        <v/>
      </c>
      <c r="AJ172" s="86" t="str">
        <f t="shared" si="253"/>
        <v/>
      </c>
      <c r="AK172" s="86" t="str">
        <f t="shared" si="326"/>
        <v/>
      </c>
      <c r="AL172" s="86" t="str">
        <f>IF(AND(Include_study?="Yes",Sufficient_data="Yes",Subgroup&lt;&gt;""),AH172-ABS(TINV((1-Subgroup_confidence_level),Number_of_subjects-1))*Calculations!AI172,"")</f>
        <v/>
      </c>
      <c r="AM172" s="86" t="str">
        <f>IF(AND(Include_study?="Yes",Sufficient_data="Yes",Subgroup&lt;&gt;""),AH172+ABS(TINV((1-Subgroup_confidence_level),Number_of_subjects-1))*Calculations!AI172,"")</f>
        <v/>
      </c>
      <c r="AN172" s="110" t="str">
        <f t="shared" si="327"/>
        <v/>
      </c>
      <c r="AO172" s="108" t="str">
        <f t="shared" si="328"/>
        <v/>
      </c>
      <c r="AP172" s="42"/>
      <c r="AQ172" s="71" t="e">
        <f t="shared" si="254"/>
        <v>#N/A</v>
      </c>
      <c r="AR172" s="41" t="str">
        <f t="shared" si="255"/>
        <v/>
      </c>
      <c r="AS172" s="51" t="str">
        <f t="shared" si="256"/>
        <v/>
      </c>
      <c r="AT172" s="42"/>
      <c r="AU172" s="71" t="str">
        <f t="shared" si="257"/>
        <v/>
      </c>
      <c r="AV172" s="86" t="str">
        <f>IF(AND(Sufficient_data="Yes",Include_study?="Yes",Subgroup&lt;&gt;""),IF(COUNTIFS(Input!P$2:P171,"="&amp;"Yes",Input!C$2:C171,"="&amp;"Yes",Input!Q$2:Q171,"="&amp;Subgroup)&gt;0,"",Subgroup),"")</f>
        <v/>
      </c>
      <c r="AW172" s="86" t="str">
        <f t="shared" si="258"/>
        <v/>
      </c>
      <c r="AX172" s="86" t="str">
        <f t="shared" si="259"/>
        <v/>
      </c>
      <c r="AY172" s="86" t="str">
        <f t="shared" si="260"/>
        <v/>
      </c>
      <c r="AZ172" s="86" t="str">
        <f t="shared" si="261"/>
        <v/>
      </c>
      <c r="BA172" s="86" t="str">
        <f t="shared" si="262"/>
        <v/>
      </c>
      <c r="BB172" s="86" t="str">
        <f t="shared" si="263"/>
        <v/>
      </c>
      <c r="BC172" s="86" t="str">
        <f t="shared" si="329"/>
        <v/>
      </c>
      <c r="BD172" s="86" t="str">
        <f t="shared" si="264"/>
        <v/>
      </c>
      <c r="BE172" s="86" t="str">
        <f t="shared" si="330"/>
        <v/>
      </c>
      <c r="BF172" s="86" t="str">
        <f t="shared" si="331"/>
        <v/>
      </c>
      <c r="BG172" s="86" t="str">
        <f t="shared" si="265"/>
        <v/>
      </c>
      <c r="BH172" s="86" t="str">
        <f t="shared" si="332"/>
        <v/>
      </c>
      <c r="BI172" s="86" t="str">
        <f t="shared" si="333"/>
        <v/>
      </c>
      <c r="BJ172" s="86" t="str">
        <f t="shared" si="266"/>
        <v/>
      </c>
      <c r="BK172" s="86" t="str">
        <f t="shared" si="334"/>
        <v/>
      </c>
      <c r="BL172" s="86" t="str">
        <f t="shared" si="335"/>
        <v/>
      </c>
      <c r="BM172" s="86" t="str">
        <f t="shared" si="267"/>
        <v/>
      </c>
      <c r="BN172" s="86" t="str">
        <f t="shared" si="268"/>
        <v/>
      </c>
      <c r="BO172" s="86" t="e">
        <f t="shared" si="269"/>
        <v>#N/A</v>
      </c>
      <c r="BP172" s="105" t="str">
        <f t="shared" si="270"/>
        <v/>
      </c>
      <c r="BQ172" s="86" t="str">
        <f t="shared" si="271"/>
        <v/>
      </c>
      <c r="BR172" s="86" t="str">
        <f t="shared" si="336"/>
        <v/>
      </c>
      <c r="BS172" s="86" t="str">
        <f t="shared" si="272"/>
        <v/>
      </c>
      <c r="BT172" s="51" t="str">
        <f t="shared" si="310"/>
        <v/>
      </c>
      <c r="BY172" s="132"/>
      <c r="BZ172" s="41" t="e">
        <f>IF(AND(Sufficient_data="Yes",Include_study?="Yes",Moderator&lt;&gt;""),'Moderator Analysis'!E172,NA())</f>
        <v>#N/A</v>
      </c>
      <c r="CA172" s="41" t="e">
        <f>IF(AND(Include_study?="Yes",Sufficient_data="Yes",Moderator&lt;&gt;""),'Moderator Analysis'!F172,NA())</f>
        <v>#N/A</v>
      </c>
      <c r="CB172" s="41" t="str">
        <f t="shared" si="337"/>
        <v/>
      </c>
      <c r="CC172" s="41" t="str">
        <f t="shared" si="273"/>
        <v/>
      </c>
      <c r="CD172" s="41" t="str">
        <f>IF(AND(Sufficient_data="Yes",Include_study?="Yes",Moderator&lt;&gt;""),'Moderator Analysis'!F:F-CO$2,"")</f>
        <v/>
      </c>
      <c r="CE172" s="41" t="str">
        <f t="shared" si="274"/>
        <v/>
      </c>
      <c r="CF172" s="51" t="str">
        <f>IF(AND(Sufficient_data="Yes",Include_study?="Yes",Moderator&lt;&gt;""),CC:CC*('Moderator Analysis'!F:F-CO$5-CO$4*'Moderator Analysis'!E:E)^2,"")</f>
        <v/>
      </c>
      <c r="CG172" s="42"/>
      <c r="CH172" s="25"/>
      <c r="CI172" s="71" t="str">
        <f t="shared" si="275"/>
        <v/>
      </c>
      <c r="CJ172" s="41" t="str">
        <f>IF(AND(Sufficient_data="Yes",Include_study?="Yes",CI172&lt;&gt;""),'Moderator Analysis'!F:F-'Moderator Analysis'!$J$37,"")</f>
        <v/>
      </c>
      <c r="CK172" s="41" t="str">
        <f>IF(AND(Sufficient_data="Yes",Include_study?="Yes",CI172&lt;&gt;""),'Moderator Analysis'!E:E-SUMPRODUCT('Moderator Analysis'!E:E,CI:CI)/SUM(CI:CI),"")</f>
        <v/>
      </c>
      <c r="CL172" s="51" t="str">
        <f>IF(AND(Sufficient_data="Yes",Include_study?="Yes",CI172&lt;&gt;""),CI:CI*('Moderator Analysis'!F:F-'Moderator Analysis'!J$29-'Moderator Analysis'!J$30*'Moderator Analysis'!E:E)^2,"")</f>
        <v/>
      </c>
      <c r="CQ172" s="132"/>
      <c r="CR172" s="134"/>
      <c r="CS172" s="41" t="str">
        <f>IF(AND(Sufficient_data="Yes",Include_study?="Yes"),1/('Publication Bias Analysis'!F172^2),"")</f>
        <v/>
      </c>
      <c r="CT172" s="86" t="str">
        <f>IF(AND(Include_study?="Yes",Sufficient_data="Yes"),1/('Publication Bias Analysis'!F172^2+IF(Additional_model="Fixed effect",0,DG$21)),"")</f>
        <v/>
      </c>
      <c r="CU172" s="86" t="str">
        <f>IF(AND(Include_study?="Yes",Sufficient_data="Yes"),1/('Publication Bias Analysis'!F:F^2+IF(Additional_model="Fixed effect",0,'Publication Bias Analysis'!L$32)),"")</f>
        <v/>
      </c>
      <c r="CV172" s="86" t="str">
        <f>IF(AND(Include_study?="Yes",Sufficient_data="Yes"),'Publication Bias Analysis'!E:E-'Publication Bias Analysis'!I$37,"")</f>
        <v/>
      </c>
      <c r="CW172" s="86" t="str">
        <f>IF(AND(Include_study?="Yes",Sufficient_data="Yes"),IF(Additional_model="Fixed effect",1/'Publication Bias Analysis'!F:F,1/SQRT('Publication Bias Analysis'!F:F^2+Calculations!DG$21)),"")</f>
        <v/>
      </c>
      <c r="CX172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72" s="88" t="str">
        <f t="shared" si="338"/>
        <v/>
      </c>
      <c r="CZ172" s="88" t="str">
        <f>IF(AND(Include_study?="Yes",Sufficient_data="Yes"),CY:CY+IF(DK:DK&lt;0,-1,1)*COUNTIF(CY$2:CY171,CY:CY),"")</f>
        <v/>
      </c>
      <c r="DA172" s="88" t="str">
        <f>IF(AND(Include_study?="Yes",Sufficient_data="Yes"),RANK(DO:DO,DO:DO,1)*IF(DN:DN&gt;0,1,-1)+IF(DN:DN&lt;0,-1,1)*COUNTIF(CY$2:CY171,CY:CY),"")</f>
        <v/>
      </c>
      <c r="DB172" s="88" t="str">
        <f>IF(AND(Include_study?="Yes",Sufficient_data="Yes"),RANK(DR:DR,DR:DR,1)*IF(DQ:DQ&gt;0,1,-1)+IF(DQ:DQ&lt;0,-1,1)*COUNTIF(CY$2:CY171,CY:CY),"")</f>
        <v/>
      </c>
      <c r="DC172" s="41" t="e">
        <f>IF(AND(Include_study?="Yes",Sufficient_data="Yes"),'Publication Bias Analysis'!$E:$E,NA())</f>
        <v>#N/A</v>
      </c>
      <c r="DD172" s="51" t="e">
        <f>IF(AND(Include_study?="Yes",Sufficient_data="Yes"),'Publication Bias Analysis'!$F:$F,NA())</f>
        <v>#N/A</v>
      </c>
      <c r="DJ172" s="136"/>
      <c r="DK172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72" s="41" t="str">
        <f t="shared" si="276"/>
        <v/>
      </c>
      <c r="DM172" s="51" t="str">
        <f>IF(AND(Include_study?="Yes",Sufficient_data="Yes"),1/('Publication Bias Analysis'!F:F^2+IF(Additional_model="Fixed effect",0,$DV$6)),"")</f>
        <v/>
      </c>
      <c r="DN172" s="41" t="str">
        <f>IF(AND(Include_study?="Yes",Sufficient_data="Yes"),IF('Publication Bias Analysis'!L$38="Left",'Publication Bias Analysis'!E:E-DV$3,Calculations!DV$3-'Publication Bias Analysis'!E:E),"")</f>
        <v/>
      </c>
      <c r="DO172" s="41" t="str">
        <f t="shared" si="277"/>
        <v/>
      </c>
      <c r="DP172" s="51" t="str">
        <f>IF(AND(DN172&lt;&gt;"",CZ172&lt;=MAX(CZ:CZ)-DV$7),1/('Publication Bias Analysis'!F:F^2+IF(Additional_model="Fixed effect",0,$DV$13)),"")</f>
        <v/>
      </c>
      <c r="DQ172" s="71" t="str">
        <f>IF(AND(Include_study?="Yes",Sufficient_data="Yes"),IF('Publication Bias Analysis'!L$38="Left",'Publication Bias Analysis'!E:E-DV$10,DV$10-'Publication Bias Analysis'!E:E),"")</f>
        <v/>
      </c>
      <c r="DR172" s="41" t="str">
        <f t="shared" si="278"/>
        <v/>
      </c>
      <c r="DS172" s="51" t="str">
        <f>IF(AND(DQ172&lt;&gt;"",DA172&lt;=MAX(DA:DA)-DV$14),1/('Publication Bias Analysis'!F:F^2+IF(Additional_model="Fixed effect",0,$DV$20)),"")</f>
        <v/>
      </c>
      <c r="EJ172" s="136"/>
      <c r="EK172" s="41" t="str">
        <f t="shared" si="307"/>
        <v/>
      </c>
      <c r="EL172" s="51" t="str">
        <f>IF(AND(Include_study?="Yes",Sufficient_data="Yes"),Z_score-('Publication Bias Analysis'!P$3+'Publication Bias Analysis'!P$4*Inverse_standard_error),"")</f>
        <v/>
      </c>
      <c r="EN172" s="136"/>
      <c r="EO172" s="41" t="str">
        <f>IF(AND(Include_study?="Yes",Sufficient_data="Yes"),('Publication Bias Analysis'!E:E-(SUMPRODUCT(Calculations!CS:CS,'Publication Bias Analysis'!E:E)/SUM(Calculations!CS:CS)))/SQRT(Calculations!EP:EP),"")</f>
        <v/>
      </c>
      <c r="EP172" s="41" t="str">
        <f>IF(AND(Include_study?="Yes",Sufficient_data="Yes"),'Publication Bias Analysis'!F:F^2-1/SUM(Calculations!CS:CS),"")</f>
        <v/>
      </c>
      <c r="EQ172" s="11" t="str">
        <f t="shared" si="279"/>
        <v/>
      </c>
      <c r="ER172" s="11" t="str">
        <f t="shared" si="280"/>
        <v/>
      </c>
      <c r="ES172" s="11" t="str">
        <f>IF(AND(Include_study?="Yes",Sufficient_data="Yes"),COUNTIFS(EQ$2:EQ171,"&lt;"&amp;EQ172,ER$2:ER171,"&lt;"&amp;ER172)+COUNTIFS(EQ173:EQ$201,"&lt;"&amp;EQ172,ER173:ER$201,"&lt;"&amp;ER172)+COUNTIFS(EQ$2:EQ171,"&gt;"&amp;EQ172,ER$2:ER171,"&gt;"&amp;ER172)+COUNTIFS(EQ173:EQ$201,"&gt;"&amp;EQ172,ER173:ER$201,"&gt;"&amp;ER172),"")</f>
        <v/>
      </c>
      <c r="ET172" s="82" t="str">
        <f>IF(AND(Include_study?="Yes",Sufficient_data="Yes"),COUNTIFS(EQ$2:EQ171,"&lt;"&amp;EQ172,ER$2:ER171,"&gt;"&amp;ER172)+COUNTIFS(EQ173:EQ$201,"&lt;"&amp;EQ172,ER173:ER$201,"&gt;"&amp;ER172)+COUNTIFS(EQ$2:EQ171,"&gt;"&amp;EQ172,ER$2:ER171,"&lt;"&amp;ER172)+COUNTIFS(EQ173:EQ$201,"&gt;"&amp;EQ172,ER173:ER$201,"&lt;"&amp;ER172),"")</f>
        <v/>
      </c>
      <c r="EV172" s="136"/>
      <c r="FA172" s="136"/>
      <c r="FB172" s="41" t="e">
        <f t="shared" si="339"/>
        <v>#N/A</v>
      </c>
      <c r="FC172" s="41" t="e">
        <f t="shared" si="340"/>
        <v>#N/A</v>
      </c>
      <c r="FD172" s="41" t="str">
        <f t="shared" si="341"/>
        <v/>
      </c>
      <c r="FE172" s="51" t="str">
        <f>IF(AND(Include_study?="Yes",Sufficient_data="Yes"),Z_score-('Publication Bias Analysis'!AO$30+'Publication Bias Analysis'!AO$31*Inverse_standard_error),"")</f>
        <v/>
      </c>
      <c r="FK172" s="136"/>
      <c r="FL172" s="11" t="str">
        <f>IF(Z_score_individual_studies&lt;&gt;"",RANK('Publication Bias Analysis'!AW:AW,'Publication Bias Analysis'!AW:AW,1)+COUNTIF('Publication Bias Analysis'!AW$2:AW171,'Publication Bias Analysis'!AW172),"")</f>
        <v/>
      </c>
      <c r="FM172" s="41" t="str">
        <f t="shared" si="342"/>
        <v/>
      </c>
      <c r="FN172" s="41" t="e">
        <f>IF('Publication Bias Analysis'!AV172&lt;&gt;"",'Publication Bias Analysis'!AV172,NA())</f>
        <v>#N/A</v>
      </c>
      <c r="FO172" s="41" t="e">
        <f>IF('Publication Bias Analysis'!AW172&lt;&gt;"",'Publication Bias Analysis'!AW172,NA())</f>
        <v>#N/A</v>
      </c>
      <c r="FP172" s="41" t="str">
        <f>IF(AND(Include_study?="Yes",Sufficient_data="Yes"),'Publication Bias Analysis'!AV:AV-AVERAGE('Publication Bias Analysis'!AV:AV),"")</f>
        <v/>
      </c>
      <c r="FQ172" s="51" t="str">
        <f>IF(AND(Include_study?="Yes",Sufficient_data="Yes"),FO:FO-('Publication Bias Analysis'!AZ$30+'Publication Bias Analysis'!AZ$31*FN:FN),"")</f>
        <v/>
      </c>
      <c r="FW172" s="136"/>
      <c r="FX172" s="90" t="str">
        <f t="shared" si="343"/>
        <v/>
      </c>
      <c r="FY172" s="41" t="str">
        <f t="shared" si="281"/>
        <v/>
      </c>
      <c r="FZ172" s="51" t="str">
        <f t="shared" si="311"/>
        <v/>
      </c>
    </row>
    <row r="173" spans="1:182" x14ac:dyDescent="0.2">
      <c r="A173" s="131"/>
      <c r="B173" s="41" t="str">
        <f>IF(AND(Sufficient_data="Yes",Include_study?="Yes"),IF(AND(Sort_By=$E$1,Order="Ascending"),IF(Input!Study_name="",COUNTIFS(Input!Study_name,"&lt;&gt;"&amp;"",Include_study?,"Yes",Sufficient_data,"Yes")+1,IF(COUNT(E173)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173)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73" s="41" t="str">
        <f>IF(B173&lt;&gt;"",IF(B173=0,COUNTIF(B$2:B172,0)+1,COUNTIF(B$2:B172,B173)+COUNTIF(B:B,"&lt;"&amp;B173)+1),"")</f>
        <v/>
      </c>
      <c r="D173" s="41" t="str">
        <f t="shared" si="312"/>
        <v/>
      </c>
      <c r="E173" s="41" t="str">
        <f>IF(AND(Include_study?="Yes",Sufficient_data="Yes",Input!Study_name&lt;&gt;""),Input!Study_name,"")</f>
        <v/>
      </c>
      <c r="F173" s="41" t="str">
        <f>IF(AND(Include_study?="Yes",Sufficient_data="Yes"),IF(Input!M2_M1&lt;&gt;"",Input!M2_M1,IF(AND(M1_&lt;&gt;"",M2_&lt;&gt;""),M2_-M1_,"")),"")</f>
        <v/>
      </c>
      <c r="G173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73" s="41" t="str">
        <f>IF(AND(Include_study?="Yes",Sufficient_data="Yes"),IF(OR(t_value&lt;&gt;"",F_value&lt;&gt;"",Input!Cohens_d&lt;&gt;"",Input!Hedges_g&lt;&gt;""),"",Sdiff/SQRT(2*(1-(r_)))),"")</f>
        <v/>
      </c>
      <c r="I173" s="11" t="str">
        <f t="shared" si="313"/>
        <v/>
      </c>
      <c r="J173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73" s="41" t="str">
        <f t="shared" si="314"/>
        <v/>
      </c>
      <c r="L173" s="41" t="str">
        <f t="shared" si="315"/>
        <v/>
      </c>
      <c r="M173" s="41" t="str">
        <f t="shared" si="316"/>
        <v/>
      </c>
      <c r="N173" s="41" t="str">
        <f t="shared" si="317"/>
        <v/>
      </c>
      <c r="O173" s="41" t="str">
        <f t="shared" si="318"/>
        <v/>
      </c>
      <c r="P173" s="41" t="str">
        <f t="shared" si="319"/>
        <v/>
      </c>
      <c r="Q173" s="41" t="str">
        <f t="shared" si="289"/>
        <v/>
      </c>
      <c r="R173" s="41" t="str">
        <f t="shared" si="320"/>
        <v/>
      </c>
      <c r="S173" s="41" t="str">
        <f t="shared" si="321"/>
        <v/>
      </c>
      <c r="T173" s="105" t="str">
        <f t="shared" si="322"/>
        <v/>
      </c>
      <c r="U173" s="108" t="str">
        <f t="shared" si="323"/>
        <v/>
      </c>
      <c r="V173" s="42"/>
      <c r="W173" s="71" t="e">
        <f t="shared" si="247"/>
        <v>#N/A</v>
      </c>
      <c r="X173" s="41" t="str">
        <f t="shared" si="248"/>
        <v/>
      </c>
      <c r="Y173" s="51" t="str">
        <f t="shared" si="249"/>
        <v/>
      </c>
      <c r="AD173" s="131"/>
      <c r="AE173" s="71" t="str">
        <f t="shared" si="250"/>
        <v/>
      </c>
      <c r="AF173" s="86" t="str">
        <f t="shared" si="324"/>
        <v/>
      </c>
      <c r="AG173" s="86" t="str">
        <f t="shared" si="325"/>
        <v/>
      </c>
      <c r="AH173" s="86" t="str">
        <f t="shared" si="251"/>
        <v/>
      </c>
      <c r="AI173" s="86" t="str">
        <f t="shared" si="252"/>
        <v/>
      </c>
      <c r="AJ173" s="86" t="str">
        <f t="shared" si="253"/>
        <v/>
      </c>
      <c r="AK173" s="86" t="str">
        <f t="shared" si="326"/>
        <v/>
      </c>
      <c r="AL173" s="86" t="str">
        <f>IF(AND(Include_study?="Yes",Sufficient_data="Yes",Subgroup&lt;&gt;""),AH173-ABS(TINV((1-Subgroup_confidence_level),Number_of_subjects-1))*Calculations!AI173,"")</f>
        <v/>
      </c>
      <c r="AM173" s="86" t="str">
        <f>IF(AND(Include_study?="Yes",Sufficient_data="Yes",Subgroup&lt;&gt;""),AH173+ABS(TINV((1-Subgroup_confidence_level),Number_of_subjects-1))*Calculations!AI173,"")</f>
        <v/>
      </c>
      <c r="AN173" s="110" t="str">
        <f t="shared" si="327"/>
        <v/>
      </c>
      <c r="AO173" s="108" t="str">
        <f t="shared" si="328"/>
        <v/>
      </c>
      <c r="AP173" s="42"/>
      <c r="AQ173" s="71" t="e">
        <f t="shared" si="254"/>
        <v>#N/A</v>
      </c>
      <c r="AR173" s="41" t="str">
        <f t="shared" si="255"/>
        <v/>
      </c>
      <c r="AS173" s="51" t="str">
        <f t="shared" si="256"/>
        <v/>
      </c>
      <c r="AT173" s="42"/>
      <c r="AU173" s="71" t="str">
        <f t="shared" si="257"/>
        <v/>
      </c>
      <c r="AV173" s="86" t="str">
        <f>IF(AND(Sufficient_data="Yes",Include_study?="Yes",Subgroup&lt;&gt;""),IF(COUNTIFS(Input!P$2:P172,"="&amp;"Yes",Input!C$2:C172,"="&amp;"Yes",Input!Q$2:Q172,"="&amp;Subgroup)&gt;0,"",Subgroup),"")</f>
        <v/>
      </c>
      <c r="AW173" s="86" t="str">
        <f t="shared" si="258"/>
        <v/>
      </c>
      <c r="AX173" s="86" t="str">
        <f t="shared" si="259"/>
        <v/>
      </c>
      <c r="AY173" s="86" t="str">
        <f t="shared" si="260"/>
        <v/>
      </c>
      <c r="AZ173" s="86" t="str">
        <f t="shared" si="261"/>
        <v/>
      </c>
      <c r="BA173" s="86" t="str">
        <f t="shared" si="262"/>
        <v/>
      </c>
      <c r="BB173" s="86" t="str">
        <f t="shared" si="263"/>
        <v/>
      </c>
      <c r="BC173" s="86" t="str">
        <f t="shared" si="329"/>
        <v/>
      </c>
      <c r="BD173" s="86" t="str">
        <f t="shared" si="264"/>
        <v/>
      </c>
      <c r="BE173" s="86" t="str">
        <f t="shared" si="330"/>
        <v/>
      </c>
      <c r="BF173" s="86" t="str">
        <f t="shared" si="331"/>
        <v/>
      </c>
      <c r="BG173" s="86" t="str">
        <f t="shared" si="265"/>
        <v/>
      </c>
      <c r="BH173" s="86" t="str">
        <f t="shared" si="332"/>
        <v/>
      </c>
      <c r="BI173" s="86" t="str">
        <f t="shared" si="333"/>
        <v/>
      </c>
      <c r="BJ173" s="86" t="str">
        <f t="shared" si="266"/>
        <v/>
      </c>
      <c r="BK173" s="86" t="str">
        <f t="shared" si="334"/>
        <v/>
      </c>
      <c r="BL173" s="86" t="str">
        <f t="shared" si="335"/>
        <v/>
      </c>
      <c r="BM173" s="86" t="str">
        <f t="shared" si="267"/>
        <v/>
      </c>
      <c r="BN173" s="86" t="str">
        <f t="shared" si="268"/>
        <v/>
      </c>
      <c r="BO173" s="86" t="e">
        <f t="shared" si="269"/>
        <v>#N/A</v>
      </c>
      <c r="BP173" s="105" t="str">
        <f t="shared" si="270"/>
        <v/>
      </c>
      <c r="BQ173" s="86" t="str">
        <f t="shared" si="271"/>
        <v/>
      </c>
      <c r="BR173" s="86" t="str">
        <f t="shared" si="336"/>
        <v/>
      </c>
      <c r="BS173" s="86" t="str">
        <f t="shared" si="272"/>
        <v/>
      </c>
      <c r="BT173" s="51" t="str">
        <f t="shared" si="310"/>
        <v/>
      </c>
      <c r="BY173" s="132"/>
      <c r="BZ173" s="41" t="e">
        <f>IF(AND(Sufficient_data="Yes",Include_study?="Yes",Moderator&lt;&gt;""),'Moderator Analysis'!E173,NA())</f>
        <v>#N/A</v>
      </c>
      <c r="CA173" s="41" t="e">
        <f>IF(AND(Include_study?="Yes",Sufficient_data="Yes",Moderator&lt;&gt;""),'Moderator Analysis'!F173,NA())</f>
        <v>#N/A</v>
      </c>
      <c r="CB173" s="41" t="str">
        <f t="shared" si="337"/>
        <v/>
      </c>
      <c r="CC173" s="41" t="str">
        <f t="shared" si="273"/>
        <v/>
      </c>
      <c r="CD173" s="41" t="str">
        <f>IF(AND(Sufficient_data="Yes",Include_study?="Yes",Moderator&lt;&gt;""),'Moderator Analysis'!F:F-CO$2,"")</f>
        <v/>
      </c>
      <c r="CE173" s="41" t="str">
        <f t="shared" si="274"/>
        <v/>
      </c>
      <c r="CF173" s="51" t="str">
        <f>IF(AND(Sufficient_data="Yes",Include_study?="Yes",Moderator&lt;&gt;""),CC:CC*('Moderator Analysis'!F:F-CO$5-CO$4*'Moderator Analysis'!E:E)^2,"")</f>
        <v/>
      </c>
      <c r="CG173" s="42"/>
      <c r="CH173" s="25"/>
      <c r="CI173" s="71" t="str">
        <f t="shared" si="275"/>
        <v/>
      </c>
      <c r="CJ173" s="41" t="str">
        <f>IF(AND(Sufficient_data="Yes",Include_study?="Yes",CI173&lt;&gt;""),'Moderator Analysis'!F:F-'Moderator Analysis'!$J$37,"")</f>
        <v/>
      </c>
      <c r="CK173" s="41" t="str">
        <f>IF(AND(Sufficient_data="Yes",Include_study?="Yes",CI173&lt;&gt;""),'Moderator Analysis'!E:E-SUMPRODUCT('Moderator Analysis'!E:E,CI:CI)/SUM(CI:CI),"")</f>
        <v/>
      </c>
      <c r="CL173" s="51" t="str">
        <f>IF(AND(Sufficient_data="Yes",Include_study?="Yes",CI173&lt;&gt;""),CI:CI*('Moderator Analysis'!F:F-'Moderator Analysis'!J$29-'Moderator Analysis'!J$30*'Moderator Analysis'!E:E)^2,"")</f>
        <v/>
      </c>
      <c r="CQ173" s="132"/>
      <c r="CR173" s="134"/>
      <c r="CS173" s="41" t="str">
        <f>IF(AND(Sufficient_data="Yes",Include_study?="Yes"),1/('Publication Bias Analysis'!F173^2),"")</f>
        <v/>
      </c>
      <c r="CT173" s="86" t="str">
        <f>IF(AND(Include_study?="Yes",Sufficient_data="Yes"),1/('Publication Bias Analysis'!F173^2+IF(Additional_model="Fixed effect",0,DG$21)),"")</f>
        <v/>
      </c>
      <c r="CU173" s="86" t="str">
        <f>IF(AND(Include_study?="Yes",Sufficient_data="Yes"),1/('Publication Bias Analysis'!F:F^2+IF(Additional_model="Fixed effect",0,'Publication Bias Analysis'!L$32)),"")</f>
        <v/>
      </c>
      <c r="CV173" s="86" t="str">
        <f>IF(AND(Include_study?="Yes",Sufficient_data="Yes"),'Publication Bias Analysis'!E:E-'Publication Bias Analysis'!I$37,"")</f>
        <v/>
      </c>
      <c r="CW173" s="86" t="str">
        <f>IF(AND(Include_study?="Yes",Sufficient_data="Yes"),IF(Additional_model="Fixed effect",1/'Publication Bias Analysis'!F:F,1/SQRT('Publication Bias Analysis'!F:F^2+Calculations!DG$21)),"")</f>
        <v/>
      </c>
      <c r="CX173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73" s="88" t="str">
        <f t="shared" si="338"/>
        <v/>
      </c>
      <c r="CZ173" s="88" t="str">
        <f>IF(AND(Include_study?="Yes",Sufficient_data="Yes"),CY:CY+IF(DK:DK&lt;0,-1,1)*COUNTIF(CY$2:CY172,CY:CY),"")</f>
        <v/>
      </c>
      <c r="DA173" s="88" t="str">
        <f>IF(AND(Include_study?="Yes",Sufficient_data="Yes"),RANK(DO:DO,DO:DO,1)*IF(DN:DN&gt;0,1,-1)+IF(DN:DN&lt;0,-1,1)*COUNTIF(CY$2:CY172,CY:CY),"")</f>
        <v/>
      </c>
      <c r="DB173" s="88" t="str">
        <f>IF(AND(Include_study?="Yes",Sufficient_data="Yes"),RANK(DR:DR,DR:DR,1)*IF(DQ:DQ&gt;0,1,-1)+IF(DQ:DQ&lt;0,-1,1)*COUNTIF(CY$2:CY172,CY:CY),"")</f>
        <v/>
      </c>
      <c r="DC173" s="41" t="e">
        <f>IF(AND(Include_study?="Yes",Sufficient_data="Yes"),'Publication Bias Analysis'!$E:$E,NA())</f>
        <v>#N/A</v>
      </c>
      <c r="DD173" s="51" t="e">
        <f>IF(AND(Include_study?="Yes",Sufficient_data="Yes"),'Publication Bias Analysis'!$F:$F,NA())</f>
        <v>#N/A</v>
      </c>
      <c r="DJ173" s="136"/>
      <c r="DK173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73" s="41" t="str">
        <f t="shared" si="276"/>
        <v/>
      </c>
      <c r="DM173" s="51" t="str">
        <f>IF(AND(Include_study?="Yes",Sufficient_data="Yes"),1/('Publication Bias Analysis'!F:F^2+IF(Additional_model="Fixed effect",0,$DV$6)),"")</f>
        <v/>
      </c>
      <c r="DN173" s="41" t="str">
        <f>IF(AND(Include_study?="Yes",Sufficient_data="Yes"),IF('Publication Bias Analysis'!L$38="Left",'Publication Bias Analysis'!E:E-DV$3,Calculations!DV$3-'Publication Bias Analysis'!E:E),"")</f>
        <v/>
      </c>
      <c r="DO173" s="41" t="str">
        <f t="shared" si="277"/>
        <v/>
      </c>
      <c r="DP173" s="51" t="str">
        <f>IF(AND(DN173&lt;&gt;"",CZ173&lt;=MAX(CZ:CZ)-DV$7),1/('Publication Bias Analysis'!F:F^2+IF(Additional_model="Fixed effect",0,$DV$13)),"")</f>
        <v/>
      </c>
      <c r="DQ173" s="71" t="str">
        <f>IF(AND(Include_study?="Yes",Sufficient_data="Yes"),IF('Publication Bias Analysis'!L$38="Left",'Publication Bias Analysis'!E:E-DV$10,DV$10-'Publication Bias Analysis'!E:E),"")</f>
        <v/>
      </c>
      <c r="DR173" s="41" t="str">
        <f t="shared" si="278"/>
        <v/>
      </c>
      <c r="DS173" s="51" t="str">
        <f>IF(AND(DQ173&lt;&gt;"",DA173&lt;=MAX(DA:DA)-DV$14),1/('Publication Bias Analysis'!F:F^2+IF(Additional_model="Fixed effect",0,$DV$20)),"")</f>
        <v/>
      </c>
      <c r="EJ173" s="136"/>
      <c r="EK173" s="41" t="str">
        <f t="shared" si="307"/>
        <v/>
      </c>
      <c r="EL173" s="51" t="str">
        <f>IF(AND(Include_study?="Yes",Sufficient_data="Yes"),Z_score-('Publication Bias Analysis'!P$3+'Publication Bias Analysis'!P$4*Inverse_standard_error),"")</f>
        <v/>
      </c>
      <c r="EN173" s="136"/>
      <c r="EO173" s="41" t="str">
        <f>IF(AND(Include_study?="Yes",Sufficient_data="Yes"),('Publication Bias Analysis'!E:E-(SUMPRODUCT(Calculations!CS:CS,'Publication Bias Analysis'!E:E)/SUM(Calculations!CS:CS)))/SQRT(Calculations!EP:EP),"")</f>
        <v/>
      </c>
      <c r="EP173" s="41" t="str">
        <f>IF(AND(Include_study?="Yes",Sufficient_data="Yes"),'Publication Bias Analysis'!F:F^2-1/SUM(Calculations!CS:CS),"")</f>
        <v/>
      </c>
      <c r="EQ173" s="11" t="str">
        <f t="shared" si="279"/>
        <v/>
      </c>
      <c r="ER173" s="11" t="str">
        <f t="shared" si="280"/>
        <v/>
      </c>
      <c r="ES173" s="11" t="str">
        <f>IF(AND(Include_study?="Yes",Sufficient_data="Yes"),COUNTIFS(EQ$2:EQ172,"&lt;"&amp;EQ173,ER$2:ER172,"&lt;"&amp;ER173)+COUNTIFS(EQ174:EQ$201,"&lt;"&amp;EQ173,ER174:ER$201,"&lt;"&amp;ER173)+COUNTIFS(EQ$2:EQ172,"&gt;"&amp;EQ173,ER$2:ER172,"&gt;"&amp;ER173)+COUNTIFS(EQ174:EQ$201,"&gt;"&amp;EQ173,ER174:ER$201,"&gt;"&amp;ER173),"")</f>
        <v/>
      </c>
      <c r="ET173" s="82" t="str">
        <f>IF(AND(Include_study?="Yes",Sufficient_data="Yes"),COUNTIFS(EQ$2:EQ172,"&lt;"&amp;EQ173,ER$2:ER172,"&gt;"&amp;ER173)+COUNTIFS(EQ174:EQ$201,"&lt;"&amp;EQ173,ER174:ER$201,"&gt;"&amp;ER173)+COUNTIFS(EQ$2:EQ172,"&gt;"&amp;EQ173,ER$2:ER172,"&lt;"&amp;ER173)+COUNTIFS(EQ174:EQ$201,"&gt;"&amp;EQ173,ER174:ER$201,"&lt;"&amp;ER173),"")</f>
        <v/>
      </c>
      <c r="EV173" s="136"/>
      <c r="FA173" s="136"/>
      <c r="FB173" s="41" t="e">
        <f t="shared" si="339"/>
        <v>#N/A</v>
      </c>
      <c r="FC173" s="41" t="e">
        <f t="shared" si="340"/>
        <v>#N/A</v>
      </c>
      <c r="FD173" s="41" t="str">
        <f t="shared" si="341"/>
        <v/>
      </c>
      <c r="FE173" s="51" t="str">
        <f>IF(AND(Include_study?="Yes",Sufficient_data="Yes"),Z_score-('Publication Bias Analysis'!AO$30+'Publication Bias Analysis'!AO$31*Inverse_standard_error),"")</f>
        <v/>
      </c>
      <c r="FK173" s="136"/>
      <c r="FL173" s="11" t="str">
        <f>IF(Z_score_individual_studies&lt;&gt;"",RANK('Publication Bias Analysis'!AW:AW,'Publication Bias Analysis'!AW:AW,1)+COUNTIF('Publication Bias Analysis'!AW$2:AW172,'Publication Bias Analysis'!AW173),"")</f>
        <v/>
      </c>
      <c r="FM173" s="41" t="str">
        <f t="shared" si="342"/>
        <v/>
      </c>
      <c r="FN173" s="41" t="e">
        <f>IF('Publication Bias Analysis'!AV173&lt;&gt;"",'Publication Bias Analysis'!AV173,NA())</f>
        <v>#N/A</v>
      </c>
      <c r="FO173" s="41" t="e">
        <f>IF('Publication Bias Analysis'!AW173&lt;&gt;"",'Publication Bias Analysis'!AW173,NA())</f>
        <v>#N/A</v>
      </c>
      <c r="FP173" s="41" t="str">
        <f>IF(AND(Include_study?="Yes",Sufficient_data="Yes"),'Publication Bias Analysis'!AV:AV-AVERAGE('Publication Bias Analysis'!AV:AV),"")</f>
        <v/>
      </c>
      <c r="FQ173" s="51" t="str">
        <f>IF(AND(Include_study?="Yes",Sufficient_data="Yes"),FO:FO-('Publication Bias Analysis'!AZ$30+'Publication Bias Analysis'!AZ$31*FN:FN),"")</f>
        <v/>
      </c>
      <c r="FW173" s="136"/>
      <c r="FX173" s="90" t="str">
        <f t="shared" si="343"/>
        <v/>
      </c>
      <c r="FY173" s="41" t="str">
        <f t="shared" si="281"/>
        <v/>
      </c>
      <c r="FZ173" s="51" t="str">
        <f t="shared" si="311"/>
        <v/>
      </c>
    </row>
    <row r="174" spans="1:182" x14ac:dyDescent="0.2">
      <c r="A174" s="131"/>
      <c r="B174" s="41" t="str">
        <f>IF(AND(Sufficient_data="Yes",Include_study?="Yes"),IF(AND(Sort_By=$E$1,Order="Ascending"),IF(Input!Study_name="",COUNTIFS(Input!Study_name,"&lt;&gt;"&amp;"",Include_study?,"Yes",Sufficient_data,"Yes")+1,IF(COUNT(E174)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174)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74" s="41" t="str">
        <f>IF(B174&lt;&gt;"",IF(B174=0,COUNTIF(B$2:B173,0)+1,COUNTIF(B$2:B173,B174)+COUNTIF(B:B,"&lt;"&amp;B174)+1),"")</f>
        <v/>
      </c>
      <c r="D174" s="41" t="str">
        <f t="shared" si="312"/>
        <v/>
      </c>
      <c r="E174" s="41" t="str">
        <f>IF(AND(Include_study?="Yes",Sufficient_data="Yes",Input!Study_name&lt;&gt;""),Input!Study_name,"")</f>
        <v/>
      </c>
      <c r="F174" s="41" t="str">
        <f>IF(AND(Include_study?="Yes",Sufficient_data="Yes"),IF(Input!M2_M1&lt;&gt;"",Input!M2_M1,IF(AND(M1_&lt;&gt;"",M2_&lt;&gt;""),M2_-M1_,"")),"")</f>
        <v/>
      </c>
      <c r="G174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74" s="41" t="str">
        <f>IF(AND(Include_study?="Yes",Sufficient_data="Yes"),IF(OR(t_value&lt;&gt;"",F_value&lt;&gt;"",Input!Cohens_d&lt;&gt;"",Input!Hedges_g&lt;&gt;""),"",Sdiff/SQRT(2*(1-(r_)))),"")</f>
        <v/>
      </c>
      <c r="I174" s="11" t="str">
        <f t="shared" si="313"/>
        <v/>
      </c>
      <c r="J174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74" s="41" t="str">
        <f t="shared" si="314"/>
        <v/>
      </c>
      <c r="L174" s="41" t="str">
        <f t="shared" si="315"/>
        <v/>
      </c>
      <c r="M174" s="41" t="str">
        <f t="shared" si="316"/>
        <v/>
      </c>
      <c r="N174" s="41" t="str">
        <f t="shared" si="317"/>
        <v/>
      </c>
      <c r="O174" s="41" t="str">
        <f t="shared" si="318"/>
        <v/>
      </c>
      <c r="P174" s="41" t="str">
        <f t="shared" si="319"/>
        <v/>
      </c>
      <c r="Q174" s="41" t="str">
        <f t="shared" si="289"/>
        <v/>
      </c>
      <c r="R174" s="41" t="str">
        <f t="shared" si="320"/>
        <v/>
      </c>
      <c r="S174" s="41" t="str">
        <f t="shared" si="321"/>
        <v/>
      </c>
      <c r="T174" s="105" t="str">
        <f t="shared" si="322"/>
        <v/>
      </c>
      <c r="U174" s="108" t="str">
        <f t="shared" si="323"/>
        <v/>
      </c>
      <c r="V174" s="42"/>
      <c r="W174" s="71" t="e">
        <f t="shared" si="247"/>
        <v>#N/A</v>
      </c>
      <c r="X174" s="41" t="str">
        <f t="shared" si="248"/>
        <v/>
      </c>
      <c r="Y174" s="51" t="str">
        <f t="shared" si="249"/>
        <v/>
      </c>
      <c r="AD174" s="131"/>
      <c r="AE174" s="71" t="str">
        <f t="shared" si="250"/>
        <v/>
      </c>
      <c r="AF174" s="86" t="str">
        <f t="shared" si="324"/>
        <v/>
      </c>
      <c r="AG174" s="86" t="str">
        <f t="shared" si="325"/>
        <v/>
      </c>
      <c r="AH174" s="86" t="str">
        <f t="shared" si="251"/>
        <v/>
      </c>
      <c r="AI174" s="86" t="str">
        <f t="shared" si="252"/>
        <v/>
      </c>
      <c r="AJ174" s="86" t="str">
        <f t="shared" si="253"/>
        <v/>
      </c>
      <c r="AK174" s="86" t="str">
        <f t="shared" si="326"/>
        <v/>
      </c>
      <c r="AL174" s="86" t="str">
        <f>IF(AND(Include_study?="Yes",Sufficient_data="Yes",Subgroup&lt;&gt;""),AH174-ABS(TINV((1-Subgroup_confidence_level),Number_of_subjects-1))*Calculations!AI174,"")</f>
        <v/>
      </c>
      <c r="AM174" s="86" t="str">
        <f>IF(AND(Include_study?="Yes",Sufficient_data="Yes",Subgroup&lt;&gt;""),AH174+ABS(TINV((1-Subgroup_confidence_level),Number_of_subjects-1))*Calculations!AI174,"")</f>
        <v/>
      </c>
      <c r="AN174" s="110" t="str">
        <f t="shared" si="327"/>
        <v/>
      </c>
      <c r="AO174" s="108" t="str">
        <f t="shared" si="328"/>
        <v/>
      </c>
      <c r="AP174" s="42"/>
      <c r="AQ174" s="71" t="e">
        <f t="shared" si="254"/>
        <v>#N/A</v>
      </c>
      <c r="AR174" s="41" t="str">
        <f t="shared" si="255"/>
        <v/>
      </c>
      <c r="AS174" s="51" t="str">
        <f t="shared" si="256"/>
        <v/>
      </c>
      <c r="AT174" s="42"/>
      <c r="AU174" s="71" t="str">
        <f t="shared" si="257"/>
        <v/>
      </c>
      <c r="AV174" s="86" t="str">
        <f>IF(AND(Sufficient_data="Yes",Include_study?="Yes",Subgroup&lt;&gt;""),IF(COUNTIFS(Input!P$2:P173,"="&amp;"Yes",Input!C$2:C173,"="&amp;"Yes",Input!Q$2:Q173,"="&amp;Subgroup)&gt;0,"",Subgroup),"")</f>
        <v/>
      </c>
      <c r="AW174" s="86" t="str">
        <f t="shared" si="258"/>
        <v/>
      </c>
      <c r="AX174" s="86" t="str">
        <f t="shared" si="259"/>
        <v/>
      </c>
      <c r="AY174" s="86" t="str">
        <f t="shared" si="260"/>
        <v/>
      </c>
      <c r="AZ174" s="86" t="str">
        <f t="shared" si="261"/>
        <v/>
      </c>
      <c r="BA174" s="86" t="str">
        <f t="shared" si="262"/>
        <v/>
      </c>
      <c r="BB174" s="86" t="str">
        <f t="shared" si="263"/>
        <v/>
      </c>
      <c r="BC174" s="86" t="str">
        <f t="shared" si="329"/>
        <v/>
      </c>
      <c r="BD174" s="86" t="str">
        <f t="shared" si="264"/>
        <v/>
      </c>
      <c r="BE174" s="86" t="str">
        <f t="shared" si="330"/>
        <v/>
      </c>
      <c r="BF174" s="86" t="str">
        <f t="shared" si="331"/>
        <v/>
      </c>
      <c r="BG174" s="86" t="str">
        <f t="shared" si="265"/>
        <v/>
      </c>
      <c r="BH174" s="86" t="str">
        <f t="shared" si="332"/>
        <v/>
      </c>
      <c r="BI174" s="86" t="str">
        <f t="shared" si="333"/>
        <v/>
      </c>
      <c r="BJ174" s="86" t="str">
        <f t="shared" si="266"/>
        <v/>
      </c>
      <c r="BK174" s="86" t="str">
        <f t="shared" si="334"/>
        <v/>
      </c>
      <c r="BL174" s="86" t="str">
        <f t="shared" si="335"/>
        <v/>
      </c>
      <c r="BM174" s="86" t="str">
        <f t="shared" si="267"/>
        <v/>
      </c>
      <c r="BN174" s="86" t="str">
        <f t="shared" si="268"/>
        <v/>
      </c>
      <c r="BO174" s="86" t="e">
        <f t="shared" si="269"/>
        <v>#N/A</v>
      </c>
      <c r="BP174" s="105" t="str">
        <f t="shared" si="270"/>
        <v/>
      </c>
      <c r="BQ174" s="86" t="str">
        <f t="shared" si="271"/>
        <v/>
      </c>
      <c r="BR174" s="86" t="str">
        <f t="shared" si="336"/>
        <v/>
      </c>
      <c r="BS174" s="86" t="str">
        <f t="shared" si="272"/>
        <v/>
      </c>
      <c r="BT174" s="51" t="str">
        <f t="shared" si="310"/>
        <v/>
      </c>
      <c r="BY174" s="132"/>
      <c r="BZ174" s="41" t="e">
        <f>IF(AND(Sufficient_data="Yes",Include_study?="Yes",Moderator&lt;&gt;""),'Moderator Analysis'!E174,NA())</f>
        <v>#N/A</v>
      </c>
      <c r="CA174" s="41" t="e">
        <f>IF(AND(Include_study?="Yes",Sufficient_data="Yes",Moderator&lt;&gt;""),'Moderator Analysis'!F174,NA())</f>
        <v>#N/A</v>
      </c>
      <c r="CB174" s="41" t="str">
        <f t="shared" si="337"/>
        <v/>
      </c>
      <c r="CC174" s="41" t="str">
        <f t="shared" si="273"/>
        <v/>
      </c>
      <c r="CD174" s="41" t="str">
        <f>IF(AND(Sufficient_data="Yes",Include_study?="Yes",Moderator&lt;&gt;""),'Moderator Analysis'!F:F-CO$2,"")</f>
        <v/>
      </c>
      <c r="CE174" s="41" t="str">
        <f t="shared" si="274"/>
        <v/>
      </c>
      <c r="CF174" s="51" t="str">
        <f>IF(AND(Sufficient_data="Yes",Include_study?="Yes",Moderator&lt;&gt;""),CC:CC*('Moderator Analysis'!F:F-CO$5-CO$4*'Moderator Analysis'!E:E)^2,"")</f>
        <v/>
      </c>
      <c r="CG174" s="42"/>
      <c r="CH174" s="25"/>
      <c r="CI174" s="71" t="str">
        <f t="shared" si="275"/>
        <v/>
      </c>
      <c r="CJ174" s="41" t="str">
        <f>IF(AND(Sufficient_data="Yes",Include_study?="Yes",CI174&lt;&gt;""),'Moderator Analysis'!F:F-'Moderator Analysis'!$J$37,"")</f>
        <v/>
      </c>
      <c r="CK174" s="41" t="str">
        <f>IF(AND(Sufficient_data="Yes",Include_study?="Yes",CI174&lt;&gt;""),'Moderator Analysis'!E:E-SUMPRODUCT('Moderator Analysis'!E:E,CI:CI)/SUM(CI:CI),"")</f>
        <v/>
      </c>
      <c r="CL174" s="51" t="str">
        <f>IF(AND(Sufficient_data="Yes",Include_study?="Yes",CI174&lt;&gt;""),CI:CI*('Moderator Analysis'!F:F-'Moderator Analysis'!J$29-'Moderator Analysis'!J$30*'Moderator Analysis'!E:E)^2,"")</f>
        <v/>
      </c>
      <c r="CQ174" s="132"/>
      <c r="CR174" s="134"/>
      <c r="CS174" s="41" t="str">
        <f>IF(AND(Sufficient_data="Yes",Include_study?="Yes"),1/('Publication Bias Analysis'!F174^2),"")</f>
        <v/>
      </c>
      <c r="CT174" s="86" t="str">
        <f>IF(AND(Include_study?="Yes",Sufficient_data="Yes"),1/('Publication Bias Analysis'!F174^2+IF(Additional_model="Fixed effect",0,DG$21)),"")</f>
        <v/>
      </c>
      <c r="CU174" s="86" t="str">
        <f>IF(AND(Include_study?="Yes",Sufficient_data="Yes"),1/('Publication Bias Analysis'!F:F^2+IF(Additional_model="Fixed effect",0,'Publication Bias Analysis'!L$32)),"")</f>
        <v/>
      </c>
      <c r="CV174" s="86" t="str">
        <f>IF(AND(Include_study?="Yes",Sufficient_data="Yes"),'Publication Bias Analysis'!E:E-'Publication Bias Analysis'!I$37,"")</f>
        <v/>
      </c>
      <c r="CW174" s="86" t="str">
        <f>IF(AND(Include_study?="Yes",Sufficient_data="Yes"),IF(Additional_model="Fixed effect",1/'Publication Bias Analysis'!F:F,1/SQRT('Publication Bias Analysis'!F:F^2+Calculations!DG$21)),"")</f>
        <v/>
      </c>
      <c r="CX174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74" s="88" t="str">
        <f t="shared" si="338"/>
        <v/>
      </c>
      <c r="CZ174" s="88" t="str">
        <f>IF(AND(Include_study?="Yes",Sufficient_data="Yes"),CY:CY+IF(DK:DK&lt;0,-1,1)*COUNTIF(CY$2:CY173,CY:CY),"")</f>
        <v/>
      </c>
      <c r="DA174" s="88" t="str">
        <f>IF(AND(Include_study?="Yes",Sufficient_data="Yes"),RANK(DO:DO,DO:DO,1)*IF(DN:DN&gt;0,1,-1)+IF(DN:DN&lt;0,-1,1)*COUNTIF(CY$2:CY173,CY:CY),"")</f>
        <v/>
      </c>
      <c r="DB174" s="88" t="str">
        <f>IF(AND(Include_study?="Yes",Sufficient_data="Yes"),RANK(DR:DR,DR:DR,1)*IF(DQ:DQ&gt;0,1,-1)+IF(DQ:DQ&lt;0,-1,1)*COUNTIF(CY$2:CY173,CY:CY),"")</f>
        <v/>
      </c>
      <c r="DC174" s="41" t="e">
        <f>IF(AND(Include_study?="Yes",Sufficient_data="Yes"),'Publication Bias Analysis'!$E:$E,NA())</f>
        <v>#N/A</v>
      </c>
      <c r="DD174" s="51" t="e">
        <f>IF(AND(Include_study?="Yes",Sufficient_data="Yes"),'Publication Bias Analysis'!$F:$F,NA())</f>
        <v>#N/A</v>
      </c>
      <c r="DJ174" s="136"/>
      <c r="DK174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74" s="41" t="str">
        <f t="shared" si="276"/>
        <v/>
      </c>
      <c r="DM174" s="51" t="str">
        <f>IF(AND(Include_study?="Yes",Sufficient_data="Yes"),1/('Publication Bias Analysis'!F:F^2+IF(Additional_model="Fixed effect",0,$DV$6)),"")</f>
        <v/>
      </c>
      <c r="DN174" s="41" t="str">
        <f>IF(AND(Include_study?="Yes",Sufficient_data="Yes"),IF('Publication Bias Analysis'!L$38="Left",'Publication Bias Analysis'!E:E-DV$3,Calculations!DV$3-'Publication Bias Analysis'!E:E),"")</f>
        <v/>
      </c>
      <c r="DO174" s="41" t="str">
        <f t="shared" si="277"/>
        <v/>
      </c>
      <c r="DP174" s="51" t="str">
        <f>IF(AND(DN174&lt;&gt;"",CZ174&lt;=MAX(CZ:CZ)-DV$7),1/('Publication Bias Analysis'!F:F^2+IF(Additional_model="Fixed effect",0,$DV$13)),"")</f>
        <v/>
      </c>
      <c r="DQ174" s="71" t="str">
        <f>IF(AND(Include_study?="Yes",Sufficient_data="Yes"),IF('Publication Bias Analysis'!L$38="Left",'Publication Bias Analysis'!E:E-DV$10,DV$10-'Publication Bias Analysis'!E:E),"")</f>
        <v/>
      </c>
      <c r="DR174" s="41" t="str">
        <f t="shared" si="278"/>
        <v/>
      </c>
      <c r="DS174" s="51" t="str">
        <f>IF(AND(DQ174&lt;&gt;"",DA174&lt;=MAX(DA:DA)-DV$14),1/('Publication Bias Analysis'!F:F^2+IF(Additional_model="Fixed effect",0,$DV$20)),"")</f>
        <v/>
      </c>
      <c r="EJ174" s="136"/>
      <c r="EK174" s="41" t="str">
        <f t="shared" si="307"/>
        <v/>
      </c>
      <c r="EL174" s="51" t="str">
        <f>IF(AND(Include_study?="Yes",Sufficient_data="Yes"),Z_score-('Publication Bias Analysis'!P$3+'Publication Bias Analysis'!P$4*Inverse_standard_error),"")</f>
        <v/>
      </c>
      <c r="EN174" s="136"/>
      <c r="EO174" s="41" t="str">
        <f>IF(AND(Include_study?="Yes",Sufficient_data="Yes"),('Publication Bias Analysis'!E:E-(SUMPRODUCT(Calculations!CS:CS,'Publication Bias Analysis'!E:E)/SUM(Calculations!CS:CS)))/SQRT(Calculations!EP:EP),"")</f>
        <v/>
      </c>
      <c r="EP174" s="41" t="str">
        <f>IF(AND(Include_study?="Yes",Sufficient_data="Yes"),'Publication Bias Analysis'!F:F^2-1/SUM(Calculations!CS:CS),"")</f>
        <v/>
      </c>
      <c r="EQ174" s="11" t="str">
        <f t="shared" si="279"/>
        <v/>
      </c>
      <c r="ER174" s="11" t="str">
        <f t="shared" si="280"/>
        <v/>
      </c>
      <c r="ES174" s="11" t="str">
        <f>IF(AND(Include_study?="Yes",Sufficient_data="Yes"),COUNTIFS(EQ$2:EQ173,"&lt;"&amp;EQ174,ER$2:ER173,"&lt;"&amp;ER174)+COUNTIFS(EQ175:EQ$201,"&lt;"&amp;EQ174,ER175:ER$201,"&lt;"&amp;ER174)+COUNTIFS(EQ$2:EQ173,"&gt;"&amp;EQ174,ER$2:ER173,"&gt;"&amp;ER174)+COUNTIFS(EQ175:EQ$201,"&gt;"&amp;EQ174,ER175:ER$201,"&gt;"&amp;ER174),"")</f>
        <v/>
      </c>
      <c r="ET174" s="82" t="str">
        <f>IF(AND(Include_study?="Yes",Sufficient_data="Yes"),COUNTIFS(EQ$2:EQ173,"&lt;"&amp;EQ174,ER$2:ER173,"&gt;"&amp;ER174)+COUNTIFS(EQ175:EQ$201,"&lt;"&amp;EQ174,ER175:ER$201,"&gt;"&amp;ER174)+COUNTIFS(EQ$2:EQ173,"&gt;"&amp;EQ174,ER$2:ER173,"&lt;"&amp;ER174)+COUNTIFS(EQ175:EQ$201,"&gt;"&amp;EQ174,ER175:ER$201,"&lt;"&amp;ER174),"")</f>
        <v/>
      </c>
      <c r="EV174" s="136"/>
      <c r="FA174" s="136"/>
      <c r="FB174" s="41" t="e">
        <f t="shared" si="339"/>
        <v>#N/A</v>
      </c>
      <c r="FC174" s="41" t="e">
        <f t="shared" si="340"/>
        <v>#N/A</v>
      </c>
      <c r="FD174" s="41" t="str">
        <f t="shared" si="341"/>
        <v/>
      </c>
      <c r="FE174" s="51" t="str">
        <f>IF(AND(Include_study?="Yes",Sufficient_data="Yes"),Z_score-('Publication Bias Analysis'!AO$30+'Publication Bias Analysis'!AO$31*Inverse_standard_error),"")</f>
        <v/>
      </c>
      <c r="FK174" s="136"/>
      <c r="FL174" s="11" t="str">
        <f>IF(Z_score_individual_studies&lt;&gt;"",RANK('Publication Bias Analysis'!AW:AW,'Publication Bias Analysis'!AW:AW,1)+COUNTIF('Publication Bias Analysis'!AW$2:AW173,'Publication Bias Analysis'!AW174),"")</f>
        <v/>
      </c>
      <c r="FM174" s="41" t="str">
        <f t="shared" si="342"/>
        <v/>
      </c>
      <c r="FN174" s="41" t="e">
        <f>IF('Publication Bias Analysis'!AV174&lt;&gt;"",'Publication Bias Analysis'!AV174,NA())</f>
        <v>#N/A</v>
      </c>
      <c r="FO174" s="41" t="e">
        <f>IF('Publication Bias Analysis'!AW174&lt;&gt;"",'Publication Bias Analysis'!AW174,NA())</f>
        <v>#N/A</v>
      </c>
      <c r="FP174" s="41" t="str">
        <f>IF(AND(Include_study?="Yes",Sufficient_data="Yes"),'Publication Bias Analysis'!AV:AV-AVERAGE('Publication Bias Analysis'!AV:AV),"")</f>
        <v/>
      </c>
      <c r="FQ174" s="51" t="str">
        <f>IF(AND(Include_study?="Yes",Sufficient_data="Yes"),FO:FO-('Publication Bias Analysis'!AZ$30+'Publication Bias Analysis'!AZ$31*FN:FN),"")</f>
        <v/>
      </c>
      <c r="FW174" s="136"/>
      <c r="FX174" s="90" t="str">
        <f t="shared" si="343"/>
        <v/>
      </c>
      <c r="FY174" s="41" t="str">
        <f t="shared" si="281"/>
        <v/>
      </c>
      <c r="FZ174" s="51" t="str">
        <f t="shared" si="311"/>
        <v/>
      </c>
    </row>
    <row r="175" spans="1:182" x14ac:dyDescent="0.2">
      <c r="A175" s="131"/>
      <c r="B175" s="41" t="str">
        <f>IF(AND(Sufficient_data="Yes",Include_study?="Yes"),IF(AND(Sort_By=$E$1,Order="Ascending"),IF(Input!Study_name="",COUNTIFS(Input!Study_name,"&lt;&gt;"&amp;"",Include_study?,"Yes",Sufficient_data,"Yes")+1,IF(COUNT(E175)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175)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75" s="41" t="str">
        <f>IF(B175&lt;&gt;"",IF(B175=0,COUNTIF(B$2:B174,0)+1,COUNTIF(B$2:B174,B175)+COUNTIF(B:B,"&lt;"&amp;B175)+1),"")</f>
        <v/>
      </c>
      <c r="D175" s="41" t="str">
        <f t="shared" si="312"/>
        <v/>
      </c>
      <c r="E175" s="41" t="str">
        <f>IF(AND(Include_study?="Yes",Sufficient_data="Yes",Input!Study_name&lt;&gt;""),Input!Study_name,"")</f>
        <v/>
      </c>
      <c r="F175" s="41" t="str">
        <f>IF(AND(Include_study?="Yes",Sufficient_data="Yes"),IF(Input!M2_M1&lt;&gt;"",Input!M2_M1,IF(AND(M1_&lt;&gt;"",M2_&lt;&gt;""),M2_-M1_,"")),"")</f>
        <v/>
      </c>
      <c r="G175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75" s="41" t="str">
        <f>IF(AND(Include_study?="Yes",Sufficient_data="Yes"),IF(OR(t_value&lt;&gt;"",F_value&lt;&gt;"",Input!Cohens_d&lt;&gt;"",Input!Hedges_g&lt;&gt;""),"",Sdiff/SQRT(2*(1-(r_)))),"")</f>
        <v/>
      </c>
      <c r="I175" s="11" t="str">
        <f t="shared" si="313"/>
        <v/>
      </c>
      <c r="J175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75" s="41" t="str">
        <f t="shared" si="314"/>
        <v/>
      </c>
      <c r="L175" s="41" t="str">
        <f t="shared" si="315"/>
        <v/>
      </c>
      <c r="M175" s="41" t="str">
        <f t="shared" si="316"/>
        <v/>
      </c>
      <c r="N175" s="41" t="str">
        <f t="shared" si="317"/>
        <v/>
      </c>
      <c r="O175" s="41" t="str">
        <f t="shared" si="318"/>
        <v/>
      </c>
      <c r="P175" s="41" t="str">
        <f t="shared" si="319"/>
        <v/>
      </c>
      <c r="Q175" s="41" t="str">
        <f t="shared" si="289"/>
        <v/>
      </c>
      <c r="R175" s="41" t="str">
        <f t="shared" si="320"/>
        <v/>
      </c>
      <c r="S175" s="41" t="str">
        <f t="shared" si="321"/>
        <v/>
      </c>
      <c r="T175" s="105" t="str">
        <f t="shared" si="322"/>
        <v/>
      </c>
      <c r="U175" s="108" t="str">
        <f t="shared" si="323"/>
        <v/>
      </c>
      <c r="V175" s="42"/>
      <c r="W175" s="71" t="e">
        <f t="shared" si="247"/>
        <v>#N/A</v>
      </c>
      <c r="X175" s="41" t="str">
        <f t="shared" si="248"/>
        <v/>
      </c>
      <c r="Y175" s="51" t="str">
        <f t="shared" si="249"/>
        <v/>
      </c>
      <c r="AD175" s="131"/>
      <c r="AE175" s="71" t="str">
        <f t="shared" si="250"/>
        <v/>
      </c>
      <c r="AF175" s="86" t="str">
        <f t="shared" si="324"/>
        <v/>
      </c>
      <c r="AG175" s="86" t="str">
        <f t="shared" si="325"/>
        <v/>
      </c>
      <c r="AH175" s="86" t="str">
        <f t="shared" si="251"/>
        <v/>
      </c>
      <c r="AI175" s="86" t="str">
        <f t="shared" si="252"/>
        <v/>
      </c>
      <c r="AJ175" s="86" t="str">
        <f t="shared" si="253"/>
        <v/>
      </c>
      <c r="AK175" s="86" t="str">
        <f t="shared" si="326"/>
        <v/>
      </c>
      <c r="AL175" s="86" t="str">
        <f>IF(AND(Include_study?="Yes",Sufficient_data="Yes",Subgroup&lt;&gt;""),AH175-ABS(TINV((1-Subgroup_confidence_level),Number_of_subjects-1))*Calculations!AI175,"")</f>
        <v/>
      </c>
      <c r="AM175" s="86" t="str">
        <f>IF(AND(Include_study?="Yes",Sufficient_data="Yes",Subgroup&lt;&gt;""),AH175+ABS(TINV((1-Subgroup_confidence_level),Number_of_subjects-1))*Calculations!AI175,"")</f>
        <v/>
      </c>
      <c r="AN175" s="110" t="str">
        <f t="shared" si="327"/>
        <v/>
      </c>
      <c r="AO175" s="108" t="str">
        <f t="shared" si="328"/>
        <v/>
      </c>
      <c r="AP175" s="42"/>
      <c r="AQ175" s="71" t="e">
        <f t="shared" si="254"/>
        <v>#N/A</v>
      </c>
      <c r="AR175" s="41" t="str">
        <f t="shared" si="255"/>
        <v/>
      </c>
      <c r="AS175" s="51" t="str">
        <f t="shared" si="256"/>
        <v/>
      </c>
      <c r="AT175" s="42"/>
      <c r="AU175" s="71" t="str">
        <f t="shared" si="257"/>
        <v/>
      </c>
      <c r="AV175" s="86" t="str">
        <f>IF(AND(Sufficient_data="Yes",Include_study?="Yes",Subgroup&lt;&gt;""),IF(COUNTIFS(Input!P$2:P174,"="&amp;"Yes",Input!C$2:C174,"="&amp;"Yes",Input!Q$2:Q174,"="&amp;Subgroup)&gt;0,"",Subgroup),"")</f>
        <v/>
      </c>
      <c r="AW175" s="86" t="str">
        <f t="shared" si="258"/>
        <v/>
      </c>
      <c r="AX175" s="86" t="str">
        <f t="shared" si="259"/>
        <v/>
      </c>
      <c r="AY175" s="86" t="str">
        <f t="shared" si="260"/>
        <v/>
      </c>
      <c r="AZ175" s="86" t="str">
        <f t="shared" si="261"/>
        <v/>
      </c>
      <c r="BA175" s="86" t="str">
        <f t="shared" si="262"/>
        <v/>
      </c>
      <c r="BB175" s="86" t="str">
        <f t="shared" si="263"/>
        <v/>
      </c>
      <c r="BC175" s="86" t="str">
        <f t="shared" si="329"/>
        <v/>
      </c>
      <c r="BD175" s="86" t="str">
        <f t="shared" si="264"/>
        <v/>
      </c>
      <c r="BE175" s="86" t="str">
        <f t="shared" si="330"/>
        <v/>
      </c>
      <c r="BF175" s="86" t="str">
        <f t="shared" si="331"/>
        <v/>
      </c>
      <c r="BG175" s="86" t="str">
        <f t="shared" si="265"/>
        <v/>
      </c>
      <c r="BH175" s="86" t="str">
        <f t="shared" si="332"/>
        <v/>
      </c>
      <c r="BI175" s="86" t="str">
        <f t="shared" si="333"/>
        <v/>
      </c>
      <c r="BJ175" s="86" t="str">
        <f t="shared" si="266"/>
        <v/>
      </c>
      <c r="BK175" s="86" t="str">
        <f t="shared" si="334"/>
        <v/>
      </c>
      <c r="BL175" s="86" t="str">
        <f t="shared" si="335"/>
        <v/>
      </c>
      <c r="BM175" s="86" t="str">
        <f t="shared" si="267"/>
        <v/>
      </c>
      <c r="BN175" s="86" t="str">
        <f t="shared" si="268"/>
        <v/>
      </c>
      <c r="BO175" s="86" t="e">
        <f t="shared" si="269"/>
        <v>#N/A</v>
      </c>
      <c r="BP175" s="105" t="str">
        <f t="shared" si="270"/>
        <v/>
      </c>
      <c r="BQ175" s="86" t="str">
        <f t="shared" si="271"/>
        <v/>
      </c>
      <c r="BR175" s="86" t="str">
        <f t="shared" si="336"/>
        <v/>
      </c>
      <c r="BS175" s="86" t="str">
        <f t="shared" si="272"/>
        <v/>
      </c>
      <c r="BT175" s="51" t="str">
        <f t="shared" si="310"/>
        <v/>
      </c>
      <c r="BY175" s="132"/>
      <c r="BZ175" s="41" t="e">
        <f>IF(AND(Sufficient_data="Yes",Include_study?="Yes",Moderator&lt;&gt;""),'Moderator Analysis'!E175,NA())</f>
        <v>#N/A</v>
      </c>
      <c r="CA175" s="41" t="e">
        <f>IF(AND(Include_study?="Yes",Sufficient_data="Yes",Moderator&lt;&gt;""),'Moderator Analysis'!F175,NA())</f>
        <v>#N/A</v>
      </c>
      <c r="CB175" s="41" t="str">
        <f t="shared" si="337"/>
        <v/>
      </c>
      <c r="CC175" s="41" t="str">
        <f t="shared" si="273"/>
        <v/>
      </c>
      <c r="CD175" s="41" t="str">
        <f>IF(AND(Sufficient_data="Yes",Include_study?="Yes",Moderator&lt;&gt;""),'Moderator Analysis'!F:F-CO$2,"")</f>
        <v/>
      </c>
      <c r="CE175" s="41" t="str">
        <f t="shared" si="274"/>
        <v/>
      </c>
      <c r="CF175" s="51" t="str">
        <f>IF(AND(Sufficient_data="Yes",Include_study?="Yes",Moderator&lt;&gt;""),CC:CC*('Moderator Analysis'!F:F-CO$5-CO$4*'Moderator Analysis'!E:E)^2,"")</f>
        <v/>
      </c>
      <c r="CG175" s="42"/>
      <c r="CH175" s="25"/>
      <c r="CI175" s="71" t="str">
        <f t="shared" si="275"/>
        <v/>
      </c>
      <c r="CJ175" s="41" t="str">
        <f>IF(AND(Sufficient_data="Yes",Include_study?="Yes",CI175&lt;&gt;""),'Moderator Analysis'!F:F-'Moderator Analysis'!$J$37,"")</f>
        <v/>
      </c>
      <c r="CK175" s="41" t="str">
        <f>IF(AND(Sufficient_data="Yes",Include_study?="Yes",CI175&lt;&gt;""),'Moderator Analysis'!E:E-SUMPRODUCT('Moderator Analysis'!E:E,CI:CI)/SUM(CI:CI),"")</f>
        <v/>
      </c>
      <c r="CL175" s="51" t="str">
        <f>IF(AND(Sufficient_data="Yes",Include_study?="Yes",CI175&lt;&gt;""),CI:CI*('Moderator Analysis'!F:F-'Moderator Analysis'!J$29-'Moderator Analysis'!J$30*'Moderator Analysis'!E:E)^2,"")</f>
        <v/>
      </c>
      <c r="CQ175" s="132"/>
      <c r="CR175" s="134"/>
      <c r="CS175" s="41" t="str">
        <f>IF(AND(Sufficient_data="Yes",Include_study?="Yes"),1/('Publication Bias Analysis'!F175^2),"")</f>
        <v/>
      </c>
      <c r="CT175" s="86" t="str">
        <f>IF(AND(Include_study?="Yes",Sufficient_data="Yes"),1/('Publication Bias Analysis'!F175^2+IF(Additional_model="Fixed effect",0,DG$21)),"")</f>
        <v/>
      </c>
      <c r="CU175" s="86" t="str">
        <f>IF(AND(Include_study?="Yes",Sufficient_data="Yes"),1/('Publication Bias Analysis'!F:F^2+IF(Additional_model="Fixed effect",0,'Publication Bias Analysis'!L$32)),"")</f>
        <v/>
      </c>
      <c r="CV175" s="86" t="str">
        <f>IF(AND(Include_study?="Yes",Sufficient_data="Yes"),'Publication Bias Analysis'!E:E-'Publication Bias Analysis'!I$37,"")</f>
        <v/>
      </c>
      <c r="CW175" s="86" t="str">
        <f>IF(AND(Include_study?="Yes",Sufficient_data="Yes"),IF(Additional_model="Fixed effect",1/'Publication Bias Analysis'!F:F,1/SQRT('Publication Bias Analysis'!F:F^2+Calculations!DG$21)),"")</f>
        <v/>
      </c>
      <c r="CX175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75" s="88" t="str">
        <f t="shared" si="338"/>
        <v/>
      </c>
      <c r="CZ175" s="88" t="str">
        <f>IF(AND(Include_study?="Yes",Sufficient_data="Yes"),CY:CY+IF(DK:DK&lt;0,-1,1)*COUNTIF(CY$2:CY174,CY:CY),"")</f>
        <v/>
      </c>
      <c r="DA175" s="88" t="str">
        <f>IF(AND(Include_study?="Yes",Sufficient_data="Yes"),RANK(DO:DO,DO:DO,1)*IF(DN:DN&gt;0,1,-1)+IF(DN:DN&lt;0,-1,1)*COUNTIF(CY$2:CY174,CY:CY),"")</f>
        <v/>
      </c>
      <c r="DB175" s="88" t="str">
        <f>IF(AND(Include_study?="Yes",Sufficient_data="Yes"),RANK(DR:DR,DR:DR,1)*IF(DQ:DQ&gt;0,1,-1)+IF(DQ:DQ&lt;0,-1,1)*COUNTIF(CY$2:CY174,CY:CY),"")</f>
        <v/>
      </c>
      <c r="DC175" s="41" t="e">
        <f>IF(AND(Include_study?="Yes",Sufficient_data="Yes"),'Publication Bias Analysis'!$E:$E,NA())</f>
        <v>#N/A</v>
      </c>
      <c r="DD175" s="51" t="e">
        <f>IF(AND(Include_study?="Yes",Sufficient_data="Yes"),'Publication Bias Analysis'!$F:$F,NA())</f>
        <v>#N/A</v>
      </c>
      <c r="DJ175" s="136"/>
      <c r="DK175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75" s="41" t="str">
        <f t="shared" si="276"/>
        <v/>
      </c>
      <c r="DM175" s="51" t="str">
        <f>IF(AND(Include_study?="Yes",Sufficient_data="Yes"),1/('Publication Bias Analysis'!F:F^2+IF(Additional_model="Fixed effect",0,$DV$6)),"")</f>
        <v/>
      </c>
      <c r="DN175" s="41" t="str">
        <f>IF(AND(Include_study?="Yes",Sufficient_data="Yes"),IF('Publication Bias Analysis'!L$38="Left",'Publication Bias Analysis'!E:E-DV$3,Calculations!DV$3-'Publication Bias Analysis'!E:E),"")</f>
        <v/>
      </c>
      <c r="DO175" s="41" t="str">
        <f t="shared" si="277"/>
        <v/>
      </c>
      <c r="DP175" s="51" t="str">
        <f>IF(AND(DN175&lt;&gt;"",CZ175&lt;=MAX(CZ:CZ)-DV$7),1/('Publication Bias Analysis'!F:F^2+IF(Additional_model="Fixed effect",0,$DV$13)),"")</f>
        <v/>
      </c>
      <c r="DQ175" s="71" t="str">
        <f>IF(AND(Include_study?="Yes",Sufficient_data="Yes"),IF('Publication Bias Analysis'!L$38="Left",'Publication Bias Analysis'!E:E-DV$10,DV$10-'Publication Bias Analysis'!E:E),"")</f>
        <v/>
      </c>
      <c r="DR175" s="41" t="str">
        <f t="shared" si="278"/>
        <v/>
      </c>
      <c r="DS175" s="51" t="str">
        <f>IF(AND(DQ175&lt;&gt;"",DA175&lt;=MAX(DA:DA)-DV$14),1/('Publication Bias Analysis'!F:F^2+IF(Additional_model="Fixed effect",0,$DV$20)),"")</f>
        <v/>
      </c>
      <c r="EJ175" s="136"/>
      <c r="EK175" s="41" t="str">
        <f t="shared" si="307"/>
        <v/>
      </c>
      <c r="EL175" s="51" t="str">
        <f>IF(AND(Include_study?="Yes",Sufficient_data="Yes"),Z_score-('Publication Bias Analysis'!P$3+'Publication Bias Analysis'!P$4*Inverse_standard_error),"")</f>
        <v/>
      </c>
      <c r="EN175" s="136"/>
      <c r="EO175" s="41" t="str">
        <f>IF(AND(Include_study?="Yes",Sufficient_data="Yes"),('Publication Bias Analysis'!E:E-(SUMPRODUCT(Calculations!CS:CS,'Publication Bias Analysis'!E:E)/SUM(Calculations!CS:CS)))/SQRT(Calculations!EP:EP),"")</f>
        <v/>
      </c>
      <c r="EP175" s="41" t="str">
        <f>IF(AND(Include_study?="Yes",Sufficient_data="Yes"),'Publication Bias Analysis'!F:F^2-1/SUM(Calculations!CS:CS),"")</f>
        <v/>
      </c>
      <c r="EQ175" s="11" t="str">
        <f t="shared" si="279"/>
        <v/>
      </c>
      <c r="ER175" s="11" t="str">
        <f t="shared" si="280"/>
        <v/>
      </c>
      <c r="ES175" s="11" t="str">
        <f>IF(AND(Include_study?="Yes",Sufficient_data="Yes"),COUNTIFS(EQ$2:EQ174,"&lt;"&amp;EQ175,ER$2:ER174,"&lt;"&amp;ER175)+COUNTIFS(EQ176:EQ$201,"&lt;"&amp;EQ175,ER176:ER$201,"&lt;"&amp;ER175)+COUNTIFS(EQ$2:EQ174,"&gt;"&amp;EQ175,ER$2:ER174,"&gt;"&amp;ER175)+COUNTIFS(EQ176:EQ$201,"&gt;"&amp;EQ175,ER176:ER$201,"&gt;"&amp;ER175),"")</f>
        <v/>
      </c>
      <c r="ET175" s="82" t="str">
        <f>IF(AND(Include_study?="Yes",Sufficient_data="Yes"),COUNTIFS(EQ$2:EQ174,"&lt;"&amp;EQ175,ER$2:ER174,"&gt;"&amp;ER175)+COUNTIFS(EQ176:EQ$201,"&lt;"&amp;EQ175,ER176:ER$201,"&gt;"&amp;ER175)+COUNTIFS(EQ$2:EQ174,"&gt;"&amp;EQ175,ER$2:ER174,"&lt;"&amp;ER175)+COUNTIFS(EQ176:EQ$201,"&gt;"&amp;EQ175,ER176:ER$201,"&lt;"&amp;ER175),"")</f>
        <v/>
      </c>
      <c r="EV175" s="136"/>
      <c r="FA175" s="136"/>
      <c r="FB175" s="41" t="e">
        <f t="shared" si="339"/>
        <v>#N/A</v>
      </c>
      <c r="FC175" s="41" t="e">
        <f t="shared" si="340"/>
        <v>#N/A</v>
      </c>
      <c r="FD175" s="41" t="str">
        <f t="shared" si="341"/>
        <v/>
      </c>
      <c r="FE175" s="51" t="str">
        <f>IF(AND(Include_study?="Yes",Sufficient_data="Yes"),Z_score-('Publication Bias Analysis'!AO$30+'Publication Bias Analysis'!AO$31*Inverse_standard_error),"")</f>
        <v/>
      </c>
      <c r="FK175" s="136"/>
      <c r="FL175" s="11" t="str">
        <f>IF(Z_score_individual_studies&lt;&gt;"",RANK('Publication Bias Analysis'!AW:AW,'Publication Bias Analysis'!AW:AW,1)+COUNTIF('Publication Bias Analysis'!AW$2:AW174,'Publication Bias Analysis'!AW175),"")</f>
        <v/>
      </c>
      <c r="FM175" s="41" t="str">
        <f t="shared" si="342"/>
        <v/>
      </c>
      <c r="FN175" s="41" t="e">
        <f>IF('Publication Bias Analysis'!AV175&lt;&gt;"",'Publication Bias Analysis'!AV175,NA())</f>
        <v>#N/A</v>
      </c>
      <c r="FO175" s="41" t="e">
        <f>IF('Publication Bias Analysis'!AW175&lt;&gt;"",'Publication Bias Analysis'!AW175,NA())</f>
        <v>#N/A</v>
      </c>
      <c r="FP175" s="41" t="str">
        <f>IF(AND(Include_study?="Yes",Sufficient_data="Yes"),'Publication Bias Analysis'!AV:AV-AVERAGE('Publication Bias Analysis'!AV:AV),"")</f>
        <v/>
      </c>
      <c r="FQ175" s="51" t="str">
        <f>IF(AND(Include_study?="Yes",Sufficient_data="Yes"),FO:FO-('Publication Bias Analysis'!AZ$30+'Publication Bias Analysis'!AZ$31*FN:FN),"")</f>
        <v/>
      </c>
      <c r="FW175" s="136"/>
      <c r="FX175" s="90" t="str">
        <f t="shared" si="343"/>
        <v/>
      </c>
      <c r="FY175" s="41" t="str">
        <f t="shared" si="281"/>
        <v/>
      </c>
      <c r="FZ175" s="51" t="str">
        <f t="shared" si="311"/>
        <v/>
      </c>
    </row>
    <row r="176" spans="1:182" x14ac:dyDescent="0.2">
      <c r="A176" s="131"/>
      <c r="B176" s="41" t="str">
        <f>IF(AND(Sufficient_data="Yes",Include_study?="Yes"),IF(AND(Sort_By=$E$1,Order="Ascending"),IF(Input!Study_name="",COUNTIFS(Input!Study_name,"&lt;&gt;"&amp;"",Include_study?,"Yes",Sufficient_data,"Yes")+1,IF(COUNT(E176)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176)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76" s="41" t="str">
        <f>IF(B176&lt;&gt;"",IF(B176=0,COUNTIF(B$2:B175,0)+1,COUNTIF(B$2:B175,B176)+COUNTIF(B:B,"&lt;"&amp;B176)+1),"")</f>
        <v/>
      </c>
      <c r="D176" s="41" t="str">
        <f t="shared" si="312"/>
        <v/>
      </c>
      <c r="E176" s="41" t="str">
        <f>IF(AND(Include_study?="Yes",Sufficient_data="Yes",Input!Study_name&lt;&gt;""),Input!Study_name,"")</f>
        <v/>
      </c>
      <c r="F176" s="41" t="str">
        <f>IF(AND(Include_study?="Yes",Sufficient_data="Yes"),IF(Input!M2_M1&lt;&gt;"",Input!M2_M1,IF(AND(M1_&lt;&gt;"",M2_&lt;&gt;""),M2_-M1_,"")),"")</f>
        <v/>
      </c>
      <c r="G176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76" s="41" t="str">
        <f>IF(AND(Include_study?="Yes",Sufficient_data="Yes"),IF(OR(t_value&lt;&gt;"",F_value&lt;&gt;"",Input!Cohens_d&lt;&gt;"",Input!Hedges_g&lt;&gt;""),"",Sdiff/SQRT(2*(1-(r_)))),"")</f>
        <v/>
      </c>
      <c r="I176" s="11" t="str">
        <f t="shared" si="313"/>
        <v/>
      </c>
      <c r="J176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76" s="41" t="str">
        <f t="shared" si="314"/>
        <v/>
      </c>
      <c r="L176" s="41" t="str">
        <f t="shared" si="315"/>
        <v/>
      </c>
      <c r="M176" s="41" t="str">
        <f t="shared" si="316"/>
        <v/>
      </c>
      <c r="N176" s="41" t="str">
        <f t="shared" si="317"/>
        <v/>
      </c>
      <c r="O176" s="41" t="str">
        <f t="shared" si="318"/>
        <v/>
      </c>
      <c r="P176" s="41" t="str">
        <f t="shared" si="319"/>
        <v/>
      </c>
      <c r="Q176" s="41" t="str">
        <f t="shared" si="289"/>
        <v/>
      </c>
      <c r="R176" s="41" t="str">
        <f t="shared" si="320"/>
        <v/>
      </c>
      <c r="S176" s="41" t="str">
        <f t="shared" si="321"/>
        <v/>
      </c>
      <c r="T176" s="105" t="str">
        <f t="shared" si="322"/>
        <v/>
      </c>
      <c r="U176" s="108" t="str">
        <f t="shared" si="323"/>
        <v/>
      </c>
      <c r="V176" s="42"/>
      <c r="W176" s="71" t="e">
        <f t="shared" si="247"/>
        <v>#N/A</v>
      </c>
      <c r="X176" s="41" t="str">
        <f t="shared" si="248"/>
        <v/>
      </c>
      <c r="Y176" s="51" t="str">
        <f t="shared" si="249"/>
        <v/>
      </c>
      <c r="AD176" s="131"/>
      <c r="AE176" s="71" t="str">
        <f t="shared" si="250"/>
        <v/>
      </c>
      <c r="AF176" s="86" t="str">
        <f t="shared" si="324"/>
        <v/>
      </c>
      <c r="AG176" s="86" t="str">
        <f t="shared" si="325"/>
        <v/>
      </c>
      <c r="AH176" s="86" t="str">
        <f t="shared" si="251"/>
        <v/>
      </c>
      <c r="AI176" s="86" t="str">
        <f t="shared" si="252"/>
        <v/>
      </c>
      <c r="AJ176" s="86" t="str">
        <f t="shared" si="253"/>
        <v/>
      </c>
      <c r="AK176" s="86" t="str">
        <f t="shared" si="326"/>
        <v/>
      </c>
      <c r="AL176" s="86" t="str">
        <f>IF(AND(Include_study?="Yes",Sufficient_data="Yes",Subgroup&lt;&gt;""),AH176-ABS(TINV((1-Subgroup_confidence_level),Number_of_subjects-1))*Calculations!AI176,"")</f>
        <v/>
      </c>
      <c r="AM176" s="86" t="str">
        <f>IF(AND(Include_study?="Yes",Sufficient_data="Yes",Subgroup&lt;&gt;""),AH176+ABS(TINV((1-Subgroup_confidence_level),Number_of_subjects-1))*Calculations!AI176,"")</f>
        <v/>
      </c>
      <c r="AN176" s="110" t="str">
        <f t="shared" si="327"/>
        <v/>
      </c>
      <c r="AO176" s="108" t="str">
        <f t="shared" si="328"/>
        <v/>
      </c>
      <c r="AP176" s="42"/>
      <c r="AQ176" s="71" t="e">
        <f t="shared" si="254"/>
        <v>#N/A</v>
      </c>
      <c r="AR176" s="41" t="str">
        <f t="shared" si="255"/>
        <v/>
      </c>
      <c r="AS176" s="51" t="str">
        <f t="shared" si="256"/>
        <v/>
      </c>
      <c r="AT176" s="42"/>
      <c r="AU176" s="71" t="str">
        <f t="shared" si="257"/>
        <v/>
      </c>
      <c r="AV176" s="86" t="str">
        <f>IF(AND(Sufficient_data="Yes",Include_study?="Yes",Subgroup&lt;&gt;""),IF(COUNTIFS(Input!P$2:P175,"="&amp;"Yes",Input!C$2:C175,"="&amp;"Yes",Input!Q$2:Q175,"="&amp;Subgroup)&gt;0,"",Subgroup),"")</f>
        <v/>
      </c>
      <c r="AW176" s="86" t="str">
        <f t="shared" si="258"/>
        <v/>
      </c>
      <c r="AX176" s="86" t="str">
        <f t="shared" si="259"/>
        <v/>
      </c>
      <c r="AY176" s="86" t="str">
        <f t="shared" si="260"/>
        <v/>
      </c>
      <c r="AZ176" s="86" t="str">
        <f t="shared" si="261"/>
        <v/>
      </c>
      <c r="BA176" s="86" t="str">
        <f t="shared" si="262"/>
        <v/>
      </c>
      <c r="BB176" s="86" t="str">
        <f t="shared" si="263"/>
        <v/>
      </c>
      <c r="BC176" s="86" t="str">
        <f t="shared" si="329"/>
        <v/>
      </c>
      <c r="BD176" s="86" t="str">
        <f t="shared" si="264"/>
        <v/>
      </c>
      <c r="BE176" s="86" t="str">
        <f t="shared" si="330"/>
        <v/>
      </c>
      <c r="BF176" s="86" t="str">
        <f t="shared" si="331"/>
        <v/>
      </c>
      <c r="BG176" s="86" t="str">
        <f t="shared" si="265"/>
        <v/>
      </c>
      <c r="BH176" s="86" t="str">
        <f t="shared" si="332"/>
        <v/>
      </c>
      <c r="BI176" s="86" t="str">
        <f t="shared" si="333"/>
        <v/>
      </c>
      <c r="BJ176" s="86" t="str">
        <f t="shared" si="266"/>
        <v/>
      </c>
      <c r="BK176" s="86" t="str">
        <f t="shared" si="334"/>
        <v/>
      </c>
      <c r="BL176" s="86" t="str">
        <f t="shared" si="335"/>
        <v/>
      </c>
      <c r="BM176" s="86" t="str">
        <f t="shared" si="267"/>
        <v/>
      </c>
      <c r="BN176" s="86" t="str">
        <f t="shared" si="268"/>
        <v/>
      </c>
      <c r="BO176" s="86" t="e">
        <f t="shared" si="269"/>
        <v>#N/A</v>
      </c>
      <c r="BP176" s="105" t="str">
        <f t="shared" si="270"/>
        <v/>
      </c>
      <c r="BQ176" s="86" t="str">
        <f t="shared" si="271"/>
        <v/>
      </c>
      <c r="BR176" s="86" t="str">
        <f t="shared" si="336"/>
        <v/>
      </c>
      <c r="BS176" s="86" t="str">
        <f t="shared" si="272"/>
        <v/>
      </c>
      <c r="BT176" s="51" t="str">
        <f t="shared" si="310"/>
        <v/>
      </c>
      <c r="BY176" s="132"/>
      <c r="BZ176" s="41" t="e">
        <f>IF(AND(Sufficient_data="Yes",Include_study?="Yes",Moderator&lt;&gt;""),'Moderator Analysis'!E176,NA())</f>
        <v>#N/A</v>
      </c>
      <c r="CA176" s="41" t="e">
        <f>IF(AND(Include_study?="Yes",Sufficient_data="Yes",Moderator&lt;&gt;""),'Moderator Analysis'!F176,NA())</f>
        <v>#N/A</v>
      </c>
      <c r="CB176" s="41" t="str">
        <f t="shared" si="337"/>
        <v/>
      </c>
      <c r="CC176" s="41" t="str">
        <f t="shared" si="273"/>
        <v/>
      </c>
      <c r="CD176" s="41" t="str">
        <f>IF(AND(Sufficient_data="Yes",Include_study?="Yes",Moderator&lt;&gt;""),'Moderator Analysis'!F:F-CO$2,"")</f>
        <v/>
      </c>
      <c r="CE176" s="41" t="str">
        <f t="shared" si="274"/>
        <v/>
      </c>
      <c r="CF176" s="51" t="str">
        <f>IF(AND(Sufficient_data="Yes",Include_study?="Yes",Moderator&lt;&gt;""),CC:CC*('Moderator Analysis'!F:F-CO$5-CO$4*'Moderator Analysis'!E:E)^2,"")</f>
        <v/>
      </c>
      <c r="CG176" s="42"/>
      <c r="CH176" s="25"/>
      <c r="CI176" s="71" t="str">
        <f t="shared" si="275"/>
        <v/>
      </c>
      <c r="CJ176" s="41" t="str">
        <f>IF(AND(Sufficient_data="Yes",Include_study?="Yes",CI176&lt;&gt;""),'Moderator Analysis'!F:F-'Moderator Analysis'!$J$37,"")</f>
        <v/>
      </c>
      <c r="CK176" s="41" t="str">
        <f>IF(AND(Sufficient_data="Yes",Include_study?="Yes",CI176&lt;&gt;""),'Moderator Analysis'!E:E-SUMPRODUCT('Moderator Analysis'!E:E,CI:CI)/SUM(CI:CI),"")</f>
        <v/>
      </c>
      <c r="CL176" s="51" t="str">
        <f>IF(AND(Sufficient_data="Yes",Include_study?="Yes",CI176&lt;&gt;""),CI:CI*('Moderator Analysis'!F:F-'Moderator Analysis'!J$29-'Moderator Analysis'!J$30*'Moderator Analysis'!E:E)^2,"")</f>
        <v/>
      </c>
      <c r="CQ176" s="132"/>
      <c r="CR176" s="134"/>
      <c r="CS176" s="41" t="str">
        <f>IF(AND(Sufficient_data="Yes",Include_study?="Yes"),1/('Publication Bias Analysis'!F176^2),"")</f>
        <v/>
      </c>
      <c r="CT176" s="86" t="str">
        <f>IF(AND(Include_study?="Yes",Sufficient_data="Yes"),1/('Publication Bias Analysis'!F176^2+IF(Additional_model="Fixed effect",0,DG$21)),"")</f>
        <v/>
      </c>
      <c r="CU176" s="86" t="str">
        <f>IF(AND(Include_study?="Yes",Sufficient_data="Yes"),1/('Publication Bias Analysis'!F:F^2+IF(Additional_model="Fixed effect",0,'Publication Bias Analysis'!L$32)),"")</f>
        <v/>
      </c>
      <c r="CV176" s="86" t="str">
        <f>IF(AND(Include_study?="Yes",Sufficient_data="Yes"),'Publication Bias Analysis'!E:E-'Publication Bias Analysis'!I$37,"")</f>
        <v/>
      </c>
      <c r="CW176" s="86" t="str">
        <f>IF(AND(Include_study?="Yes",Sufficient_data="Yes"),IF(Additional_model="Fixed effect",1/'Publication Bias Analysis'!F:F,1/SQRT('Publication Bias Analysis'!F:F^2+Calculations!DG$21)),"")</f>
        <v/>
      </c>
      <c r="CX176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76" s="88" t="str">
        <f t="shared" si="338"/>
        <v/>
      </c>
      <c r="CZ176" s="88" t="str">
        <f>IF(AND(Include_study?="Yes",Sufficient_data="Yes"),CY:CY+IF(DK:DK&lt;0,-1,1)*COUNTIF(CY$2:CY175,CY:CY),"")</f>
        <v/>
      </c>
      <c r="DA176" s="88" t="str">
        <f>IF(AND(Include_study?="Yes",Sufficient_data="Yes"),RANK(DO:DO,DO:DO,1)*IF(DN:DN&gt;0,1,-1)+IF(DN:DN&lt;0,-1,1)*COUNTIF(CY$2:CY175,CY:CY),"")</f>
        <v/>
      </c>
      <c r="DB176" s="88" t="str">
        <f>IF(AND(Include_study?="Yes",Sufficient_data="Yes"),RANK(DR:DR,DR:DR,1)*IF(DQ:DQ&gt;0,1,-1)+IF(DQ:DQ&lt;0,-1,1)*COUNTIF(CY$2:CY175,CY:CY),"")</f>
        <v/>
      </c>
      <c r="DC176" s="41" t="e">
        <f>IF(AND(Include_study?="Yes",Sufficient_data="Yes"),'Publication Bias Analysis'!$E:$E,NA())</f>
        <v>#N/A</v>
      </c>
      <c r="DD176" s="51" t="e">
        <f>IF(AND(Include_study?="Yes",Sufficient_data="Yes"),'Publication Bias Analysis'!$F:$F,NA())</f>
        <v>#N/A</v>
      </c>
      <c r="DJ176" s="136"/>
      <c r="DK176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76" s="41" t="str">
        <f t="shared" si="276"/>
        <v/>
      </c>
      <c r="DM176" s="51" t="str">
        <f>IF(AND(Include_study?="Yes",Sufficient_data="Yes"),1/('Publication Bias Analysis'!F:F^2+IF(Additional_model="Fixed effect",0,$DV$6)),"")</f>
        <v/>
      </c>
      <c r="DN176" s="41" t="str">
        <f>IF(AND(Include_study?="Yes",Sufficient_data="Yes"),IF('Publication Bias Analysis'!L$38="Left",'Publication Bias Analysis'!E:E-DV$3,Calculations!DV$3-'Publication Bias Analysis'!E:E),"")</f>
        <v/>
      </c>
      <c r="DO176" s="41" t="str">
        <f t="shared" si="277"/>
        <v/>
      </c>
      <c r="DP176" s="51" t="str">
        <f>IF(AND(DN176&lt;&gt;"",CZ176&lt;=MAX(CZ:CZ)-DV$7),1/('Publication Bias Analysis'!F:F^2+IF(Additional_model="Fixed effect",0,$DV$13)),"")</f>
        <v/>
      </c>
      <c r="DQ176" s="71" t="str">
        <f>IF(AND(Include_study?="Yes",Sufficient_data="Yes"),IF('Publication Bias Analysis'!L$38="Left",'Publication Bias Analysis'!E:E-DV$10,DV$10-'Publication Bias Analysis'!E:E),"")</f>
        <v/>
      </c>
      <c r="DR176" s="41" t="str">
        <f t="shared" si="278"/>
        <v/>
      </c>
      <c r="DS176" s="51" t="str">
        <f>IF(AND(DQ176&lt;&gt;"",DA176&lt;=MAX(DA:DA)-DV$14),1/('Publication Bias Analysis'!F:F^2+IF(Additional_model="Fixed effect",0,$DV$20)),"")</f>
        <v/>
      </c>
      <c r="EJ176" s="136"/>
      <c r="EK176" s="41" t="str">
        <f t="shared" si="307"/>
        <v/>
      </c>
      <c r="EL176" s="51" t="str">
        <f>IF(AND(Include_study?="Yes",Sufficient_data="Yes"),Z_score-('Publication Bias Analysis'!P$3+'Publication Bias Analysis'!P$4*Inverse_standard_error),"")</f>
        <v/>
      </c>
      <c r="EN176" s="136"/>
      <c r="EO176" s="41" t="str">
        <f>IF(AND(Include_study?="Yes",Sufficient_data="Yes"),('Publication Bias Analysis'!E:E-(SUMPRODUCT(Calculations!CS:CS,'Publication Bias Analysis'!E:E)/SUM(Calculations!CS:CS)))/SQRT(Calculations!EP:EP),"")</f>
        <v/>
      </c>
      <c r="EP176" s="41" t="str">
        <f>IF(AND(Include_study?="Yes",Sufficient_data="Yes"),'Publication Bias Analysis'!F:F^2-1/SUM(Calculations!CS:CS),"")</f>
        <v/>
      </c>
      <c r="EQ176" s="11" t="str">
        <f t="shared" si="279"/>
        <v/>
      </c>
      <c r="ER176" s="11" t="str">
        <f t="shared" si="280"/>
        <v/>
      </c>
      <c r="ES176" s="11" t="str">
        <f>IF(AND(Include_study?="Yes",Sufficient_data="Yes"),COUNTIFS(EQ$2:EQ175,"&lt;"&amp;EQ176,ER$2:ER175,"&lt;"&amp;ER176)+COUNTIFS(EQ177:EQ$201,"&lt;"&amp;EQ176,ER177:ER$201,"&lt;"&amp;ER176)+COUNTIFS(EQ$2:EQ175,"&gt;"&amp;EQ176,ER$2:ER175,"&gt;"&amp;ER176)+COUNTIFS(EQ177:EQ$201,"&gt;"&amp;EQ176,ER177:ER$201,"&gt;"&amp;ER176),"")</f>
        <v/>
      </c>
      <c r="ET176" s="82" t="str">
        <f>IF(AND(Include_study?="Yes",Sufficient_data="Yes"),COUNTIFS(EQ$2:EQ175,"&lt;"&amp;EQ176,ER$2:ER175,"&gt;"&amp;ER176)+COUNTIFS(EQ177:EQ$201,"&lt;"&amp;EQ176,ER177:ER$201,"&gt;"&amp;ER176)+COUNTIFS(EQ$2:EQ175,"&gt;"&amp;EQ176,ER$2:ER175,"&lt;"&amp;ER176)+COUNTIFS(EQ177:EQ$201,"&gt;"&amp;EQ176,ER177:ER$201,"&lt;"&amp;ER176),"")</f>
        <v/>
      </c>
      <c r="EV176" s="136"/>
      <c r="FA176" s="136"/>
      <c r="FB176" s="41" t="e">
        <f t="shared" si="339"/>
        <v>#N/A</v>
      </c>
      <c r="FC176" s="41" t="e">
        <f t="shared" si="340"/>
        <v>#N/A</v>
      </c>
      <c r="FD176" s="41" t="str">
        <f t="shared" si="341"/>
        <v/>
      </c>
      <c r="FE176" s="51" t="str">
        <f>IF(AND(Include_study?="Yes",Sufficient_data="Yes"),Z_score-('Publication Bias Analysis'!AO$30+'Publication Bias Analysis'!AO$31*Inverse_standard_error),"")</f>
        <v/>
      </c>
      <c r="FK176" s="136"/>
      <c r="FL176" s="11" t="str">
        <f>IF(Z_score_individual_studies&lt;&gt;"",RANK('Publication Bias Analysis'!AW:AW,'Publication Bias Analysis'!AW:AW,1)+COUNTIF('Publication Bias Analysis'!AW$2:AW175,'Publication Bias Analysis'!AW176),"")</f>
        <v/>
      </c>
      <c r="FM176" s="41" t="str">
        <f t="shared" si="342"/>
        <v/>
      </c>
      <c r="FN176" s="41" t="e">
        <f>IF('Publication Bias Analysis'!AV176&lt;&gt;"",'Publication Bias Analysis'!AV176,NA())</f>
        <v>#N/A</v>
      </c>
      <c r="FO176" s="41" t="e">
        <f>IF('Publication Bias Analysis'!AW176&lt;&gt;"",'Publication Bias Analysis'!AW176,NA())</f>
        <v>#N/A</v>
      </c>
      <c r="FP176" s="41" t="str">
        <f>IF(AND(Include_study?="Yes",Sufficient_data="Yes"),'Publication Bias Analysis'!AV:AV-AVERAGE('Publication Bias Analysis'!AV:AV),"")</f>
        <v/>
      </c>
      <c r="FQ176" s="51" t="str">
        <f>IF(AND(Include_study?="Yes",Sufficient_data="Yes"),FO:FO-('Publication Bias Analysis'!AZ$30+'Publication Bias Analysis'!AZ$31*FN:FN),"")</f>
        <v/>
      </c>
      <c r="FW176" s="136"/>
      <c r="FX176" s="90" t="str">
        <f t="shared" si="343"/>
        <v/>
      </c>
      <c r="FY176" s="41" t="str">
        <f t="shared" si="281"/>
        <v/>
      </c>
      <c r="FZ176" s="51" t="str">
        <f t="shared" si="311"/>
        <v/>
      </c>
    </row>
    <row r="177" spans="1:182" x14ac:dyDescent="0.2">
      <c r="A177" s="131"/>
      <c r="B177" s="41" t="str">
        <f>IF(AND(Sufficient_data="Yes",Include_study?="Yes"),IF(AND(Sort_By=$E$1,Order="Ascending"),IF(Input!Study_name="",COUNTIFS(Input!Study_name,"&lt;&gt;"&amp;"",Include_study?,"Yes",Sufficient_data,"Yes")+1,IF(COUNT(E177)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177)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77" s="41" t="str">
        <f>IF(B177&lt;&gt;"",IF(B177=0,COUNTIF(B$2:B176,0)+1,COUNTIF(B$2:B176,B177)+COUNTIF(B:B,"&lt;"&amp;B177)+1),"")</f>
        <v/>
      </c>
      <c r="D177" s="41" t="str">
        <f t="shared" si="312"/>
        <v/>
      </c>
      <c r="E177" s="41" t="str">
        <f>IF(AND(Include_study?="Yes",Sufficient_data="Yes",Input!Study_name&lt;&gt;""),Input!Study_name,"")</f>
        <v/>
      </c>
      <c r="F177" s="41" t="str">
        <f>IF(AND(Include_study?="Yes",Sufficient_data="Yes"),IF(Input!M2_M1&lt;&gt;"",Input!M2_M1,IF(AND(M1_&lt;&gt;"",M2_&lt;&gt;""),M2_-M1_,"")),"")</f>
        <v/>
      </c>
      <c r="G177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77" s="41" t="str">
        <f>IF(AND(Include_study?="Yes",Sufficient_data="Yes"),IF(OR(t_value&lt;&gt;"",F_value&lt;&gt;"",Input!Cohens_d&lt;&gt;"",Input!Hedges_g&lt;&gt;""),"",Sdiff/SQRT(2*(1-(r_)))),"")</f>
        <v/>
      </c>
      <c r="I177" s="11" t="str">
        <f t="shared" si="313"/>
        <v/>
      </c>
      <c r="J177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77" s="41" t="str">
        <f t="shared" si="314"/>
        <v/>
      </c>
      <c r="L177" s="41" t="str">
        <f t="shared" si="315"/>
        <v/>
      </c>
      <c r="M177" s="41" t="str">
        <f t="shared" si="316"/>
        <v/>
      </c>
      <c r="N177" s="41" t="str">
        <f t="shared" si="317"/>
        <v/>
      </c>
      <c r="O177" s="41" t="str">
        <f t="shared" si="318"/>
        <v/>
      </c>
      <c r="P177" s="41" t="str">
        <f t="shared" si="319"/>
        <v/>
      </c>
      <c r="Q177" s="41" t="str">
        <f t="shared" si="289"/>
        <v/>
      </c>
      <c r="R177" s="41" t="str">
        <f t="shared" si="320"/>
        <v/>
      </c>
      <c r="S177" s="41" t="str">
        <f t="shared" si="321"/>
        <v/>
      </c>
      <c r="T177" s="105" t="str">
        <f t="shared" si="322"/>
        <v/>
      </c>
      <c r="U177" s="108" t="str">
        <f t="shared" si="323"/>
        <v/>
      </c>
      <c r="V177" s="42"/>
      <c r="W177" s="71" t="e">
        <f t="shared" si="247"/>
        <v>#N/A</v>
      </c>
      <c r="X177" s="41" t="str">
        <f t="shared" si="248"/>
        <v/>
      </c>
      <c r="Y177" s="51" t="str">
        <f t="shared" si="249"/>
        <v/>
      </c>
      <c r="AD177" s="131"/>
      <c r="AE177" s="71" t="str">
        <f t="shared" si="250"/>
        <v/>
      </c>
      <c r="AF177" s="86" t="str">
        <f t="shared" si="324"/>
        <v/>
      </c>
      <c r="AG177" s="86" t="str">
        <f t="shared" si="325"/>
        <v/>
      </c>
      <c r="AH177" s="86" t="str">
        <f t="shared" si="251"/>
        <v/>
      </c>
      <c r="AI177" s="86" t="str">
        <f t="shared" si="252"/>
        <v/>
      </c>
      <c r="AJ177" s="86" t="str">
        <f t="shared" si="253"/>
        <v/>
      </c>
      <c r="AK177" s="86" t="str">
        <f t="shared" si="326"/>
        <v/>
      </c>
      <c r="AL177" s="86" t="str">
        <f>IF(AND(Include_study?="Yes",Sufficient_data="Yes",Subgroup&lt;&gt;""),AH177-ABS(TINV((1-Subgroup_confidence_level),Number_of_subjects-1))*Calculations!AI177,"")</f>
        <v/>
      </c>
      <c r="AM177" s="86" t="str">
        <f>IF(AND(Include_study?="Yes",Sufficient_data="Yes",Subgroup&lt;&gt;""),AH177+ABS(TINV((1-Subgroup_confidence_level),Number_of_subjects-1))*Calculations!AI177,"")</f>
        <v/>
      </c>
      <c r="AN177" s="110" t="str">
        <f t="shared" si="327"/>
        <v/>
      </c>
      <c r="AO177" s="108" t="str">
        <f t="shared" si="328"/>
        <v/>
      </c>
      <c r="AP177" s="42"/>
      <c r="AQ177" s="71" t="e">
        <f t="shared" si="254"/>
        <v>#N/A</v>
      </c>
      <c r="AR177" s="41" t="str">
        <f t="shared" si="255"/>
        <v/>
      </c>
      <c r="AS177" s="51" t="str">
        <f t="shared" si="256"/>
        <v/>
      </c>
      <c r="AT177" s="42"/>
      <c r="AU177" s="71" t="str">
        <f t="shared" si="257"/>
        <v/>
      </c>
      <c r="AV177" s="86" t="str">
        <f>IF(AND(Sufficient_data="Yes",Include_study?="Yes",Subgroup&lt;&gt;""),IF(COUNTIFS(Input!P$2:P176,"="&amp;"Yes",Input!C$2:C176,"="&amp;"Yes",Input!Q$2:Q176,"="&amp;Subgroup)&gt;0,"",Subgroup),"")</f>
        <v/>
      </c>
      <c r="AW177" s="86" t="str">
        <f t="shared" si="258"/>
        <v/>
      </c>
      <c r="AX177" s="86" t="str">
        <f t="shared" si="259"/>
        <v/>
      </c>
      <c r="AY177" s="86" t="str">
        <f t="shared" si="260"/>
        <v/>
      </c>
      <c r="AZ177" s="86" t="str">
        <f t="shared" si="261"/>
        <v/>
      </c>
      <c r="BA177" s="86" t="str">
        <f t="shared" si="262"/>
        <v/>
      </c>
      <c r="BB177" s="86" t="str">
        <f t="shared" si="263"/>
        <v/>
      </c>
      <c r="BC177" s="86" t="str">
        <f t="shared" si="329"/>
        <v/>
      </c>
      <c r="BD177" s="86" t="str">
        <f t="shared" si="264"/>
        <v/>
      </c>
      <c r="BE177" s="86" t="str">
        <f t="shared" si="330"/>
        <v/>
      </c>
      <c r="BF177" s="86" t="str">
        <f t="shared" si="331"/>
        <v/>
      </c>
      <c r="BG177" s="86" t="str">
        <f t="shared" si="265"/>
        <v/>
      </c>
      <c r="BH177" s="86" t="str">
        <f t="shared" si="332"/>
        <v/>
      </c>
      <c r="BI177" s="86" t="str">
        <f t="shared" si="333"/>
        <v/>
      </c>
      <c r="BJ177" s="86" t="str">
        <f t="shared" si="266"/>
        <v/>
      </c>
      <c r="BK177" s="86" t="str">
        <f t="shared" si="334"/>
        <v/>
      </c>
      <c r="BL177" s="86" t="str">
        <f t="shared" si="335"/>
        <v/>
      </c>
      <c r="BM177" s="86" t="str">
        <f t="shared" si="267"/>
        <v/>
      </c>
      <c r="BN177" s="86" t="str">
        <f t="shared" si="268"/>
        <v/>
      </c>
      <c r="BO177" s="86" t="e">
        <f t="shared" si="269"/>
        <v>#N/A</v>
      </c>
      <c r="BP177" s="105" t="str">
        <f t="shared" si="270"/>
        <v/>
      </c>
      <c r="BQ177" s="86" t="str">
        <f t="shared" si="271"/>
        <v/>
      </c>
      <c r="BR177" s="86" t="str">
        <f t="shared" si="336"/>
        <v/>
      </c>
      <c r="BS177" s="86" t="str">
        <f t="shared" si="272"/>
        <v/>
      </c>
      <c r="BT177" s="51" t="str">
        <f t="shared" si="310"/>
        <v/>
      </c>
      <c r="BY177" s="132"/>
      <c r="BZ177" s="41" t="e">
        <f>IF(AND(Sufficient_data="Yes",Include_study?="Yes",Moderator&lt;&gt;""),'Moderator Analysis'!E177,NA())</f>
        <v>#N/A</v>
      </c>
      <c r="CA177" s="41" t="e">
        <f>IF(AND(Include_study?="Yes",Sufficient_data="Yes",Moderator&lt;&gt;""),'Moderator Analysis'!F177,NA())</f>
        <v>#N/A</v>
      </c>
      <c r="CB177" s="41" t="str">
        <f t="shared" si="337"/>
        <v/>
      </c>
      <c r="CC177" s="41" t="str">
        <f t="shared" si="273"/>
        <v/>
      </c>
      <c r="CD177" s="41" t="str">
        <f>IF(AND(Sufficient_data="Yes",Include_study?="Yes",Moderator&lt;&gt;""),'Moderator Analysis'!F:F-CO$2,"")</f>
        <v/>
      </c>
      <c r="CE177" s="41" t="str">
        <f t="shared" si="274"/>
        <v/>
      </c>
      <c r="CF177" s="51" t="str">
        <f>IF(AND(Sufficient_data="Yes",Include_study?="Yes",Moderator&lt;&gt;""),CC:CC*('Moderator Analysis'!F:F-CO$5-CO$4*'Moderator Analysis'!E:E)^2,"")</f>
        <v/>
      </c>
      <c r="CG177" s="42"/>
      <c r="CH177" s="25"/>
      <c r="CI177" s="71" t="str">
        <f t="shared" si="275"/>
        <v/>
      </c>
      <c r="CJ177" s="41" t="str">
        <f>IF(AND(Sufficient_data="Yes",Include_study?="Yes",CI177&lt;&gt;""),'Moderator Analysis'!F:F-'Moderator Analysis'!$J$37,"")</f>
        <v/>
      </c>
      <c r="CK177" s="41" t="str">
        <f>IF(AND(Sufficient_data="Yes",Include_study?="Yes",CI177&lt;&gt;""),'Moderator Analysis'!E:E-SUMPRODUCT('Moderator Analysis'!E:E,CI:CI)/SUM(CI:CI),"")</f>
        <v/>
      </c>
      <c r="CL177" s="51" t="str">
        <f>IF(AND(Sufficient_data="Yes",Include_study?="Yes",CI177&lt;&gt;""),CI:CI*('Moderator Analysis'!F:F-'Moderator Analysis'!J$29-'Moderator Analysis'!J$30*'Moderator Analysis'!E:E)^2,"")</f>
        <v/>
      </c>
      <c r="CQ177" s="132"/>
      <c r="CR177" s="134"/>
      <c r="CS177" s="41" t="str">
        <f>IF(AND(Sufficient_data="Yes",Include_study?="Yes"),1/('Publication Bias Analysis'!F177^2),"")</f>
        <v/>
      </c>
      <c r="CT177" s="86" t="str">
        <f>IF(AND(Include_study?="Yes",Sufficient_data="Yes"),1/('Publication Bias Analysis'!F177^2+IF(Additional_model="Fixed effect",0,DG$21)),"")</f>
        <v/>
      </c>
      <c r="CU177" s="86" t="str">
        <f>IF(AND(Include_study?="Yes",Sufficient_data="Yes"),1/('Publication Bias Analysis'!F:F^2+IF(Additional_model="Fixed effect",0,'Publication Bias Analysis'!L$32)),"")</f>
        <v/>
      </c>
      <c r="CV177" s="86" t="str">
        <f>IF(AND(Include_study?="Yes",Sufficient_data="Yes"),'Publication Bias Analysis'!E:E-'Publication Bias Analysis'!I$37,"")</f>
        <v/>
      </c>
      <c r="CW177" s="86" t="str">
        <f>IF(AND(Include_study?="Yes",Sufficient_data="Yes"),IF(Additional_model="Fixed effect",1/'Publication Bias Analysis'!F:F,1/SQRT('Publication Bias Analysis'!F:F^2+Calculations!DG$21)),"")</f>
        <v/>
      </c>
      <c r="CX177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77" s="88" t="str">
        <f t="shared" si="338"/>
        <v/>
      </c>
      <c r="CZ177" s="88" t="str">
        <f>IF(AND(Include_study?="Yes",Sufficient_data="Yes"),CY:CY+IF(DK:DK&lt;0,-1,1)*COUNTIF(CY$2:CY176,CY:CY),"")</f>
        <v/>
      </c>
      <c r="DA177" s="88" t="str">
        <f>IF(AND(Include_study?="Yes",Sufficient_data="Yes"),RANK(DO:DO,DO:DO,1)*IF(DN:DN&gt;0,1,-1)+IF(DN:DN&lt;0,-1,1)*COUNTIF(CY$2:CY176,CY:CY),"")</f>
        <v/>
      </c>
      <c r="DB177" s="88" t="str">
        <f>IF(AND(Include_study?="Yes",Sufficient_data="Yes"),RANK(DR:DR,DR:DR,1)*IF(DQ:DQ&gt;0,1,-1)+IF(DQ:DQ&lt;0,-1,1)*COUNTIF(CY$2:CY176,CY:CY),"")</f>
        <v/>
      </c>
      <c r="DC177" s="41" t="e">
        <f>IF(AND(Include_study?="Yes",Sufficient_data="Yes"),'Publication Bias Analysis'!$E:$E,NA())</f>
        <v>#N/A</v>
      </c>
      <c r="DD177" s="51" t="e">
        <f>IF(AND(Include_study?="Yes",Sufficient_data="Yes"),'Publication Bias Analysis'!$F:$F,NA())</f>
        <v>#N/A</v>
      </c>
      <c r="DJ177" s="136"/>
      <c r="DK177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77" s="41" t="str">
        <f t="shared" si="276"/>
        <v/>
      </c>
      <c r="DM177" s="51" t="str">
        <f>IF(AND(Include_study?="Yes",Sufficient_data="Yes"),1/('Publication Bias Analysis'!F:F^2+IF(Additional_model="Fixed effect",0,$DV$6)),"")</f>
        <v/>
      </c>
      <c r="DN177" s="41" t="str">
        <f>IF(AND(Include_study?="Yes",Sufficient_data="Yes"),IF('Publication Bias Analysis'!L$38="Left",'Publication Bias Analysis'!E:E-DV$3,Calculations!DV$3-'Publication Bias Analysis'!E:E),"")</f>
        <v/>
      </c>
      <c r="DO177" s="41" t="str">
        <f t="shared" si="277"/>
        <v/>
      </c>
      <c r="DP177" s="51" t="str">
        <f>IF(AND(DN177&lt;&gt;"",CZ177&lt;=MAX(CZ:CZ)-DV$7),1/('Publication Bias Analysis'!F:F^2+IF(Additional_model="Fixed effect",0,$DV$13)),"")</f>
        <v/>
      </c>
      <c r="DQ177" s="71" t="str">
        <f>IF(AND(Include_study?="Yes",Sufficient_data="Yes"),IF('Publication Bias Analysis'!L$38="Left",'Publication Bias Analysis'!E:E-DV$10,DV$10-'Publication Bias Analysis'!E:E),"")</f>
        <v/>
      </c>
      <c r="DR177" s="41" t="str">
        <f t="shared" si="278"/>
        <v/>
      </c>
      <c r="DS177" s="51" t="str">
        <f>IF(AND(DQ177&lt;&gt;"",DA177&lt;=MAX(DA:DA)-DV$14),1/('Publication Bias Analysis'!F:F^2+IF(Additional_model="Fixed effect",0,$DV$20)),"")</f>
        <v/>
      </c>
      <c r="EJ177" s="136"/>
      <c r="EK177" s="41" t="str">
        <f t="shared" si="307"/>
        <v/>
      </c>
      <c r="EL177" s="51" t="str">
        <f>IF(AND(Include_study?="Yes",Sufficient_data="Yes"),Z_score-('Publication Bias Analysis'!P$3+'Publication Bias Analysis'!P$4*Inverse_standard_error),"")</f>
        <v/>
      </c>
      <c r="EN177" s="136"/>
      <c r="EO177" s="41" t="str">
        <f>IF(AND(Include_study?="Yes",Sufficient_data="Yes"),('Publication Bias Analysis'!E:E-(SUMPRODUCT(Calculations!CS:CS,'Publication Bias Analysis'!E:E)/SUM(Calculations!CS:CS)))/SQRT(Calculations!EP:EP),"")</f>
        <v/>
      </c>
      <c r="EP177" s="41" t="str">
        <f>IF(AND(Include_study?="Yes",Sufficient_data="Yes"),'Publication Bias Analysis'!F:F^2-1/SUM(Calculations!CS:CS),"")</f>
        <v/>
      </c>
      <c r="EQ177" s="11" t="str">
        <f t="shared" si="279"/>
        <v/>
      </c>
      <c r="ER177" s="11" t="str">
        <f t="shared" si="280"/>
        <v/>
      </c>
      <c r="ES177" s="11" t="str">
        <f>IF(AND(Include_study?="Yes",Sufficient_data="Yes"),COUNTIFS(EQ$2:EQ176,"&lt;"&amp;EQ177,ER$2:ER176,"&lt;"&amp;ER177)+COUNTIFS(EQ178:EQ$201,"&lt;"&amp;EQ177,ER178:ER$201,"&lt;"&amp;ER177)+COUNTIFS(EQ$2:EQ176,"&gt;"&amp;EQ177,ER$2:ER176,"&gt;"&amp;ER177)+COUNTIFS(EQ178:EQ$201,"&gt;"&amp;EQ177,ER178:ER$201,"&gt;"&amp;ER177),"")</f>
        <v/>
      </c>
      <c r="ET177" s="82" t="str">
        <f>IF(AND(Include_study?="Yes",Sufficient_data="Yes"),COUNTIFS(EQ$2:EQ176,"&lt;"&amp;EQ177,ER$2:ER176,"&gt;"&amp;ER177)+COUNTIFS(EQ178:EQ$201,"&lt;"&amp;EQ177,ER178:ER$201,"&gt;"&amp;ER177)+COUNTIFS(EQ$2:EQ176,"&gt;"&amp;EQ177,ER$2:ER176,"&lt;"&amp;ER177)+COUNTIFS(EQ178:EQ$201,"&gt;"&amp;EQ177,ER178:ER$201,"&lt;"&amp;ER177),"")</f>
        <v/>
      </c>
      <c r="EV177" s="136"/>
      <c r="FA177" s="136"/>
      <c r="FB177" s="41" t="e">
        <f t="shared" si="339"/>
        <v>#N/A</v>
      </c>
      <c r="FC177" s="41" t="e">
        <f t="shared" si="340"/>
        <v>#N/A</v>
      </c>
      <c r="FD177" s="41" t="str">
        <f t="shared" si="341"/>
        <v/>
      </c>
      <c r="FE177" s="51" t="str">
        <f>IF(AND(Include_study?="Yes",Sufficient_data="Yes"),Z_score-('Publication Bias Analysis'!AO$30+'Publication Bias Analysis'!AO$31*Inverse_standard_error),"")</f>
        <v/>
      </c>
      <c r="FK177" s="136"/>
      <c r="FL177" s="11" t="str">
        <f>IF(Z_score_individual_studies&lt;&gt;"",RANK('Publication Bias Analysis'!AW:AW,'Publication Bias Analysis'!AW:AW,1)+COUNTIF('Publication Bias Analysis'!AW$2:AW176,'Publication Bias Analysis'!AW177),"")</f>
        <v/>
      </c>
      <c r="FM177" s="41" t="str">
        <f t="shared" si="342"/>
        <v/>
      </c>
      <c r="FN177" s="41" t="e">
        <f>IF('Publication Bias Analysis'!AV177&lt;&gt;"",'Publication Bias Analysis'!AV177,NA())</f>
        <v>#N/A</v>
      </c>
      <c r="FO177" s="41" t="e">
        <f>IF('Publication Bias Analysis'!AW177&lt;&gt;"",'Publication Bias Analysis'!AW177,NA())</f>
        <v>#N/A</v>
      </c>
      <c r="FP177" s="41" t="str">
        <f>IF(AND(Include_study?="Yes",Sufficient_data="Yes"),'Publication Bias Analysis'!AV:AV-AVERAGE('Publication Bias Analysis'!AV:AV),"")</f>
        <v/>
      </c>
      <c r="FQ177" s="51" t="str">
        <f>IF(AND(Include_study?="Yes",Sufficient_data="Yes"),FO:FO-('Publication Bias Analysis'!AZ$30+'Publication Bias Analysis'!AZ$31*FN:FN),"")</f>
        <v/>
      </c>
      <c r="FW177" s="136"/>
      <c r="FX177" s="90" t="str">
        <f t="shared" si="343"/>
        <v/>
      </c>
      <c r="FY177" s="41" t="str">
        <f t="shared" si="281"/>
        <v/>
      </c>
      <c r="FZ177" s="51" t="str">
        <f t="shared" si="311"/>
        <v/>
      </c>
    </row>
    <row r="178" spans="1:182" x14ac:dyDescent="0.2">
      <c r="A178" s="131"/>
      <c r="B178" s="41" t="str">
        <f>IF(AND(Sufficient_data="Yes",Include_study?="Yes"),IF(AND(Sort_By=$E$1,Order="Ascending"),IF(Input!Study_name="",COUNTIFS(Input!Study_name,"&lt;&gt;"&amp;"",Include_study?,"Yes",Sufficient_data,"Yes")+1,IF(COUNT(E178)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178)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78" s="41" t="str">
        <f>IF(B178&lt;&gt;"",IF(B178=0,COUNTIF(B$2:B177,0)+1,COUNTIF(B$2:B177,B178)+COUNTIF(B:B,"&lt;"&amp;B178)+1),"")</f>
        <v/>
      </c>
      <c r="D178" s="41" t="str">
        <f t="shared" si="312"/>
        <v/>
      </c>
      <c r="E178" s="41" t="str">
        <f>IF(AND(Include_study?="Yes",Sufficient_data="Yes",Input!Study_name&lt;&gt;""),Input!Study_name,"")</f>
        <v/>
      </c>
      <c r="F178" s="41" t="str">
        <f>IF(AND(Include_study?="Yes",Sufficient_data="Yes"),IF(Input!M2_M1&lt;&gt;"",Input!M2_M1,IF(AND(M1_&lt;&gt;"",M2_&lt;&gt;""),M2_-M1_,"")),"")</f>
        <v/>
      </c>
      <c r="G178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78" s="41" t="str">
        <f>IF(AND(Include_study?="Yes",Sufficient_data="Yes"),IF(OR(t_value&lt;&gt;"",F_value&lt;&gt;"",Input!Cohens_d&lt;&gt;"",Input!Hedges_g&lt;&gt;""),"",Sdiff/SQRT(2*(1-(r_)))),"")</f>
        <v/>
      </c>
      <c r="I178" s="11" t="str">
        <f t="shared" si="313"/>
        <v/>
      </c>
      <c r="J178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78" s="41" t="str">
        <f t="shared" si="314"/>
        <v/>
      </c>
      <c r="L178" s="41" t="str">
        <f t="shared" si="315"/>
        <v/>
      </c>
      <c r="M178" s="41" t="str">
        <f t="shared" si="316"/>
        <v/>
      </c>
      <c r="N178" s="41" t="str">
        <f t="shared" si="317"/>
        <v/>
      </c>
      <c r="O178" s="41" t="str">
        <f t="shared" si="318"/>
        <v/>
      </c>
      <c r="P178" s="41" t="str">
        <f t="shared" si="319"/>
        <v/>
      </c>
      <c r="Q178" s="41" t="str">
        <f t="shared" si="289"/>
        <v/>
      </c>
      <c r="R178" s="41" t="str">
        <f t="shared" si="320"/>
        <v/>
      </c>
      <c r="S178" s="41" t="str">
        <f t="shared" si="321"/>
        <v/>
      </c>
      <c r="T178" s="105" t="str">
        <f t="shared" si="322"/>
        <v/>
      </c>
      <c r="U178" s="108" t="str">
        <f t="shared" si="323"/>
        <v/>
      </c>
      <c r="V178" s="42"/>
      <c r="W178" s="71" t="e">
        <f t="shared" si="247"/>
        <v>#N/A</v>
      </c>
      <c r="X178" s="41" t="str">
        <f t="shared" si="248"/>
        <v/>
      </c>
      <c r="Y178" s="51" t="str">
        <f t="shared" si="249"/>
        <v/>
      </c>
      <c r="AD178" s="131"/>
      <c r="AE178" s="71" t="str">
        <f t="shared" si="250"/>
        <v/>
      </c>
      <c r="AF178" s="86" t="str">
        <f t="shared" si="324"/>
        <v/>
      </c>
      <c r="AG178" s="86" t="str">
        <f t="shared" si="325"/>
        <v/>
      </c>
      <c r="AH178" s="86" t="str">
        <f t="shared" si="251"/>
        <v/>
      </c>
      <c r="AI178" s="86" t="str">
        <f t="shared" si="252"/>
        <v/>
      </c>
      <c r="AJ178" s="86" t="str">
        <f t="shared" si="253"/>
        <v/>
      </c>
      <c r="AK178" s="86" t="str">
        <f t="shared" si="326"/>
        <v/>
      </c>
      <c r="AL178" s="86" t="str">
        <f>IF(AND(Include_study?="Yes",Sufficient_data="Yes",Subgroup&lt;&gt;""),AH178-ABS(TINV((1-Subgroup_confidence_level),Number_of_subjects-1))*Calculations!AI178,"")</f>
        <v/>
      </c>
      <c r="AM178" s="86" t="str">
        <f>IF(AND(Include_study?="Yes",Sufficient_data="Yes",Subgroup&lt;&gt;""),AH178+ABS(TINV((1-Subgroup_confidence_level),Number_of_subjects-1))*Calculations!AI178,"")</f>
        <v/>
      </c>
      <c r="AN178" s="110" t="str">
        <f t="shared" si="327"/>
        <v/>
      </c>
      <c r="AO178" s="108" t="str">
        <f t="shared" si="328"/>
        <v/>
      </c>
      <c r="AP178" s="42"/>
      <c r="AQ178" s="71" t="e">
        <f t="shared" si="254"/>
        <v>#N/A</v>
      </c>
      <c r="AR178" s="41" t="str">
        <f t="shared" si="255"/>
        <v/>
      </c>
      <c r="AS178" s="51" t="str">
        <f t="shared" si="256"/>
        <v/>
      </c>
      <c r="AT178" s="42"/>
      <c r="AU178" s="71" t="str">
        <f t="shared" si="257"/>
        <v/>
      </c>
      <c r="AV178" s="86" t="str">
        <f>IF(AND(Sufficient_data="Yes",Include_study?="Yes",Subgroup&lt;&gt;""),IF(COUNTIFS(Input!P$2:P177,"="&amp;"Yes",Input!C$2:C177,"="&amp;"Yes",Input!Q$2:Q177,"="&amp;Subgroup)&gt;0,"",Subgroup),"")</f>
        <v/>
      </c>
      <c r="AW178" s="86" t="str">
        <f t="shared" si="258"/>
        <v/>
      </c>
      <c r="AX178" s="86" t="str">
        <f t="shared" si="259"/>
        <v/>
      </c>
      <c r="AY178" s="86" t="str">
        <f t="shared" si="260"/>
        <v/>
      </c>
      <c r="AZ178" s="86" t="str">
        <f t="shared" si="261"/>
        <v/>
      </c>
      <c r="BA178" s="86" t="str">
        <f t="shared" si="262"/>
        <v/>
      </c>
      <c r="BB178" s="86" t="str">
        <f t="shared" si="263"/>
        <v/>
      </c>
      <c r="BC178" s="86" t="str">
        <f t="shared" si="329"/>
        <v/>
      </c>
      <c r="BD178" s="86" t="str">
        <f t="shared" si="264"/>
        <v/>
      </c>
      <c r="BE178" s="86" t="str">
        <f t="shared" si="330"/>
        <v/>
      </c>
      <c r="BF178" s="86" t="str">
        <f t="shared" si="331"/>
        <v/>
      </c>
      <c r="BG178" s="86" t="str">
        <f t="shared" si="265"/>
        <v/>
      </c>
      <c r="BH178" s="86" t="str">
        <f t="shared" si="332"/>
        <v/>
      </c>
      <c r="BI178" s="86" t="str">
        <f t="shared" si="333"/>
        <v/>
      </c>
      <c r="BJ178" s="86" t="str">
        <f t="shared" si="266"/>
        <v/>
      </c>
      <c r="BK178" s="86" t="str">
        <f t="shared" si="334"/>
        <v/>
      </c>
      <c r="BL178" s="86" t="str">
        <f t="shared" si="335"/>
        <v/>
      </c>
      <c r="BM178" s="86" t="str">
        <f t="shared" si="267"/>
        <v/>
      </c>
      <c r="BN178" s="86" t="str">
        <f t="shared" si="268"/>
        <v/>
      </c>
      <c r="BO178" s="86" t="e">
        <f t="shared" si="269"/>
        <v>#N/A</v>
      </c>
      <c r="BP178" s="105" t="str">
        <f t="shared" si="270"/>
        <v/>
      </c>
      <c r="BQ178" s="86" t="str">
        <f t="shared" si="271"/>
        <v/>
      </c>
      <c r="BR178" s="86" t="str">
        <f t="shared" si="336"/>
        <v/>
      </c>
      <c r="BS178" s="86" t="str">
        <f t="shared" si="272"/>
        <v/>
      </c>
      <c r="BT178" s="51" t="str">
        <f t="shared" si="310"/>
        <v/>
      </c>
      <c r="BY178" s="132"/>
      <c r="BZ178" s="41" t="e">
        <f>IF(AND(Sufficient_data="Yes",Include_study?="Yes",Moderator&lt;&gt;""),'Moderator Analysis'!E178,NA())</f>
        <v>#N/A</v>
      </c>
      <c r="CA178" s="41" t="e">
        <f>IF(AND(Include_study?="Yes",Sufficient_data="Yes",Moderator&lt;&gt;""),'Moderator Analysis'!F178,NA())</f>
        <v>#N/A</v>
      </c>
      <c r="CB178" s="41" t="str">
        <f t="shared" si="337"/>
        <v/>
      </c>
      <c r="CC178" s="41" t="str">
        <f t="shared" si="273"/>
        <v/>
      </c>
      <c r="CD178" s="41" t="str">
        <f>IF(AND(Sufficient_data="Yes",Include_study?="Yes",Moderator&lt;&gt;""),'Moderator Analysis'!F:F-CO$2,"")</f>
        <v/>
      </c>
      <c r="CE178" s="41" t="str">
        <f t="shared" si="274"/>
        <v/>
      </c>
      <c r="CF178" s="51" t="str">
        <f>IF(AND(Sufficient_data="Yes",Include_study?="Yes",Moderator&lt;&gt;""),CC:CC*('Moderator Analysis'!F:F-CO$5-CO$4*'Moderator Analysis'!E:E)^2,"")</f>
        <v/>
      </c>
      <c r="CG178" s="42"/>
      <c r="CH178" s="25"/>
      <c r="CI178" s="71" t="str">
        <f t="shared" si="275"/>
        <v/>
      </c>
      <c r="CJ178" s="41" t="str">
        <f>IF(AND(Sufficient_data="Yes",Include_study?="Yes",CI178&lt;&gt;""),'Moderator Analysis'!F:F-'Moderator Analysis'!$J$37,"")</f>
        <v/>
      </c>
      <c r="CK178" s="41" t="str">
        <f>IF(AND(Sufficient_data="Yes",Include_study?="Yes",CI178&lt;&gt;""),'Moderator Analysis'!E:E-SUMPRODUCT('Moderator Analysis'!E:E,CI:CI)/SUM(CI:CI),"")</f>
        <v/>
      </c>
      <c r="CL178" s="51" t="str">
        <f>IF(AND(Sufficient_data="Yes",Include_study?="Yes",CI178&lt;&gt;""),CI:CI*('Moderator Analysis'!F:F-'Moderator Analysis'!J$29-'Moderator Analysis'!J$30*'Moderator Analysis'!E:E)^2,"")</f>
        <v/>
      </c>
      <c r="CQ178" s="132"/>
      <c r="CR178" s="134"/>
      <c r="CS178" s="41" t="str">
        <f>IF(AND(Sufficient_data="Yes",Include_study?="Yes"),1/('Publication Bias Analysis'!F178^2),"")</f>
        <v/>
      </c>
      <c r="CT178" s="86" t="str">
        <f>IF(AND(Include_study?="Yes",Sufficient_data="Yes"),1/('Publication Bias Analysis'!F178^2+IF(Additional_model="Fixed effect",0,DG$21)),"")</f>
        <v/>
      </c>
      <c r="CU178" s="86" t="str">
        <f>IF(AND(Include_study?="Yes",Sufficient_data="Yes"),1/('Publication Bias Analysis'!F:F^2+IF(Additional_model="Fixed effect",0,'Publication Bias Analysis'!L$32)),"")</f>
        <v/>
      </c>
      <c r="CV178" s="86" t="str">
        <f>IF(AND(Include_study?="Yes",Sufficient_data="Yes"),'Publication Bias Analysis'!E:E-'Publication Bias Analysis'!I$37,"")</f>
        <v/>
      </c>
      <c r="CW178" s="86" t="str">
        <f>IF(AND(Include_study?="Yes",Sufficient_data="Yes"),IF(Additional_model="Fixed effect",1/'Publication Bias Analysis'!F:F,1/SQRT('Publication Bias Analysis'!F:F^2+Calculations!DG$21)),"")</f>
        <v/>
      </c>
      <c r="CX178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78" s="88" t="str">
        <f t="shared" si="338"/>
        <v/>
      </c>
      <c r="CZ178" s="88" t="str">
        <f>IF(AND(Include_study?="Yes",Sufficient_data="Yes"),CY:CY+IF(DK:DK&lt;0,-1,1)*COUNTIF(CY$2:CY177,CY:CY),"")</f>
        <v/>
      </c>
      <c r="DA178" s="88" t="str">
        <f>IF(AND(Include_study?="Yes",Sufficient_data="Yes"),RANK(DO:DO,DO:DO,1)*IF(DN:DN&gt;0,1,-1)+IF(DN:DN&lt;0,-1,1)*COUNTIF(CY$2:CY177,CY:CY),"")</f>
        <v/>
      </c>
      <c r="DB178" s="88" t="str">
        <f>IF(AND(Include_study?="Yes",Sufficient_data="Yes"),RANK(DR:DR,DR:DR,1)*IF(DQ:DQ&gt;0,1,-1)+IF(DQ:DQ&lt;0,-1,1)*COUNTIF(CY$2:CY177,CY:CY),"")</f>
        <v/>
      </c>
      <c r="DC178" s="41" t="e">
        <f>IF(AND(Include_study?="Yes",Sufficient_data="Yes"),'Publication Bias Analysis'!$E:$E,NA())</f>
        <v>#N/A</v>
      </c>
      <c r="DD178" s="51" t="e">
        <f>IF(AND(Include_study?="Yes",Sufficient_data="Yes"),'Publication Bias Analysis'!$F:$F,NA())</f>
        <v>#N/A</v>
      </c>
      <c r="DJ178" s="136"/>
      <c r="DK178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78" s="41" t="str">
        <f t="shared" si="276"/>
        <v/>
      </c>
      <c r="DM178" s="51" t="str">
        <f>IF(AND(Include_study?="Yes",Sufficient_data="Yes"),1/('Publication Bias Analysis'!F:F^2+IF(Additional_model="Fixed effect",0,$DV$6)),"")</f>
        <v/>
      </c>
      <c r="DN178" s="41" t="str">
        <f>IF(AND(Include_study?="Yes",Sufficient_data="Yes"),IF('Publication Bias Analysis'!L$38="Left",'Publication Bias Analysis'!E:E-DV$3,Calculations!DV$3-'Publication Bias Analysis'!E:E),"")</f>
        <v/>
      </c>
      <c r="DO178" s="41" t="str">
        <f t="shared" si="277"/>
        <v/>
      </c>
      <c r="DP178" s="51" t="str">
        <f>IF(AND(DN178&lt;&gt;"",CZ178&lt;=MAX(CZ:CZ)-DV$7),1/('Publication Bias Analysis'!F:F^2+IF(Additional_model="Fixed effect",0,$DV$13)),"")</f>
        <v/>
      </c>
      <c r="DQ178" s="71" t="str">
        <f>IF(AND(Include_study?="Yes",Sufficient_data="Yes"),IF('Publication Bias Analysis'!L$38="Left",'Publication Bias Analysis'!E:E-DV$10,DV$10-'Publication Bias Analysis'!E:E),"")</f>
        <v/>
      </c>
      <c r="DR178" s="41" t="str">
        <f t="shared" si="278"/>
        <v/>
      </c>
      <c r="DS178" s="51" t="str">
        <f>IF(AND(DQ178&lt;&gt;"",DA178&lt;=MAX(DA:DA)-DV$14),1/('Publication Bias Analysis'!F:F^2+IF(Additional_model="Fixed effect",0,$DV$20)),"")</f>
        <v/>
      </c>
      <c r="EJ178" s="136"/>
      <c r="EK178" s="41" t="str">
        <f t="shared" si="307"/>
        <v/>
      </c>
      <c r="EL178" s="51" t="str">
        <f>IF(AND(Include_study?="Yes",Sufficient_data="Yes"),Z_score-('Publication Bias Analysis'!P$3+'Publication Bias Analysis'!P$4*Inverse_standard_error),"")</f>
        <v/>
      </c>
      <c r="EN178" s="136"/>
      <c r="EO178" s="41" t="str">
        <f>IF(AND(Include_study?="Yes",Sufficient_data="Yes"),('Publication Bias Analysis'!E:E-(SUMPRODUCT(Calculations!CS:CS,'Publication Bias Analysis'!E:E)/SUM(Calculations!CS:CS)))/SQRT(Calculations!EP:EP),"")</f>
        <v/>
      </c>
      <c r="EP178" s="41" t="str">
        <f>IF(AND(Include_study?="Yes",Sufficient_data="Yes"),'Publication Bias Analysis'!F:F^2-1/SUM(Calculations!CS:CS),"")</f>
        <v/>
      </c>
      <c r="EQ178" s="11" t="str">
        <f t="shared" si="279"/>
        <v/>
      </c>
      <c r="ER178" s="11" t="str">
        <f t="shared" si="280"/>
        <v/>
      </c>
      <c r="ES178" s="11" t="str">
        <f>IF(AND(Include_study?="Yes",Sufficient_data="Yes"),COUNTIFS(EQ$2:EQ177,"&lt;"&amp;EQ178,ER$2:ER177,"&lt;"&amp;ER178)+COUNTIFS(EQ179:EQ$201,"&lt;"&amp;EQ178,ER179:ER$201,"&lt;"&amp;ER178)+COUNTIFS(EQ$2:EQ177,"&gt;"&amp;EQ178,ER$2:ER177,"&gt;"&amp;ER178)+COUNTIFS(EQ179:EQ$201,"&gt;"&amp;EQ178,ER179:ER$201,"&gt;"&amp;ER178),"")</f>
        <v/>
      </c>
      <c r="ET178" s="82" t="str">
        <f>IF(AND(Include_study?="Yes",Sufficient_data="Yes"),COUNTIFS(EQ$2:EQ177,"&lt;"&amp;EQ178,ER$2:ER177,"&gt;"&amp;ER178)+COUNTIFS(EQ179:EQ$201,"&lt;"&amp;EQ178,ER179:ER$201,"&gt;"&amp;ER178)+COUNTIFS(EQ$2:EQ177,"&gt;"&amp;EQ178,ER$2:ER177,"&lt;"&amp;ER178)+COUNTIFS(EQ179:EQ$201,"&gt;"&amp;EQ178,ER179:ER$201,"&lt;"&amp;ER178),"")</f>
        <v/>
      </c>
      <c r="EV178" s="136"/>
      <c r="FA178" s="136"/>
      <c r="FB178" s="41" t="e">
        <f t="shared" si="339"/>
        <v>#N/A</v>
      </c>
      <c r="FC178" s="41" t="e">
        <f t="shared" si="340"/>
        <v>#N/A</v>
      </c>
      <c r="FD178" s="41" t="str">
        <f t="shared" si="341"/>
        <v/>
      </c>
      <c r="FE178" s="51" t="str">
        <f>IF(AND(Include_study?="Yes",Sufficient_data="Yes"),Z_score-('Publication Bias Analysis'!AO$30+'Publication Bias Analysis'!AO$31*Inverse_standard_error),"")</f>
        <v/>
      </c>
      <c r="FK178" s="136"/>
      <c r="FL178" s="11" t="str">
        <f>IF(Z_score_individual_studies&lt;&gt;"",RANK('Publication Bias Analysis'!AW:AW,'Publication Bias Analysis'!AW:AW,1)+COUNTIF('Publication Bias Analysis'!AW$2:AW177,'Publication Bias Analysis'!AW178),"")</f>
        <v/>
      </c>
      <c r="FM178" s="41" t="str">
        <f t="shared" si="342"/>
        <v/>
      </c>
      <c r="FN178" s="41" t="e">
        <f>IF('Publication Bias Analysis'!AV178&lt;&gt;"",'Publication Bias Analysis'!AV178,NA())</f>
        <v>#N/A</v>
      </c>
      <c r="FO178" s="41" t="e">
        <f>IF('Publication Bias Analysis'!AW178&lt;&gt;"",'Publication Bias Analysis'!AW178,NA())</f>
        <v>#N/A</v>
      </c>
      <c r="FP178" s="41" t="str">
        <f>IF(AND(Include_study?="Yes",Sufficient_data="Yes"),'Publication Bias Analysis'!AV:AV-AVERAGE('Publication Bias Analysis'!AV:AV),"")</f>
        <v/>
      </c>
      <c r="FQ178" s="51" t="str">
        <f>IF(AND(Include_study?="Yes",Sufficient_data="Yes"),FO:FO-('Publication Bias Analysis'!AZ$30+'Publication Bias Analysis'!AZ$31*FN:FN),"")</f>
        <v/>
      </c>
      <c r="FW178" s="136"/>
      <c r="FX178" s="90" t="str">
        <f t="shared" si="343"/>
        <v/>
      </c>
      <c r="FY178" s="41" t="str">
        <f t="shared" si="281"/>
        <v/>
      </c>
      <c r="FZ178" s="51" t="str">
        <f t="shared" si="311"/>
        <v/>
      </c>
    </row>
    <row r="179" spans="1:182" x14ac:dyDescent="0.2">
      <c r="A179" s="131"/>
      <c r="B179" s="41" t="str">
        <f>IF(AND(Sufficient_data="Yes",Include_study?="Yes"),IF(AND(Sort_By=$E$1,Order="Ascending"),IF(Input!Study_name="",COUNTIFS(Input!Study_name,"&lt;&gt;"&amp;"",Include_study?,"Yes",Sufficient_data,"Yes")+1,IF(COUNT(E179)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179)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79" s="41" t="str">
        <f>IF(B179&lt;&gt;"",IF(B179=0,COUNTIF(B$2:B178,0)+1,COUNTIF(B$2:B178,B179)+COUNTIF(B:B,"&lt;"&amp;B179)+1),"")</f>
        <v/>
      </c>
      <c r="D179" s="41" t="str">
        <f t="shared" si="312"/>
        <v/>
      </c>
      <c r="E179" s="41" t="str">
        <f>IF(AND(Include_study?="Yes",Sufficient_data="Yes",Input!Study_name&lt;&gt;""),Input!Study_name,"")</f>
        <v/>
      </c>
      <c r="F179" s="41" t="str">
        <f>IF(AND(Include_study?="Yes",Sufficient_data="Yes"),IF(Input!M2_M1&lt;&gt;"",Input!M2_M1,IF(AND(M1_&lt;&gt;"",M2_&lt;&gt;""),M2_-M1_,"")),"")</f>
        <v/>
      </c>
      <c r="G179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79" s="41" t="str">
        <f>IF(AND(Include_study?="Yes",Sufficient_data="Yes"),IF(OR(t_value&lt;&gt;"",F_value&lt;&gt;"",Input!Cohens_d&lt;&gt;"",Input!Hedges_g&lt;&gt;""),"",Sdiff/SQRT(2*(1-(r_)))),"")</f>
        <v/>
      </c>
      <c r="I179" s="11" t="str">
        <f t="shared" si="313"/>
        <v/>
      </c>
      <c r="J179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79" s="41" t="str">
        <f t="shared" si="314"/>
        <v/>
      </c>
      <c r="L179" s="41" t="str">
        <f t="shared" si="315"/>
        <v/>
      </c>
      <c r="M179" s="41" t="str">
        <f t="shared" si="316"/>
        <v/>
      </c>
      <c r="N179" s="41" t="str">
        <f t="shared" si="317"/>
        <v/>
      </c>
      <c r="O179" s="41" t="str">
        <f t="shared" si="318"/>
        <v/>
      </c>
      <c r="P179" s="41" t="str">
        <f t="shared" si="319"/>
        <v/>
      </c>
      <c r="Q179" s="41" t="str">
        <f t="shared" si="289"/>
        <v/>
      </c>
      <c r="R179" s="41" t="str">
        <f t="shared" si="320"/>
        <v/>
      </c>
      <c r="S179" s="41" t="str">
        <f t="shared" si="321"/>
        <v/>
      </c>
      <c r="T179" s="105" t="str">
        <f t="shared" si="322"/>
        <v/>
      </c>
      <c r="U179" s="108" t="str">
        <f t="shared" si="323"/>
        <v/>
      </c>
      <c r="V179" s="42"/>
      <c r="W179" s="71" t="e">
        <f t="shared" si="247"/>
        <v>#N/A</v>
      </c>
      <c r="X179" s="41" t="str">
        <f t="shared" si="248"/>
        <v/>
      </c>
      <c r="Y179" s="51" t="str">
        <f t="shared" si="249"/>
        <v/>
      </c>
      <c r="AD179" s="131"/>
      <c r="AE179" s="71" t="str">
        <f t="shared" si="250"/>
        <v/>
      </c>
      <c r="AF179" s="86" t="str">
        <f t="shared" si="324"/>
        <v/>
      </c>
      <c r="AG179" s="86" t="str">
        <f t="shared" si="325"/>
        <v/>
      </c>
      <c r="AH179" s="86" t="str">
        <f t="shared" si="251"/>
        <v/>
      </c>
      <c r="AI179" s="86" t="str">
        <f t="shared" si="252"/>
        <v/>
      </c>
      <c r="AJ179" s="86" t="str">
        <f t="shared" si="253"/>
        <v/>
      </c>
      <c r="AK179" s="86" t="str">
        <f t="shared" si="326"/>
        <v/>
      </c>
      <c r="AL179" s="86" t="str">
        <f>IF(AND(Include_study?="Yes",Sufficient_data="Yes",Subgroup&lt;&gt;""),AH179-ABS(TINV((1-Subgroup_confidence_level),Number_of_subjects-1))*Calculations!AI179,"")</f>
        <v/>
      </c>
      <c r="AM179" s="86" t="str">
        <f>IF(AND(Include_study?="Yes",Sufficient_data="Yes",Subgroup&lt;&gt;""),AH179+ABS(TINV((1-Subgroup_confidence_level),Number_of_subjects-1))*Calculations!AI179,"")</f>
        <v/>
      </c>
      <c r="AN179" s="110" t="str">
        <f t="shared" si="327"/>
        <v/>
      </c>
      <c r="AO179" s="108" t="str">
        <f t="shared" si="328"/>
        <v/>
      </c>
      <c r="AP179" s="42"/>
      <c r="AQ179" s="71" t="e">
        <f t="shared" si="254"/>
        <v>#N/A</v>
      </c>
      <c r="AR179" s="41" t="str">
        <f t="shared" si="255"/>
        <v/>
      </c>
      <c r="AS179" s="51" t="str">
        <f t="shared" si="256"/>
        <v/>
      </c>
      <c r="AT179" s="42"/>
      <c r="AU179" s="71" t="str">
        <f t="shared" si="257"/>
        <v/>
      </c>
      <c r="AV179" s="86" t="str">
        <f>IF(AND(Sufficient_data="Yes",Include_study?="Yes",Subgroup&lt;&gt;""),IF(COUNTIFS(Input!P$2:P178,"="&amp;"Yes",Input!C$2:C178,"="&amp;"Yes",Input!Q$2:Q178,"="&amp;Subgroup)&gt;0,"",Subgroup),"")</f>
        <v/>
      </c>
      <c r="AW179" s="86" t="str">
        <f t="shared" si="258"/>
        <v/>
      </c>
      <c r="AX179" s="86" t="str">
        <f t="shared" si="259"/>
        <v/>
      </c>
      <c r="AY179" s="86" t="str">
        <f t="shared" si="260"/>
        <v/>
      </c>
      <c r="AZ179" s="86" t="str">
        <f t="shared" si="261"/>
        <v/>
      </c>
      <c r="BA179" s="86" t="str">
        <f t="shared" si="262"/>
        <v/>
      </c>
      <c r="BB179" s="86" t="str">
        <f t="shared" si="263"/>
        <v/>
      </c>
      <c r="BC179" s="86" t="str">
        <f t="shared" si="329"/>
        <v/>
      </c>
      <c r="BD179" s="86" t="str">
        <f t="shared" si="264"/>
        <v/>
      </c>
      <c r="BE179" s="86" t="str">
        <f t="shared" si="330"/>
        <v/>
      </c>
      <c r="BF179" s="86" t="str">
        <f t="shared" si="331"/>
        <v/>
      </c>
      <c r="BG179" s="86" t="str">
        <f t="shared" si="265"/>
        <v/>
      </c>
      <c r="BH179" s="86" t="str">
        <f t="shared" si="332"/>
        <v/>
      </c>
      <c r="BI179" s="86" t="str">
        <f t="shared" si="333"/>
        <v/>
      </c>
      <c r="BJ179" s="86" t="str">
        <f t="shared" si="266"/>
        <v/>
      </c>
      <c r="BK179" s="86" t="str">
        <f t="shared" si="334"/>
        <v/>
      </c>
      <c r="BL179" s="86" t="str">
        <f t="shared" si="335"/>
        <v/>
      </c>
      <c r="BM179" s="86" t="str">
        <f t="shared" si="267"/>
        <v/>
      </c>
      <c r="BN179" s="86" t="str">
        <f t="shared" si="268"/>
        <v/>
      </c>
      <c r="BO179" s="86" t="e">
        <f t="shared" si="269"/>
        <v>#N/A</v>
      </c>
      <c r="BP179" s="105" t="str">
        <f t="shared" si="270"/>
        <v/>
      </c>
      <c r="BQ179" s="86" t="str">
        <f t="shared" si="271"/>
        <v/>
      </c>
      <c r="BR179" s="86" t="str">
        <f t="shared" si="336"/>
        <v/>
      </c>
      <c r="BS179" s="86" t="str">
        <f t="shared" si="272"/>
        <v/>
      </c>
      <c r="BT179" s="51" t="str">
        <f t="shared" si="310"/>
        <v/>
      </c>
      <c r="BY179" s="132"/>
      <c r="BZ179" s="41" t="e">
        <f>IF(AND(Sufficient_data="Yes",Include_study?="Yes",Moderator&lt;&gt;""),'Moderator Analysis'!E179,NA())</f>
        <v>#N/A</v>
      </c>
      <c r="CA179" s="41" t="e">
        <f>IF(AND(Include_study?="Yes",Sufficient_data="Yes",Moderator&lt;&gt;""),'Moderator Analysis'!F179,NA())</f>
        <v>#N/A</v>
      </c>
      <c r="CB179" s="41" t="str">
        <f t="shared" si="337"/>
        <v/>
      </c>
      <c r="CC179" s="41" t="str">
        <f t="shared" si="273"/>
        <v/>
      </c>
      <c r="CD179" s="41" t="str">
        <f>IF(AND(Sufficient_data="Yes",Include_study?="Yes",Moderator&lt;&gt;""),'Moderator Analysis'!F:F-CO$2,"")</f>
        <v/>
      </c>
      <c r="CE179" s="41" t="str">
        <f t="shared" si="274"/>
        <v/>
      </c>
      <c r="CF179" s="51" t="str">
        <f>IF(AND(Sufficient_data="Yes",Include_study?="Yes",Moderator&lt;&gt;""),CC:CC*('Moderator Analysis'!F:F-CO$5-CO$4*'Moderator Analysis'!E:E)^2,"")</f>
        <v/>
      </c>
      <c r="CG179" s="42"/>
      <c r="CH179" s="25"/>
      <c r="CI179" s="71" t="str">
        <f t="shared" si="275"/>
        <v/>
      </c>
      <c r="CJ179" s="41" t="str">
        <f>IF(AND(Sufficient_data="Yes",Include_study?="Yes",CI179&lt;&gt;""),'Moderator Analysis'!F:F-'Moderator Analysis'!$J$37,"")</f>
        <v/>
      </c>
      <c r="CK179" s="41" t="str">
        <f>IF(AND(Sufficient_data="Yes",Include_study?="Yes",CI179&lt;&gt;""),'Moderator Analysis'!E:E-SUMPRODUCT('Moderator Analysis'!E:E,CI:CI)/SUM(CI:CI),"")</f>
        <v/>
      </c>
      <c r="CL179" s="51" t="str">
        <f>IF(AND(Sufficient_data="Yes",Include_study?="Yes",CI179&lt;&gt;""),CI:CI*('Moderator Analysis'!F:F-'Moderator Analysis'!J$29-'Moderator Analysis'!J$30*'Moderator Analysis'!E:E)^2,"")</f>
        <v/>
      </c>
      <c r="CQ179" s="132"/>
      <c r="CR179" s="134"/>
      <c r="CS179" s="41" t="str">
        <f>IF(AND(Sufficient_data="Yes",Include_study?="Yes"),1/('Publication Bias Analysis'!F179^2),"")</f>
        <v/>
      </c>
      <c r="CT179" s="86" t="str">
        <f>IF(AND(Include_study?="Yes",Sufficient_data="Yes"),1/('Publication Bias Analysis'!F179^2+IF(Additional_model="Fixed effect",0,DG$21)),"")</f>
        <v/>
      </c>
      <c r="CU179" s="86" t="str">
        <f>IF(AND(Include_study?="Yes",Sufficient_data="Yes"),1/('Publication Bias Analysis'!F:F^2+IF(Additional_model="Fixed effect",0,'Publication Bias Analysis'!L$32)),"")</f>
        <v/>
      </c>
      <c r="CV179" s="86" t="str">
        <f>IF(AND(Include_study?="Yes",Sufficient_data="Yes"),'Publication Bias Analysis'!E:E-'Publication Bias Analysis'!I$37,"")</f>
        <v/>
      </c>
      <c r="CW179" s="86" t="str">
        <f>IF(AND(Include_study?="Yes",Sufficient_data="Yes"),IF(Additional_model="Fixed effect",1/'Publication Bias Analysis'!F:F,1/SQRT('Publication Bias Analysis'!F:F^2+Calculations!DG$21)),"")</f>
        <v/>
      </c>
      <c r="CX179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79" s="88" t="str">
        <f t="shared" si="338"/>
        <v/>
      </c>
      <c r="CZ179" s="88" t="str">
        <f>IF(AND(Include_study?="Yes",Sufficient_data="Yes"),CY:CY+IF(DK:DK&lt;0,-1,1)*COUNTIF(CY$2:CY178,CY:CY),"")</f>
        <v/>
      </c>
      <c r="DA179" s="88" t="str">
        <f>IF(AND(Include_study?="Yes",Sufficient_data="Yes"),RANK(DO:DO,DO:DO,1)*IF(DN:DN&gt;0,1,-1)+IF(DN:DN&lt;0,-1,1)*COUNTIF(CY$2:CY178,CY:CY),"")</f>
        <v/>
      </c>
      <c r="DB179" s="88" t="str">
        <f>IF(AND(Include_study?="Yes",Sufficient_data="Yes"),RANK(DR:DR,DR:DR,1)*IF(DQ:DQ&gt;0,1,-1)+IF(DQ:DQ&lt;0,-1,1)*COUNTIF(CY$2:CY178,CY:CY),"")</f>
        <v/>
      </c>
      <c r="DC179" s="41" t="e">
        <f>IF(AND(Include_study?="Yes",Sufficient_data="Yes"),'Publication Bias Analysis'!$E:$E,NA())</f>
        <v>#N/A</v>
      </c>
      <c r="DD179" s="51" t="e">
        <f>IF(AND(Include_study?="Yes",Sufficient_data="Yes"),'Publication Bias Analysis'!$F:$F,NA())</f>
        <v>#N/A</v>
      </c>
      <c r="DJ179" s="136"/>
      <c r="DK179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79" s="41" t="str">
        <f t="shared" si="276"/>
        <v/>
      </c>
      <c r="DM179" s="51" t="str">
        <f>IF(AND(Include_study?="Yes",Sufficient_data="Yes"),1/('Publication Bias Analysis'!F:F^2+IF(Additional_model="Fixed effect",0,$DV$6)),"")</f>
        <v/>
      </c>
      <c r="DN179" s="41" t="str">
        <f>IF(AND(Include_study?="Yes",Sufficient_data="Yes"),IF('Publication Bias Analysis'!L$38="Left",'Publication Bias Analysis'!E:E-DV$3,Calculations!DV$3-'Publication Bias Analysis'!E:E),"")</f>
        <v/>
      </c>
      <c r="DO179" s="41" t="str">
        <f t="shared" si="277"/>
        <v/>
      </c>
      <c r="DP179" s="51" t="str">
        <f>IF(AND(DN179&lt;&gt;"",CZ179&lt;=MAX(CZ:CZ)-DV$7),1/('Publication Bias Analysis'!F:F^2+IF(Additional_model="Fixed effect",0,$DV$13)),"")</f>
        <v/>
      </c>
      <c r="DQ179" s="71" t="str">
        <f>IF(AND(Include_study?="Yes",Sufficient_data="Yes"),IF('Publication Bias Analysis'!L$38="Left",'Publication Bias Analysis'!E:E-DV$10,DV$10-'Publication Bias Analysis'!E:E),"")</f>
        <v/>
      </c>
      <c r="DR179" s="41" t="str">
        <f t="shared" si="278"/>
        <v/>
      </c>
      <c r="DS179" s="51" t="str">
        <f>IF(AND(DQ179&lt;&gt;"",DA179&lt;=MAX(DA:DA)-DV$14),1/('Publication Bias Analysis'!F:F^2+IF(Additional_model="Fixed effect",0,$DV$20)),"")</f>
        <v/>
      </c>
      <c r="EJ179" s="136"/>
      <c r="EK179" s="41" t="str">
        <f t="shared" si="307"/>
        <v/>
      </c>
      <c r="EL179" s="51" t="str">
        <f>IF(AND(Include_study?="Yes",Sufficient_data="Yes"),Z_score-('Publication Bias Analysis'!P$3+'Publication Bias Analysis'!P$4*Inverse_standard_error),"")</f>
        <v/>
      </c>
      <c r="EN179" s="136"/>
      <c r="EO179" s="41" t="str">
        <f>IF(AND(Include_study?="Yes",Sufficient_data="Yes"),('Publication Bias Analysis'!E:E-(SUMPRODUCT(Calculations!CS:CS,'Publication Bias Analysis'!E:E)/SUM(Calculations!CS:CS)))/SQRT(Calculations!EP:EP),"")</f>
        <v/>
      </c>
      <c r="EP179" s="41" t="str">
        <f>IF(AND(Include_study?="Yes",Sufficient_data="Yes"),'Publication Bias Analysis'!F:F^2-1/SUM(Calculations!CS:CS),"")</f>
        <v/>
      </c>
      <c r="EQ179" s="11" t="str">
        <f t="shared" si="279"/>
        <v/>
      </c>
      <c r="ER179" s="11" t="str">
        <f t="shared" si="280"/>
        <v/>
      </c>
      <c r="ES179" s="11" t="str">
        <f>IF(AND(Include_study?="Yes",Sufficient_data="Yes"),COUNTIFS(EQ$2:EQ178,"&lt;"&amp;EQ179,ER$2:ER178,"&lt;"&amp;ER179)+COUNTIFS(EQ180:EQ$201,"&lt;"&amp;EQ179,ER180:ER$201,"&lt;"&amp;ER179)+COUNTIFS(EQ$2:EQ178,"&gt;"&amp;EQ179,ER$2:ER178,"&gt;"&amp;ER179)+COUNTIFS(EQ180:EQ$201,"&gt;"&amp;EQ179,ER180:ER$201,"&gt;"&amp;ER179),"")</f>
        <v/>
      </c>
      <c r="ET179" s="82" t="str">
        <f>IF(AND(Include_study?="Yes",Sufficient_data="Yes"),COUNTIFS(EQ$2:EQ178,"&lt;"&amp;EQ179,ER$2:ER178,"&gt;"&amp;ER179)+COUNTIFS(EQ180:EQ$201,"&lt;"&amp;EQ179,ER180:ER$201,"&gt;"&amp;ER179)+COUNTIFS(EQ$2:EQ178,"&gt;"&amp;EQ179,ER$2:ER178,"&lt;"&amp;ER179)+COUNTIFS(EQ180:EQ$201,"&gt;"&amp;EQ179,ER180:ER$201,"&lt;"&amp;ER179),"")</f>
        <v/>
      </c>
      <c r="EV179" s="136"/>
      <c r="FA179" s="136"/>
      <c r="FB179" s="41" t="e">
        <f t="shared" si="339"/>
        <v>#N/A</v>
      </c>
      <c r="FC179" s="41" t="e">
        <f t="shared" si="340"/>
        <v>#N/A</v>
      </c>
      <c r="FD179" s="41" t="str">
        <f t="shared" si="341"/>
        <v/>
      </c>
      <c r="FE179" s="51" t="str">
        <f>IF(AND(Include_study?="Yes",Sufficient_data="Yes"),Z_score-('Publication Bias Analysis'!AO$30+'Publication Bias Analysis'!AO$31*Inverse_standard_error),"")</f>
        <v/>
      </c>
      <c r="FK179" s="136"/>
      <c r="FL179" s="11" t="str">
        <f>IF(Z_score_individual_studies&lt;&gt;"",RANK('Publication Bias Analysis'!AW:AW,'Publication Bias Analysis'!AW:AW,1)+COUNTIF('Publication Bias Analysis'!AW$2:AW178,'Publication Bias Analysis'!AW179),"")</f>
        <v/>
      </c>
      <c r="FM179" s="41" t="str">
        <f t="shared" si="342"/>
        <v/>
      </c>
      <c r="FN179" s="41" t="e">
        <f>IF('Publication Bias Analysis'!AV179&lt;&gt;"",'Publication Bias Analysis'!AV179,NA())</f>
        <v>#N/A</v>
      </c>
      <c r="FO179" s="41" t="e">
        <f>IF('Publication Bias Analysis'!AW179&lt;&gt;"",'Publication Bias Analysis'!AW179,NA())</f>
        <v>#N/A</v>
      </c>
      <c r="FP179" s="41" t="str">
        <f>IF(AND(Include_study?="Yes",Sufficient_data="Yes"),'Publication Bias Analysis'!AV:AV-AVERAGE('Publication Bias Analysis'!AV:AV),"")</f>
        <v/>
      </c>
      <c r="FQ179" s="51" t="str">
        <f>IF(AND(Include_study?="Yes",Sufficient_data="Yes"),FO:FO-('Publication Bias Analysis'!AZ$30+'Publication Bias Analysis'!AZ$31*FN:FN),"")</f>
        <v/>
      </c>
      <c r="FW179" s="136"/>
      <c r="FX179" s="90" t="str">
        <f t="shared" si="343"/>
        <v/>
      </c>
      <c r="FY179" s="41" t="str">
        <f t="shared" si="281"/>
        <v/>
      </c>
      <c r="FZ179" s="51" t="str">
        <f t="shared" si="311"/>
        <v/>
      </c>
    </row>
    <row r="180" spans="1:182" x14ac:dyDescent="0.2">
      <c r="A180" s="131"/>
      <c r="B180" s="41" t="str">
        <f>IF(AND(Sufficient_data="Yes",Include_study?="Yes"),IF(AND(Sort_By=$E$1,Order="Ascending"),IF(Input!Study_name="",COUNTIFS(Input!Study_name,"&lt;&gt;"&amp;"",Include_study?,"Yes",Sufficient_data,"Yes")+1,IF(COUNT(E180)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180)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80" s="41" t="str">
        <f>IF(B180&lt;&gt;"",IF(B180=0,COUNTIF(B$2:B179,0)+1,COUNTIF(B$2:B179,B180)+COUNTIF(B:B,"&lt;"&amp;B180)+1),"")</f>
        <v/>
      </c>
      <c r="D180" s="41" t="str">
        <f t="shared" si="312"/>
        <v/>
      </c>
      <c r="E180" s="41" t="str">
        <f>IF(AND(Include_study?="Yes",Sufficient_data="Yes",Input!Study_name&lt;&gt;""),Input!Study_name,"")</f>
        <v/>
      </c>
      <c r="F180" s="41" t="str">
        <f>IF(AND(Include_study?="Yes",Sufficient_data="Yes"),IF(Input!M2_M1&lt;&gt;"",Input!M2_M1,IF(AND(M1_&lt;&gt;"",M2_&lt;&gt;""),M2_-M1_,"")),"")</f>
        <v/>
      </c>
      <c r="G180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80" s="41" t="str">
        <f>IF(AND(Include_study?="Yes",Sufficient_data="Yes"),IF(OR(t_value&lt;&gt;"",F_value&lt;&gt;"",Input!Cohens_d&lt;&gt;"",Input!Hedges_g&lt;&gt;""),"",Sdiff/SQRT(2*(1-(r_)))),"")</f>
        <v/>
      </c>
      <c r="I180" s="11" t="str">
        <f t="shared" si="313"/>
        <v/>
      </c>
      <c r="J180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80" s="41" t="str">
        <f t="shared" si="314"/>
        <v/>
      </c>
      <c r="L180" s="41" t="str">
        <f t="shared" si="315"/>
        <v/>
      </c>
      <c r="M180" s="41" t="str">
        <f t="shared" si="316"/>
        <v/>
      </c>
      <c r="N180" s="41" t="str">
        <f t="shared" si="317"/>
        <v/>
      </c>
      <c r="O180" s="41" t="str">
        <f t="shared" si="318"/>
        <v/>
      </c>
      <c r="P180" s="41" t="str">
        <f t="shared" si="319"/>
        <v/>
      </c>
      <c r="Q180" s="41" t="str">
        <f t="shared" si="289"/>
        <v/>
      </c>
      <c r="R180" s="41" t="str">
        <f t="shared" si="320"/>
        <v/>
      </c>
      <c r="S180" s="41" t="str">
        <f t="shared" si="321"/>
        <v/>
      </c>
      <c r="T180" s="105" t="str">
        <f t="shared" si="322"/>
        <v/>
      </c>
      <c r="U180" s="108" t="str">
        <f t="shared" si="323"/>
        <v/>
      </c>
      <c r="V180" s="42"/>
      <c r="W180" s="71" t="e">
        <f t="shared" ref="W180:W201" si="344">IF(AND(Include_study?="Yes",Sufficient_data="Yes"),IF(Effect_size_measure=L$1,Hedges_g,Cohens_d),NA())</f>
        <v>#N/A</v>
      </c>
      <c r="X180" s="41" t="str">
        <f t="shared" ref="X180:X201" si="345">IF(AND(Include_study?="Yes",Sufficient_data="Yes"),W180-R180,"")</f>
        <v/>
      </c>
      <c r="Y180" s="51" t="str">
        <f t="shared" ref="Y180:Y201" si="346">IF(AND(Include_study?="Yes",Sufficient_data="Yes"),S180-W180,"")</f>
        <v/>
      </c>
      <c r="AD180" s="131"/>
      <c r="AE180" s="71" t="str">
        <f t="shared" ref="AE180:AE201" si="347">IF(AND(Sufficient_data="Yes",Include_study?="Yes",Subgroup&lt;&gt;""),COUNTIFS(Include_study?,"Yes",Sufficient_data,"Yes",Subgroup,"&lt;&gt;"&amp;"",AF:AF,"&lt;"&amp;Subgroup)+COUNTIFS(Include_study?,"Yes",Entry_number,"&lt;"&amp;Entry_number,AF:AF,Subgroup)+COUNTIFS(AY:AY,"&gt;="&amp;0,AV:AV,"&lt;"&amp;Subgroup)+1,"")</f>
        <v/>
      </c>
      <c r="AF180" s="86" t="str">
        <f t="shared" si="324"/>
        <v/>
      </c>
      <c r="AG180" s="86" t="str">
        <f t="shared" si="325"/>
        <v/>
      </c>
      <c r="AH180" s="86" t="str">
        <f t="shared" ref="AH180:AH201" si="348">IF(AND(Include_study?="Yes",Sufficient_data="Yes",Subgroup&lt;&gt;""),IF(Subgroup_effect_size_measure=L$1,Hedges_g,Cohens_d),"")</f>
        <v/>
      </c>
      <c r="AI180" s="86" t="str">
        <f t="shared" ref="AI180:AI201" si="349">IF(AND(Include_study?="Yes",Sufficient_data="Yes",Subgroup&lt;&gt;""),IF(Subgroup_effect_size_measure=L$1,SQRT(Variance_g),SQRT(Variance_d)),"")</f>
        <v/>
      </c>
      <c r="AJ180" s="86" t="str">
        <f t="shared" ref="AJ180:AJ201" si="350">IF(AND(Sufficient_data="Yes",Include_study?="Yes",Subgroup&lt;&gt;""),1/AI:AI^2,"")</f>
        <v/>
      </c>
      <c r="AK180" s="86" t="str">
        <f t="shared" si="326"/>
        <v/>
      </c>
      <c r="AL180" s="86" t="str">
        <f>IF(AND(Include_study?="Yes",Sufficient_data="Yes",Subgroup&lt;&gt;""),AH180-ABS(TINV((1-Subgroup_confidence_level),Number_of_subjects-1))*Calculations!AI180,"")</f>
        <v/>
      </c>
      <c r="AM180" s="86" t="str">
        <f>IF(AND(Include_study?="Yes",Sufficient_data="Yes",Subgroup&lt;&gt;""),AH180+ABS(TINV((1-Subgroup_confidence_level),Number_of_subjects-1))*Calculations!AI180,"")</f>
        <v/>
      </c>
      <c r="AN180" s="110" t="str">
        <f t="shared" si="327"/>
        <v/>
      </c>
      <c r="AO180" s="108" t="str">
        <f t="shared" si="328"/>
        <v/>
      </c>
      <c r="AP180" s="42"/>
      <c r="AQ180" s="71" t="e">
        <f t="shared" ref="AQ180:AQ201" si="351">IF(AND(Include_study?="Yes",Sufficient_data="Yes",Subgroup&lt;&gt;""),AH180,NA())</f>
        <v>#N/A</v>
      </c>
      <c r="AR180" s="41" t="str">
        <f t="shared" ref="AR180:AR201" si="352">IF(AND(Include_study?="Yes",Sufficient_data="Yes",Subgroup&lt;&gt;""),AQ180-AL180,"")</f>
        <v/>
      </c>
      <c r="AS180" s="51" t="str">
        <f t="shared" ref="AS180:AS201" si="353">IF(AND(Include_study?="Yes",Sufficient_data="Yes",Subgroup&lt;&gt;""),AM180-AQ180,"")</f>
        <v/>
      </c>
      <c r="AT180" s="42"/>
      <c r="AU180" s="71" t="str">
        <f t="shared" ref="AU180:AU201" si="354">IF(AV180&lt;&gt;"",SUMIFS(AX:AX,AY:AY,"&gt;="&amp;0,AV:AV,"&lt;"&amp;AV180)+AX180+AW180,"")</f>
        <v/>
      </c>
      <c r="AV180" s="86" t="str">
        <f>IF(AND(Sufficient_data="Yes",Include_study?="Yes",Subgroup&lt;&gt;""),IF(COUNTIFS(Input!P$2:P179,"="&amp;"Yes",Input!C$2:C179,"="&amp;"Yes",Input!Q$2:Q179,"="&amp;Subgroup)&gt;0,"",Subgroup),"")</f>
        <v/>
      </c>
      <c r="AW180" s="86" t="str">
        <f t="shared" ref="AW180:AW201" si="355">IF(AV180&lt;&gt;"",(COUNTIFS(AY:AY,"&gt;"&amp;0,AV:AV,"&lt;"&amp;AV180)+1),"")</f>
        <v/>
      </c>
      <c r="AX180" s="86" t="str">
        <f t="shared" ref="AX180:AX201" si="356">IF(AV180&lt;&gt;"",COUNTIFS(Include_study?,"Yes",Sufficient_data,"Yes",Subgroup,AV180),"")</f>
        <v/>
      </c>
      <c r="AY180" s="86" t="str">
        <f t="shared" ref="AY180:AY201" si="357">IF(AND(AV180&lt;&gt;"",SUMIF(Subgroup,AV180,Subgroup_Weightf)&gt;0),MAX(0,SUMPRODUCT(--(Subgroup=AV180),Subgroup_Weightf,AH:AH,AH:AH)-(SUMPRODUCT(--(Subgroup=AV180),Subgroup_Weightf,AH:AH)^2/SUMIF(Subgroup,AV180,Subgroup_Weightf))),"")</f>
        <v/>
      </c>
      <c r="AZ180" s="86" t="str">
        <f t="shared" ref="AZ180:AZ201" si="358">IF(AY180&lt;&gt;"",CHIDIST(AY180,AX180-1),"")</f>
        <v/>
      </c>
      <c r="BA180" s="86" t="str">
        <f t="shared" ref="BA180:BA201" si="359">IF(AY180&lt;&gt;"",MAX(0,(AY180-(AX180-1))/AY180),"")</f>
        <v/>
      </c>
      <c r="BB180" s="86" t="str">
        <f t="shared" ref="BB180:BB201" si="360">IF(AY180&lt;&gt;"",SUMIF(Subgroup,AV180,Subgroup_Weightf)-SUMPRODUCT(--(Subgroup=AV180),Subgroup_Weightf,Subgroup_Weightf)/SUMIF(Subgroup,AV180,Subgroup_Weightf),"")</f>
        <v/>
      </c>
      <c r="BC180" s="86" t="str">
        <f t="shared" si="329"/>
        <v/>
      </c>
      <c r="BD180" s="86" t="str">
        <f t="shared" ref="BD180:BD201" si="361">IF(BC180&lt;&gt;"",SQRT(BC180),"")</f>
        <v/>
      </c>
      <c r="BE180" s="86" t="str">
        <f t="shared" si="330"/>
        <v/>
      </c>
      <c r="BF180" s="86" t="str">
        <f t="shared" si="331"/>
        <v/>
      </c>
      <c r="BG180" s="86" t="str">
        <f t="shared" ref="BG180:BG201" si="362">IF(AV180&lt;&gt;"",SUMIFS(N_,Subgroup,"="&amp;AV180,Include_study?,"="&amp;"Yes",Sufficient_data,"="&amp;"Yes"),"")</f>
        <v/>
      </c>
      <c r="BH180" s="86" t="str">
        <f t="shared" si="332"/>
        <v/>
      </c>
      <c r="BI180" s="86" t="str">
        <f t="shared" si="333"/>
        <v/>
      </c>
      <c r="BJ180" s="86" t="str">
        <f t="shared" ref="BJ180:BJ201" si="363">IF(AY180&lt;&gt;"",BE180-BH180,"")</f>
        <v/>
      </c>
      <c r="BK180" s="86" t="str">
        <f t="shared" si="334"/>
        <v/>
      </c>
      <c r="BL180" s="86" t="str">
        <f t="shared" si="335"/>
        <v/>
      </c>
      <c r="BM180" s="86" t="str">
        <f t="shared" ref="BM180:BM201" si="364">IF(AY180&lt;&gt;"",BE180-BK180,"")</f>
        <v/>
      </c>
      <c r="BN180" s="86" t="str">
        <f t="shared" ref="BN180:BN201" si="365">IF(AY180&lt;&gt;"",SUMPRODUCT(--(Subgroup=AV180),Subgroup_weightr,AH:AH,AH:AH)-(SUMPRODUCT(--(Subgroup=AV180),Subgroup_weightr,AH:AH)^2/SUMIF(Subgroup,AV180,Subgroup_weightr)),"")</f>
        <v/>
      </c>
      <c r="BO180" s="86" t="e">
        <f t="shared" ref="BO180:BO201" si="366">IF(BE180&lt;&gt;"",BE180,NA())</f>
        <v>#N/A</v>
      </c>
      <c r="BP180" s="105" t="str">
        <f t="shared" ref="BP180:BP201" si="367">IF(AY180&lt;&gt;"",BR180/SUM(BR:BR),"")</f>
        <v/>
      </c>
      <c r="BQ180" s="86" t="str">
        <f t="shared" ref="BQ180:BQ201" si="368">IF(AV180&lt;&gt;"",1/(BF180^2),"")</f>
        <v/>
      </c>
      <c r="BR180" s="86" t="str">
        <f t="shared" si="336"/>
        <v/>
      </c>
      <c r="BS180" s="86" t="str">
        <f t="shared" ref="BS180:BS201" si="369">IF(BQ180&lt;&gt;"",(BW$2-BE180)^2*BR180,"")</f>
        <v/>
      </c>
      <c r="BT180" s="51" t="str">
        <f t="shared" si="310"/>
        <v/>
      </c>
      <c r="BY180" s="132"/>
      <c r="BZ180" s="41" t="e">
        <f>IF(AND(Sufficient_data="Yes",Include_study?="Yes",Moderator&lt;&gt;""),'Moderator Analysis'!E180,NA())</f>
        <v>#N/A</v>
      </c>
      <c r="CA180" s="41" t="e">
        <f>IF(AND(Include_study?="Yes",Sufficient_data="Yes",Moderator&lt;&gt;""),'Moderator Analysis'!F180,NA())</f>
        <v>#N/A</v>
      </c>
      <c r="CB180" s="41" t="str">
        <f t="shared" si="337"/>
        <v/>
      </c>
      <c r="CC180" s="41" t="str">
        <f t="shared" ref="CC180:CC201" si="370">IF(AND(Include_study?="Yes",Sufficient_data="Yes",Moderator&lt;&gt;""),1/CB180^2,"")</f>
        <v/>
      </c>
      <c r="CD180" s="41" t="str">
        <f>IF(AND(Sufficient_data="Yes",Include_study?="Yes",Moderator&lt;&gt;""),'Moderator Analysis'!F:F-CO$2,"")</f>
        <v/>
      </c>
      <c r="CE180" s="41" t="str">
        <f t="shared" ref="CE180:CE201" si="371">IF(AND(Sufficient_data="Yes",Include_study?="Yes",Moderator&lt;&gt;""),Moderator-CO$3,"")</f>
        <v/>
      </c>
      <c r="CF180" s="51" t="str">
        <f>IF(AND(Sufficient_data="Yes",Include_study?="Yes",Moderator&lt;&gt;""),CC:CC*('Moderator Analysis'!F:F-CO$5-CO$4*'Moderator Analysis'!E:E)^2,"")</f>
        <v/>
      </c>
      <c r="CG180" s="42"/>
      <c r="CH180" s="25"/>
      <c r="CI180" s="71" t="str">
        <f t="shared" ref="CI180:CI201" si="372">IF(AND(Sufficient_data="Yes",Include_study?="Yes",Moderator&lt;&gt;""),1/(CB180^2+CO$7),"")</f>
        <v/>
      </c>
      <c r="CJ180" s="41" t="str">
        <f>IF(AND(Sufficient_data="Yes",Include_study?="Yes",CI180&lt;&gt;""),'Moderator Analysis'!F:F-'Moderator Analysis'!$J$37,"")</f>
        <v/>
      </c>
      <c r="CK180" s="41" t="str">
        <f>IF(AND(Sufficient_data="Yes",Include_study?="Yes",CI180&lt;&gt;""),'Moderator Analysis'!E:E-SUMPRODUCT('Moderator Analysis'!E:E,CI:CI)/SUM(CI:CI),"")</f>
        <v/>
      </c>
      <c r="CL180" s="51" t="str">
        <f>IF(AND(Sufficient_data="Yes",Include_study?="Yes",CI180&lt;&gt;""),CI:CI*('Moderator Analysis'!F:F-'Moderator Analysis'!J$29-'Moderator Analysis'!J$30*'Moderator Analysis'!E:E)^2,"")</f>
        <v/>
      </c>
      <c r="CQ180" s="132"/>
      <c r="CR180" s="134"/>
      <c r="CS180" s="41" t="str">
        <f>IF(AND(Sufficient_data="Yes",Include_study?="Yes"),1/('Publication Bias Analysis'!F180^2),"")</f>
        <v/>
      </c>
      <c r="CT180" s="86" t="str">
        <f>IF(AND(Include_study?="Yes",Sufficient_data="Yes"),1/('Publication Bias Analysis'!F180^2+IF(Additional_model="Fixed effect",0,DG$21)),"")</f>
        <v/>
      </c>
      <c r="CU180" s="86" t="str">
        <f>IF(AND(Include_study?="Yes",Sufficient_data="Yes"),1/('Publication Bias Analysis'!F:F^2+IF(Additional_model="Fixed effect",0,'Publication Bias Analysis'!L$32)),"")</f>
        <v/>
      </c>
      <c r="CV180" s="86" t="str">
        <f>IF(AND(Include_study?="Yes",Sufficient_data="Yes"),'Publication Bias Analysis'!E:E-'Publication Bias Analysis'!I$37,"")</f>
        <v/>
      </c>
      <c r="CW180" s="86" t="str">
        <f>IF(AND(Include_study?="Yes",Sufficient_data="Yes"),IF(Additional_model="Fixed effect",1/'Publication Bias Analysis'!F:F,1/SQRT('Publication Bias Analysis'!F:F^2+Calculations!DG$21)),"")</f>
        <v/>
      </c>
      <c r="CX180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80" s="88" t="str">
        <f t="shared" si="338"/>
        <v/>
      </c>
      <c r="CZ180" s="88" t="str">
        <f>IF(AND(Include_study?="Yes",Sufficient_data="Yes"),CY:CY+IF(DK:DK&lt;0,-1,1)*COUNTIF(CY$2:CY179,CY:CY),"")</f>
        <v/>
      </c>
      <c r="DA180" s="88" t="str">
        <f>IF(AND(Include_study?="Yes",Sufficient_data="Yes"),RANK(DO:DO,DO:DO,1)*IF(DN:DN&gt;0,1,-1)+IF(DN:DN&lt;0,-1,1)*COUNTIF(CY$2:CY179,CY:CY),"")</f>
        <v/>
      </c>
      <c r="DB180" s="88" t="str">
        <f>IF(AND(Include_study?="Yes",Sufficient_data="Yes"),RANK(DR:DR,DR:DR,1)*IF(DQ:DQ&gt;0,1,-1)+IF(DQ:DQ&lt;0,-1,1)*COUNTIF(CY$2:CY179,CY:CY),"")</f>
        <v/>
      </c>
      <c r="DC180" s="41" t="e">
        <f>IF(AND(Include_study?="Yes",Sufficient_data="Yes"),'Publication Bias Analysis'!$E:$E,NA())</f>
        <v>#N/A</v>
      </c>
      <c r="DD180" s="51" t="e">
        <f>IF(AND(Include_study?="Yes",Sufficient_data="Yes"),'Publication Bias Analysis'!$F:$F,NA())</f>
        <v>#N/A</v>
      </c>
      <c r="DJ180" s="136"/>
      <c r="DK180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80" s="41" t="str">
        <f t="shared" ref="DL180:DL201" si="373">IF(AND(Include_study?="Yes",Sufficient_data="Yes"),ABS(DK180),"")</f>
        <v/>
      </c>
      <c r="DM180" s="51" t="str">
        <f>IF(AND(Include_study?="Yes",Sufficient_data="Yes"),1/('Publication Bias Analysis'!F:F^2+IF(Additional_model="Fixed effect",0,$DV$6)),"")</f>
        <v/>
      </c>
      <c r="DN180" s="41" t="str">
        <f>IF(AND(Include_study?="Yes",Sufficient_data="Yes"),IF('Publication Bias Analysis'!L$38="Left",'Publication Bias Analysis'!E:E-DV$3,Calculations!DV$3-'Publication Bias Analysis'!E:E),"")</f>
        <v/>
      </c>
      <c r="DO180" s="41" t="str">
        <f t="shared" ref="DO180:DO201" si="374">IF(DN180&lt;&gt;"",ABS(DN180),"")</f>
        <v/>
      </c>
      <c r="DP180" s="51" t="str">
        <f>IF(AND(DN180&lt;&gt;"",CZ180&lt;=MAX(CZ:CZ)-DV$7),1/('Publication Bias Analysis'!F:F^2+IF(Additional_model="Fixed effect",0,$DV$13)),"")</f>
        <v/>
      </c>
      <c r="DQ180" s="71" t="str">
        <f>IF(AND(Include_study?="Yes",Sufficient_data="Yes"),IF('Publication Bias Analysis'!L$38="Left",'Publication Bias Analysis'!E:E-DV$10,DV$10-'Publication Bias Analysis'!E:E),"")</f>
        <v/>
      </c>
      <c r="DR180" s="41" t="str">
        <f t="shared" ref="DR180:DR201" si="375">IF(DQ180&lt;&gt;"",ABS(DQ180),"")</f>
        <v/>
      </c>
      <c r="DS180" s="51" t="str">
        <f>IF(AND(DQ180&lt;&gt;"",DA180&lt;=MAX(DA:DA)-DV$14),1/('Publication Bias Analysis'!F:F^2+IF(Additional_model="Fixed effect",0,$DV$20)),"")</f>
        <v/>
      </c>
      <c r="EJ180" s="136"/>
      <c r="EK180" s="41" t="str">
        <f t="shared" si="307"/>
        <v/>
      </c>
      <c r="EL180" s="51" t="str">
        <f>IF(AND(Include_study?="Yes",Sufficient_data="Yes"),Z_score-('Publication Bias Analysis'!P$3+'Publication Bias Analysis'!P$4*Inverse_standard_error),"")</f>
        <v/>
      </c>
      <c r="EN180" s="136"/>
      <c r="EO180" s="41" t="str">
        <f>IF(AND(Include_study?="Yes",Sufficient_data="Yes"),('Publication Bias Analysis'!E:E-(SUMPRODUCT(Calculations!CS:CS,'Publication Bias Analysis'!E:E)/SUM(Calculations!CS:CS)))/SQRT(Calculations!EP:EP),"")</f>
        <v/>
      </c>
      <c r="EP180" s="41" t="str">
        <f>IF(AND(Include_study?="Yes",Sufficient_data="Yes"),'Publication Bias Analysis'!F:F^2-1/SUM(Calculations!CS:CS),"")</f>
        <v/>
      </c>
      <c r="EQ180" s="11" t="str">
        <f t="shared" ref="EQ180:EQ201" si="376">IF(AND(Include_study?="Yes",Sufficient_data="Yes"),RANK(EO:EO,EO:EO,0),"")</f>
        <v/>
      </c>
      <c r="ER180" s="11" t="str">
        <f t="shared" ref="ER180:ER201" si="377">IF(AND(Include_study?="Yes",Sufficient_data="Yes"),RANK(EP:EP,EP:EP,0),"")</f>
        <v/>
      </c>
      <c r="ES180" s="11" t="str">
        <f>IF(AND(Include_study?="Yes",Sufficient_data="Yes"),COUNTIFS(EQ$2:EQ179,"&lt;"&amp;EQ180,ER$2:ER179,"&lt;"&amp;ER180)+COUNTIFS(EQ181:EQ$201,"&lt;"&amp;EQ180,ER181:ER$201,"&lt;"&amp;ER180)+COUNTIFS(EQ$2:EQ179,"&gt;"&amp;EQ180,ER$2:ER179,"&gt;"&amp;ER180)+COUNTIFS(EQ181:EQ$201,"&gt;"&amp;EQ180,ER181:ER$201,"&gt;"&amp;ER180),"")</f>
        <v/>
      </c>
      <c r="ET180" s="82" t="str">
        <f>IF(AND(Include_study?="Yes",Sufficient_data="Yes"),COUNTIFS(EQ$2:EQ179,"&lt;"&amp;EQ180,ER$2:ER179,"&gt;"&amp;ER180)+COUNTIFS(EQ181:EQ$201,"&lt;"&amp;EQ180,ER181:ER$201,"&gt;"&amp;ER180)+COUNTIFS(EQ$2:EQ179,"&gt;"&amp;EQ180,ER$2:ER179,"&lt;"&amp;ER180)+COUNTIFS(EQ181:EQ$201,"&gt;"&amp;EQ180,ER181:ER$201,"&lt;"&amp;ER180),"")</f>
        <v/>
      </c>
      <c r="EV180" s="136"/>
      <c r="FA180" s="136"/>
      <c r="FB180" s="41" t="e">
        <f t="shared" si="339"/>
        <v>#N/A</v>
      </c>
      <c r="FC180" s="41" t="e">
        <f t="shared" si="340"/>
        <v>#N/A</v>
      </c>
      <c r="FD180" s="41" t="str">
        <f t="shared" si="341"/>
        <v/>
      </c>
      <c r="FE180" s="51" t="str">
        <f>IF(AND(Include_study?="Yes",Sufficient_data="Yes"),Z_score-('Publication Bias Analysis'!AO$30+'Publication Bias Analysis'!AO$31*Inverse_standard_error),"")</f>
        <v/>
      </c>
      <c r="FK180" s="136"/>
      <c r="FL180" s="11" t="str">
        <f>IF(Z_score_individual_studies&lt;&gt;"",RANK('Publication Bias Analysis'!AW:AW,'Publication Bias Analysis'!AW:AW,1)+COUNTIF('Publication Bias Analysis'!AW$2:AW179,'Publication Bias Analysis'!AW180),"")</f>
        <v/>
      </c>
      <c r="FM180" s="41" t="str">
        <f t="shared" si="342"/>
        <v/>
      </c>
      <c r="FN180" s="41" t="e">
        <f>IF('Publication Bias Analysis'!AV180&lt;&gt;"",'Publication Bias Analysis'!AV180,NA())</f>
        <v>#N/A</v>
      </c>
      <c r="FO180" s="41" t="e">
        <f>IF('Publication Bias Analysis'!AW180&lt;&gt;"",'Publication Bias Analysis'!AW180,NA())</f>
        <v>#N/A</v>
      </c>
      <c r="FP180" s="41" t="str">
        <f>IF(AND(Include_study?="Yes",Sufficient_data="Yes"),'Publication Bias Analysis'!AV:AV-AVERAGE('Publication Bias Analysis'!AV:AV),"")</f>
        <v/>
      </c>
      <c r="FQ180" s="51" t="str">
        <f>IF(AND(Include_study?="Yes",Sufficient_data="Yes"),FO:FO-('Publication Bias Analysis'!AZ$30+'Publication Bias Analysis'!AZ$31*FN:FN),"")</f>
        <v/>
      </c>
      <c r="FW180" s="136"/>
      <c r="FX180" s="90" t="str">
        <f t="shared" si="343"/>
        <v/>
      </c>
      <c r="FY180" s="41" t="str">
        <f t="shared" ref="FY180:FY201" si="378">IF(FX180&lt;&gt;"",1-NORMSDIST(ABS(FX180)),"")</f>
        <v/>
      </c>
      <c r="FZ180" s="51" t="str">
        <f t="shared" si="311"/>
        <v/>
      </c>
    </row>
    <row r="181" spans="1:182" x14ac:dyDescent="0.2">
      <c r="A181" s="131"/>
      <c r="B181" s="41" t="str">
        <f>IF(AND(Sufficient_data="Yes",Include_study?="Yes"),IF(AND(Sort_By=$E$1,Order="Ascending"),IF(Input!Study_name="",COUNTIFS(Input!Study_name,"&lt;&gt;"&amp;"",Include_study?,"Yes",Sufficient_data,"Yes")+1,IF(COUNT(E181)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181)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81" s="41" t="str">
        <f>IF(B181&lt;&gt;"",IF(B181=0,COUNTIF(B$2:B180,0)+1,COUNTIF(B$2:B180,B181)+COUNTIF(B:B,"&lt;"&amp;B181)+1),"")</f>
        <v/>
      </c>
      <c r="D181" s="41" t="str">
        <f t="shared" si="312"/>
        <v/>
      </c>
      <c r="E181" s="41" t="str">
        <f>IF(AND(Include_study?="Yes",Sufficient_data="Yes",Input!Study_name&lt;&gt;""),Input!Study_name,"")</f>
        <v/>
      </c>
      <c r="F181" s="41" t="str">
        <f>IF(AND(Include_study?="Yes",Sufficient_data="Yes"),IF(Input!M2_M1&lt;&gt;"",Input!M2_M1,IF(AND(M1_&lt;&gt;"",M2_&lt;&gt;""),M2_-M1_,"")),"")</f>
        <v/>
      </c>
      <c r="G181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81" s="41" t="str">
        <f>IF(AND(Include_study?="Yes",Sufficient_data="Yes"),IF(OR(t_value&lt;&gt;"",F_value&lt;&gt;"",Input!Cohens_d&lt;&gt;"",Input!Hedges_g&lt;&gt;""),"",Sdiff/SQRT(2*(1-(r_)))),"")</f>
        <v/>
      </c>
      <c r="I181" s="11" t="str">
        <f t="shared" si="313"/>
        <v/>
      </c>
      <c r="J181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81" s="41" t="str">
        <f t="shared" si="314"/>
        <v/>
      </c>
      <c r="L181" s="41" t="str">
        <f t="shared" si="315"/>
        <v/>
      </c>
      <c r="M181" s="41" t="str">
        <f t="shared" si="316"/>
        <v/>
      </c>
      <c r="N181" s="41" t="str">
        <f t="shared" si="317"/>
        <v/>
      </c>
      <c r="O181" s="41" t="str">
        <f t="shared" si="318"/>
        <v/>
      </c>
      <c r="P181" s="41" t="str">
        <f t="shared" si="319"/>
        <v/>
      </c>
      <c r="Q181" s="41" t="str">
        <f t="shared" si="289"/>
        <v/>
      </c>
      <c r="R181" s="41" t="str">
        <f t="shared" si="320"/>
        <v/>
      </c>
      <c r="S181" s="41" t="str">
        <f t="shared" si="321"/>
        <v/>
      </c>
      <c r="T181" s="105" t="str">
        <f t="shared" si="322"/>
        <v/>
      </c>
      <c r="U181" s="108" t="str">
        <f t="shared" si="323"/>
        <v/>
      </c>
      <c r="V181" s="42"/>
      <c r="W181" s="71" t="e">
        <f t="shared" si="344"/>
        <v>#N/A</v>
      </c>
      <c r="X181" s="41" t="str">
        <f t="shared" si="345"/>
        <v/>
      </c>
      <c r="Y181" s="51" t="str">
        <f t="shared" si="346"/>
        <v/>
      </c>
      <c r="AD181" s="131"/>
      <c r="AE181" s="71" t="str">
        <f t="shared" si="347"/>
        <v/>
      </c>
      <c r="AF181" s="86" t="str">
        <f t="shared" si="324"/>
        <v/>
      </c>
      <c r="AG181" s="86" t="str">
        <f t="shared" si="325"/>
        <v/>
      </c>
      <c r="AH181" s="86" t="str">
        <f t="shared" si="348"/>
        <v/>
      </c>
      <c r="AI181" s="86" t="str">
        <f t="shared" si="349"/>
        <v/>
      </c>
      <c r="AJ181" s="86" t="str">
        <f t="shared" si="350"/>
        <v/>
      </c>
      <c r="AK181" s="86" t="str">
        <f t="shared" si="326"/>
        <v/>
      </c>
      <c r="AL181" s="86" t="str">
        <f>IF(AND(Include_study?="Yes",Sufficient_data="Yes",Subgroup&lt;&gt;""),AH181-ABS(TINV((1-Subgroup_confidence_level),Number_of_subjects-1))*Calculations!AI181,"")</f>
        <v/>
      </c>
      <c r="AM181" s="86" t="str">
        <f>IF(AND(Include_study?="Yes",Sufficient_data="Yes",Subgroup&lt;&gt;""),AH181+ABS(TINV((1-Subgroup_confidence_level),Number_of_subjects-1))*Calculations!AI181,"")</f>
        <v/>
      </c>
      <c r="AN181" s="110" t="str">
        <f t="shared" si="327"/>
        <v/>
      </c>
      <c r="AO181" s="108" t="str">
        <f t="shared" si="328"/>
        <v/>
      </c>
      <c r="AP181" s="42"/>
      <c r="AQ181" s="71" t="e">
        <f t="shared" si="351"/>
        <v>#N/A</v>
      </c>
      <c r="AR181" s="41" t="str">
        <f t="shared" si="352"/>
        <v/>
      </c>
      <c r="AS181" s="51" t="str">
        <f t="shared" si="353"/>
        <v/>
      </c>
      <c r="AT181" s="42"/>
      <c r="AU181" s="71" t="str">
        <f t="shared" si="354"/>
        <v/>
      </c>
      <c r="AV181" s="86" t="str">
        <f>IF(AND(Sufficient_data="Yes",Include_study?="Yes",Subgroup&lt;&gt;""),IF(COUNTIFS(Input!P$2:P180,"="&amp;"Yes",Input!C$2:C180,"="&amp;"Yes",Input!Q$2:Q180,"="&amp;Subgroup)&gt;0,"",Subgroup),"")</f>
        <v/>
      </c>
      <c r="AW181" s="86" t="str">
        <f t="shared" si="355"/>
        <v/>
      </c>
      <c r="AX181" s="86" t="str">
        <f t="shared" si="356"/>
        <v/>
      </c>
      <c r="AY181" s="86" t="str">
        <f t="shared" si="357"/>
        <v/>
      </c>
      <c r="AZ181" s="86" t="str">
        <f t="shared" si="358"/>
        <v/>
      </c>
      <c r="BA181" s="86" t="str">
        <f t="shared" si="359"/>
        <v/>
      </c>
      <c r="BB181" s="86" t="str">
        <f t="shared" si="360"/>
        <v/>
      </c>
      <c r="BC181" s="86" t="str">
        <f t="shared" si="329"/>
        <v/>
      </c>
      <c r="BD181" s="86" t="str">
        <f t="shared" si="361"/>
        <v/>
      </c>
      <c r="BE181" s="86" t="str">
        <f t="shared" si="330"/>
        <v/>
      </c>
      <c r="BF181" s="86" t="str">
        <f t="shared" si="331"/>
        <v/>
      </c>
      <c r="BG181" s="86" t="str">
        <f t="shared" si="362"/>
        <v/>
      </c>
      <c r="BH181" s="86" t="str">
        <f t="shared" si="332"/>
        <v/>
      </c>
      <c r="BI181" s="86" t="str">
        <f t="shared" si="333"/>
        <v/>
      </c>
      <c r="BJ181" s="86" t="str">
        <f t="shared" si="363"/>
        <v/>
      </c>
      <c r="BK181" s="86" t="str">
        <f t="shared" si="334"/>
        <v/>
      </c>
      <c r="BL181" s="86" t="str">
        <f t="shared" si="335"/>
        <v/>
      </c>
      <c r="BM181" s="86" t="str">
        <f t="shared" si="364"/>
        <v/>
      </c>
      <c r="BN181" s="86" t="str">
        <f t="shared" si="365"/>
        <v/>
      </c>
      <c r="BO181" s="86" t="e">
        <f t="shared" si="366"/>
        <v>#N/A</v>
      </c>
      <c r="BP181" s="105" t="str">
        <f t="shared" si="367"/>
        <v/>
      </c>
      <c r="BQ181" s="86" t="str">
        <f t="shared" si="368"/>
        <v/>
      </c>
      <c r="BR181" s="86" t="str">
        <f t="shared" si="336"/>
        <v/>
      </c>
      <c r="BS181" s="86" t="str">
        <f t="shared" si="369"/>
        <v/>
      </c>
      <c r="BT181" s="51" t="str">
        <f t="shared" si="310"/>
        <v/>
      </c>
      <c r="BY181" s="132"/>
      <c r="BZ181" s="41" t="e">
        <f>IF(AND(Sufficient_data="Yes",Include_study?="Yes",Moderator&lt;&gt;""),'Moderator Analysis'!E181,NA())</f>
        <v>#N/A</v>
      </c>
      <c r="CA181" s="41" t="e">
        <f>IF(AND(Include_study?="Yes",Sufficient_data="Yes",Moderator&lt;&gt;""),'Moderator Analysis'!F181,NA())</f>
        <v>#N/A</v>
      </c>
      <c r="CB181" s="41" t="str">
        <f t="shared" si="337"/>
        <v/>
      </c>
      <c r="CC181" s="41" t="str">
        <f t="shared" si="370"/>
        <v/>
      </c>
      <c r="CD181" s="41" t="str">
        <f>IF(AND(Sufficient_data="Yes",Include_study?="Yes",Moderator&lt;&gt;""),'Moderator Analysis'!F:F-CO$2,"")</f>
        <v/>
      </c>
      <c r="CE181" s="41" t="str">
        <f t="shared" si="371"/>
        <v/>
      </c>
      <c r="CF181" s="51" t="str">
        <f>IF(AND(Sufficient_data="Yes",Include_study?="Yes",Moderator&lt;&gt;""),CC:CC*('Moderator Analysis'!F:F-CO$5-CO$4*'Moderator Analysis'!E:E)^2,"")</f>
        <v/>
      </c>
      <c r="CG181" s="42"/>
      <c r="CH181" s="25"/>
      <c r="CI181" s="71" t="str">
        <f t="shared" si="372"/>
        <v/>
      </c>
      <c r="CJ181" s="41" t="str">
        <f>IF(AND(Sufficient_data="Yes",Include_study?="Yes",CI181&lt;&gt;""),'Moderator Analysis'!F:F-'Moderator Analysis'!$J$37,"")</f>
        <v/>
      </c>
      <c r="CK181" s="41" t="str">
        <f>IF(AND(Sufficient_data="Yes",Include_study?="Yes",CI181&lt;&gt;""),'Moderator Analysis'!E:E-SUMPRODUCT('Moderator Analysis'!E:E,CI:CI)/SUM(CI:CI),"")</f>
        <v/>
      </c>
      <c r="CL181" s="51" t="str">
        <f>IF(AND(Sufficient_data="Yes",Include_study?="Yes",CI181&lt;&gt;""),CI:CI*('Moderator Analysis'!F:F-'Moderator Analysis'!J$29-'Moderator Analysis'!J$30*'Moderator Analysis'!E:E)^2,"")</f>
        <v/>
      </c>
      <c r="CQ181" s="132"/>
      <c r="CR181" s="134"/>
      <c r="CS181" s="41" t="str">
        <f>IF(AND(Sufficient_data="Yes",Include_study?="Yes"),1/('Publication Bias Analysis'!F181^2),"")</f>
        <v/>
      </c>
      <c r="CT181" s="86" t="str">
        <f>IF(AND(Include_study?="Yes",Sufficient_data="Yes"),1/('Publication Bias Analysis'!F181^2+IF(Additional_model="Fixed effect",0,DG$21)),"")</f>
        <v/>
      </c>
      <c r="CU181" s="86" t="str">
        <f>IF(AND(Include_study?="Yes",Sufficient_data="Yes"),1/('Publication Bias Analysis'!F:F^2+IF(Additional_model="Fixed effect",0,'Publication Bias Analysis'!L$32)),"")</f>
        <v/>
      </c>
      <c r="CV181" s="86" t="str">
        <f>IF(AND(Include_study?="Yes",Sufficient_data="Yes"),'Publication Bias Analysis'!E:E-'Publication Bias Analysis'!I$37,"")</f>
        <v/>
      </c>
      <c r="CW181" s="86" t="str">
        <f>IF(AND(Include_study?="Yes",Sufficient_data="Yes"),IF(Additional_model="Fixed effect",1/'Publication Bias Analysis'!F:F,1/SQRT('Publication Bias Analysis'!F:F^2+Calculations!DG$21)),"")</f>
        <v/>
      </c>
      <c r="CX181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81" s="88" t="str">
        <f t="shared" si="338"/>
        <v/>
      </c>
      <c r="CZ181" s="88" t="str">
        <f>IF(AND(Include_study?="Yes",Sufficient_data="Yes"),CY:CY+IF(DK:DK&lt;0,-1,1)*COUNTIF(CY$2:CY180,CY:CY),"")</f>
        <v/>
      </c>
      <c r="DA181" s="88" t="str">
        <f>IF(AND(Include_study?="Yes",Sufficient_data="Yes"),RANK(DO:DO,DO:DO,1)*IF(DN:DN&gt;0,1,-1)+IF(DN:DN&lt;0,-1,1)*COUNTIF(CY$2:CY180,CY:CY),"")</f>
        <v/>
      </c>
      <c r="DB181" s="88" t="str">
        <f>IF(AND(Include_study?="Yes",Sufficient_data="Yes"),RANK(DR:DR,DR:DR,1)*IF(DQ:DQ&gt;0,1,-1)+IF(DQ:DQ&lt;0,-1,1)*COUNTIF(CY$2:CY180,CY:CY),"")</f>
        <v/>
      </c>
      <c r="DC181" s="41" t="e">
        <f>IF(AND(Include_study?="Yes",Sufficient_data="Yes"),'Publication Bias Analysis'!$E:$E,NA())</f>
        <v>#N/A</v>
      </c>
      <c r="DD181" s="51" t="e">
        <f>IF(AND(Include_study?="Yes",Sufficient_data="Yes"),'Publication Bias Analysis'!$F:$F,NA())</f>
        <v>#N/A</v>
      </c>
      <c r="DJ181" s="136"/>
      <c r="DK181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81" s="41" t="str">
        <f t="shared" si="373"/>
        <v/>
      </c>
      <c r="DM181" s="51" t="str">
        <f>IF(AND(Include_study?="Yes",Sufficient_data="Yes"),1/('Publication Bias Analysis'!F:F^2+IF(Additional_model="Fixed effect",0,$DV$6)),"")</f>
        <v/>
      </c>
      <c r="DN181" s="41" t="str">
        <f>IF(AND(Include_study?="Yes",Sufficient_data="Yes"),IF('Publication Bias Analysis'!L$38="Left",'Publication Bias Analysis'!E:E-DV$3,Calculations!DV$3-'Publication Bias Analysis'!E:E),"")</f>
        <v/>
      </c>
      <c r="DO181" s="41" t="str">
        <f t="shared" si="374"/>
        <v/>
      </c>
      <c r="DP181" s="51" t="str">
        <f>IF(AND(DN181&lt;&gt;"",CZ181&lt;=MAX(CZ:CZ)-DV$7),1/('Publication Bias Analysis'!F:F^2+IF(Additional_model="Fixed effect",0,$DV$13)),"")</f>
        <v/>
      </c>
      <c r="DQ181" s="71" t="str">
        <f>IF(AND(Include_study?="Yes",Sufficient_data="Yes"),IF('Publication Bias Analysis'!L$38="Left",'Publication Bias Analysis'!E:E-DV$10,DV$10-'Publication Bias Analysis'!E:E),"")</f>
        <v/>
      </c>
      <c r="DR181" s="41" t="str">
        <f t="shared" si="375"/>
        <v/>
      </c>
      <c r="DS181" s="51" t="str">
        <f>IF(AND(DQ181&lt;&gt;"",DA181&lt;=MAX(DA:DA)-DV$14),1/('Publication Bias Analysis'!F:F^2+IF(Additional_model="Fixed effect",0,$DV$20)),"")</f>
        <v/>
      </c>
      <c r="EJ181" s="136"/>
      <c r="EK181" s="41" t="str">
        <f t="shared" si="307"/>
        <v/>
      </c>
      <c r="EL181" s="51" t="str">
        <f>IF(AND(Include_study?="Yes",Sufficient_data="Yes"),Z_score-('Publication Bias Analysis'!P$3+'Publication Bias Analysis'!P$4*Inverse_standard_error),"")</f>
        <v/>
      </c>
      <c r="EN181" s="136"/>
      <c r="EO181" s="41" t="str">
        <f>IF(AND(Include_study?="Yes",Sufficient_data="Yes"),('Publication Bias Analysis'!E:E-(SUMPRODUCT(Calculations!CS:CS,'Publication Bias Analysis'!E:E)/SUM(Calculations!CS:CS)))/SQRT(Calculations!EP:EP),"")</f>
        <v/>
      </c>
      <c r="EP181" s="41" t="str">
        <f>IF(AND(Include_study?="Yes",Sufficient_data="Yes"),'Publication Bias Analysis'!F:F^2-1/SUM(Calculations!CS:CS),"")</f>
        <v/>
      </c>
      <c r="EQ181" s="11" t="str">
        <f t="shared" si="376"/>
        <v/>
      </c>
      <c r="ER181" s="11" t="str">
        <f t="shared" si="377"/>
        <v/>
      </c>
      <c r="ES181" s="11" t="str">
        <f>IF(AND(Include_study?="Yes",Sufficient_data="Yes"),COUNTIFS(EQ$2:EQ180,"&lt;"&amp;EQ181,ER$2:ER180,"&lt;"&amp;ER181)+COUNTIFS(EQ182:EQ$201,"&lt;"&amp;EQ181,ER182:ER$201,"&lt;"&amp;ER181)+COUNTIFS(EQ$2:EQ180,"&gt;"&amp;EQ181,ER$2:ER180,"&gt;"&amp;ER181)+COUNTIFS(EQ182:EQ$201,"&gt;"&amp;EQ181,ER182:ER$201,"&gt;"&amp;ER181),"")</f>
        <v/>
      </c>
      <c r="ET181" s="82" t="str">
        <f>IF(AND(Include_study?="Yes",Sufficient_data="Yes"),COUNTIFS(EQ$2:EQ180,"&lt;"&amp;EQ181,ER$2:ER180,"&gt;"&amp;ER181)+COUNTIFS(EQ182:EQ$201,"&lt;"&amp;EQ181,ER182:ER$201,"&gt;"&amp;ER181)+COUNTIFS(EQ$2:EQ180,"&gt;"&amp;EQ181,ER$2:ER180,"&lt;"&amp;ER181)+COUNTIFS(EQ182:EQ$201,"&gt;"&amp;EQ181,ER182:ER$201,"&lt;"&amp;ER181),"")</f>
        <v/>
      </c>
      <c r="EV181" s="136"/>
      <c r="FA181" s="136"/>
      <c r="FB181" s="41" t="e">
        <f t="shared" si="339"/>
        <v>#N/A</v>
      </c>
      <c r="FC181" s="41" t="e">
        <f t="shared" si="340"/>
        <v>#N/A</v>
      </c>
      <c r="FD181" s="41" t="str">
        <f t="shared" si="341"/>
        <v/>
      </c>
      <c r="FE181" s="51" t="str">
        <f>IF(AND(Include_study?="Yes",Sufficient_data="Yes"),Z_score-('Publication Bias Analysis'!AO$30+'Publication Bias Analysis'!AO$31*Inverse_standard_error),"")</f>
        <v/>
      </c>
      <c r="FK181" s="136"/>
      <c r="FL181" s="11" t="str">
        <f>IF(Z_score_individual_studies&lt;&gt;"",RANK('Publication Bias Analysis'!AW:AW,'Publication Bias Analysis'!AW:AW,1)+COUNTIF('Publication Bias Analysis'!AW$2:AW180,'Publication Bias Analysis'!AW181),"")</f>
        <v/>
      </c>
      <c r="FM181" s="41" t="str">
        <f t="shared" si="342"/>
        <v/>
      </c>
      <c r="FN181" s="41" t="e">
        <f>IF('Publication Bias Analysis'!AV181&lt;&gt;"",'Publication Bias Analysis'!AV181,NA())</f>
        <v>#N/A</v>
      </c>
      <c r="FO181" s="41" t="e">
        <f>IF('Publication Bias Analysis'!AW181&lt;&gt;"",'Publication Bias Analysis'!AW181,NA())</f>
        <v>#N/A</v>
      </c>
      <c r="FP181" s="41" t="str">
        <f>IF(AND(Include_study?="Yes",Sufficient_data="Yes"),'Publication Bias Analysis'!AV:AV-AVERAGE('Publication Bias Analysis'!AV:AV),"")</f>
        <v/>
      </c>
      <c r="FQ181" s="51" t="str">
        <f>IF(AND(Include_study?="Yes",Sufficient_data="Yes"),FO:FO-('Publication Bias Analysis'!AZ$30+'Publication Bias Analysis'!AZ$31*FN:FN),"")</f>
        <v/>
      </c>
      <c r="FW181" s="136"/>
      <c r="FX181" s="90" t="str">
        <f t="shared" si="343"/>
        <v/>
      </c>
      <c r="FY181" s="41" t="str">
        <f t="shared" si="378"/>
        <v/>
      </c>
      <c r="FZ181" s="51" t="str">
        <f t="shared" si="311"/>
        <v/>
      </c>
    </row>
    <row r="182" spans="1:182" x14ac:dyDescent="0.2">
      <c r="A182" s="131"/>
      <c r="B182" s="41" t="str">
        <f>IF(AND(Sufficient_data="Yes",Include_study?="Yes"),IF(AND(Sort_By=$E$1,Order="Ascending"),IF(Input!Study_name="",COUNTIFS(Input!Study_name,"&lt;&gt;"&amp;"",Include_study?,"Yes",Sufficient_data,"Yes")+1,IF(COUNT(E182)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182)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82" s="41" t="str">
        <f>IF(B182&lt;&gt;"",IF(B182=0,COUNTIF(B$2:B181,0)+1,COUNTIF(B$2:B181,B182)+COUNTIF(B:B,"&lt;"&amp;B182)+1),"")</f>
        <v/>
      </c>
      <c r="D182" s="41" t="str">
        <f t="shared" si="312"/>
        <v/>
      </c>
      <c r="E182" s="41" t="str">
        <f>IF(AND(Include_study?="Yes",Sufficient_data="Yes",Input!Study_name&lt;&gt;""),Input!Study_name,"")</f>
        <v/>
      </c>
      <c r="F182" s="41" t="str">
        <f>IF(AND(Include_study?="Yes",Sufficient_data="Yes"),IF(Input!M2_M1&lt;&gt;"",Input!M2_M1,IF(AND(M1_&lt;&gt;"",M2_&lt;&gt;""),M2_-M1_,"")),"")</f>
        <v/>
      </c>
      <c r="G182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82" s="41" t="str">
        <f>IF(AND(Include_study?="Yes",Sufficient_data="Yes"),IF(OR(t_value&lt;&gt;"",F_value&lt;&gt;"",Input!Cohens_d&lt;&gt;"",Input!Hedges_g&lt;&gt;""),"",Sdiff/SQRT(2*(1-(r_)))),"")</f>
        <v/>
      </c>
      <c r="I182" s="11" t="str">
        <f t="shared" si="313"/>
        <v/>
      </c>
      <c r="J182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82" s="41" t="str">
        <f t="shared" si="314"/>
        <v/>
      </c>
      <c r="L182" s="41" t="str">
        <f t="shared" si="315"/>
        <v/>
      </c>
      <c r="M182" s="41" t="str">
        <f t="shared" si="316"/>
        <v/>
      </c>
      <c r="N182" s="41" t="str">
        <f t="shared" si="317"/>
        <v/>
      </c>
      <c r="O182" s="41" t="str">
        <f t="shared" si="318"/>
        <v/>
      </c>
      <c r="P182" s="41" t="str">
        <f t="shared" si="319"/>
        <v/>
      </c>
      <c r="Q182" s="41" t="str">
        <f t="shared" si="289"/>
        <v/>
      </c>
      <c r="R182" s="41" t="str">
        <f t="shared" si="320"/>
        <v/>
      </c>
      <c r="S182" s="41" t="str">
        <f t="shared" si="321"/>
        <v/>
      </c>
      <c r="T182" s="105" t="str">
        <f t="shared" si="322"/>
        <v/>
      </c>
      <c r="U182" s="108" t="str">
        <f t="shared" si="323"/>
        <v/>
      </c>
      <c r="V182" s="42"/>
      <c r="W182" s="71" t="e">
        <f t="shared" si="344"/>
        <v>#N/A</v>
      </c>
      <c r="X182" s="41" t="str">
        <f t="shared" si="345"/>
        <v/>
      </c>
      <c r="Y182" s="51" t="str">
        <f t="shared" si="346"/>
        <v/>
      </c>
      <c r="AD182" s="131"/>
      <c r="AE182" s="71" t="str">
        <f t="shared" si="347"/>
        <v/>
      </c>
      <c r="AF182" s="86" t="str">
        <f t="shared" si="324"/>
        <v/>
      </c>
      <c r="AG182" s="86" t="str">
        <f t="shared" si="325"/>
        <v/>
      </c>
      <c r="AH182" s="86" t="str">
        <f t="shared" si="348"/>
        <v/>
      </c>
      <c r="AI182" s="86" t="str">
        <f t="shared" si="349"/>
        <v/>
      </c>
      <c r="AJ182" s="86" t="str">
        <f t="shared" si="350"/>
        <v/>
      </c>
      <c r="AK182" s="86" t="str">
        <f t="shared" si="326"/>
        <v/>
      </c>
      <c r="AL182" s="86" t="str">
        <f>IF(AND(Include_study?="Yes",Sufficient_data="Yes",Subgroup&lt;&gt;""),AH182-ABS(TINV((1-Subgroup_confidence_level),Number_of_subjects-1))*Calculations!AI182,"")</f>
        <v/>
      </c>
      <c r="AM182" s="86" t="str">
        <f>IF(AND(Include_study?="Yes",Sufficient_data="Yes",Subgroup&lt;&gt;""),AH182+ABS(TINV((1-Subgroup_confidence_level),Number_of_subjects-1))*Calculations!AI182,"")</f>
        <v/>
      </c>
      <c r="AN182" s="110" t="str">
        <f t="shared" si="327"/>
        <v/>
      </c>
      <c r="AO182" s="108" t="str">
        <f t="shared" si="328"/>
        <v/>
      </c>
      <c r="AP182" s="42"/>
      <c r="AQ182" s="71" t="e">
        <f t="shared" si="351"/>
        <v>#N/A</v>
      </c>
      <c r="AR182" s="41" t="str">
        <f t="shared" si="352"/>
        <v/>
      </c>
      <c r="AS182" s="51" t="str">
        <f t="shared" si="353"/>
        <v/>
      </c>
      <c r="AT182" s="42"/>
      <c r="AU182" s="71" t="str">
        <f t="shared" si="354"/>
        <v/>
      </c>
      <c r="AV182" s="86" t="str">
        <f>IF(AND(Sufficient_data="Yes",Include_study?="Yes",Subgroup&lt;&gt;""),IF(COUNTIFS(Input!P$2:P181,"="&amp;"Yes",Input!C$2:C181,"="&amp;"Yes",Input!Q$2:Q181,"="&amp;Subgroup)&gt;0,"",Subgroup),"")</f>
        <v/>
      </c>
      <c r="AW182" s="86" t="str">
        <f t="shared" si="355"/>
        <v/>
      </c>
      <c r="AX182" s="86" t="str">
        <f t="shared" si="356"/>
        <v/>
      </c>
      <c r="AY182" s="86" t="str">
        <f t="shared" si="357"/>
        <v/>
      </c>
      <c r="AZ182" s="86" t="str">
        <f t="shared" si="358"/>
        <v/>
      </c>
      <c r="BA182" s="86" t="str">
        <f t="shared" si="359"/>
        <v/>
      </c>
      <c r="BB182" s="86" t="str">
        <f t="shared" si="360"/>
        <v/>
      </c>
      <c r="BC182" s="86" t="str">
        <f t="shared" si="329"/>
        <v/>
      </c>
      <c r="BD182" s="86" t="str">
        <f t="shared" si="361"/>
        <v/>
      </c>
      <c r="BE182" s="86" t="str">
        <f t="shared" si="330"/>
        <v/>
      </c>
      <c r="BF182" s="86" t="str">
        <f t="shared" si="331"/>
        <v/>
      </c>
      <c r="BG182" s="86" t="str">
        <f t="shared" si="362"/>
        <v/>
      </c>
      <c r="BH182" s="86" t="str">
        <f t="shared" si="332"/>
        <v/>
      </c>
      <c r="BI182" s="86" t="str">
        <f t="shared" si="333"/>
        <v/>
      </c>
      <c r="BJ182" s="86" t="str">
        <f t="shared" si="363"/>
        <v/>
      </c>
      <c r="BK182" s="86" t="str">
        <f t="shared" si="334"/>
        <v/>
      </c>
      <c r="BL182" s="86" t="str">
        <f t="shared" si="335"/>
        <v/>
      </c>
      <c r="BM182" s="86" t="str">
        <f t="shared" si="364"/>
        <v/>
      </c>
      <c r="BN182" s="86" t="str">
        <f t="shared" si="365"/>
        <v/>
      </c>
      <c r="BO182" s="86" t="e">
        <f t="shared" si="366"/>
        <v>#N/A</v>
      </c>
      <c r="BP182" s="105" t="str">
        <f t="shared" si="367"/>
        <v/>
      </c>
      <c r="BQ182" s="86" t="str">
        <f t="shared" si="368"/>
        <v/>
      </c>
      <c r="BR182" s="86" t="str">
        <f t="shared" si="336"/>
        <v/>
      </c>
      <c r="BS182" s="86" t="str">
        <f t="shared" si="369"/>
        <v/>
      </c>
      <c r="BT182" s="51" t="str">
        <f t="shared" si="310"/>
        <v/>
      </c>
      <c r="BY182" s="132"/>
      <c r="BZ182" s="41" t="e">
        <f>IF(AND(Sufficient_data="Yes",Include_study?="Yes",Moderator&lt;&gt;""),'Moderator Analysis'!E182,NA())</f>
        <v>#N/A</v>
      </c>
      <c r="CA182" s="41" t="e">
        <f>IF(AND(Include_study?="Yes",Sufficient_data="Yes",Moderator&lt;&gt;""),'Moderator Analysis'!F182,NA())</f>
        <v>#N/A</v>
      </c>
      <c r="CB182" s="41" t="str">
        <f t="shared" si="337"/>
        <v/>
      </c>
      <c r="CC182" s="41" t="str">
        <f t="shared" si="370"/>
        <v/>
      </c>
      <c r="CD182" s="41" t="str">
        <f>IF(AND(Sufficient_data="Yes",Include_study?="Yes",Moderator&lt;&gt;""),'Moderator Analysis'!F:F-CO$2,"")</f>
        <v/>
      </c>
      <c r="CE182" s="41" t="str">
        <f t="shared" si="371"/>
        <v/>
      </c>
      <c r="CF182" s="51" t="str">
        <f>IF(AND(Sufficient_data="Yes",Include_study?="Yes",Moderator&lt;&gt;""),CC:CC*('Moderator Analysis'!F:F-CO$5-CO$4*'Moderator Analysis'!E:E)^2,"")</f>
        <v/>
      </c>
      <c r="CG182" s="42"/>
      <c r="CH182" s="25"/>
      <c r="CI182" s="71" t="str">
        <f t="shared" si="372"/>
        <v/>
      </c>
      <c r="CJ182" s="41" t="str">
        <f>IF(AND(Sufficient_data="Yes",Include_study?="Yes",CI182&lt;&gt;""),'Moderator Analysis'!F:F-'Moderator Analysis'!$J$37,"")</f>
        <v/>
      </c>
      <c r="CK182" s="41" t="str">
        <f>IF(AND(Sufficient_data="Yes",Include_study?="Yes",CI182&lt;&gt;""),'Moderator Analysis'!E:E-SUMPRODUCT('Moderator Analysis'!E:E,CI:CI)/SUM(CI:CI),"")</f>
        <v/>
      </c>
      <c r="CL182" s="51" t="str">
        <f>IF(AND(Sufficient_data="Yes",Include_study?="Yes",CI182&lt;&gt;""),CI:CI*('Moderator Analysis'!F:F-'Moderator Analysis'!J$29-'Moderator Analysis'!J$30*'Moderator Analysis'!E:E)^2,"")</f>
        <v/>
      </c>
      <c r="CQ182" s="132"/>
      <c r="CR182" s="134"/>
      <c r="CS182" s="41" t="str">
        <f>IF(AND(Sufficient_data="Yes",Include_study?="Yes"),1/('Publication Bias Analysis'!F182^2),"")</f>
        <v/>
      </c>
      <c r="CT182" s="86" t="str">
        <f>IF(AND(Include_study?="Yes",Sufficient_data="Yes"),1/('Publication Bias Analysis'!F182^2+IF(Additional_model="Fixed effect",0,DG$21)),"")</f>
        <v/>
      </c>
      <c r="CU182" s="86" t="str">
        <f>IF(AND(Include_study?="Yes",Sufficient_data="Yes"),1/('Publication Bias Analysis'!F:F^2+IF(Additional_model="Fixed effect",0,'Publication Bias Analysis'!L$32)),"")</f>
        <v/>
      </c>
      <c r="CV182" s="86" t="str">
        <f>IF(AND(Include_study?="Yes",Sufficient_data="Yes"),'Publication Bias Analysis'!E:E-'Publication Bias Analysis'!I$37,"")</f>
        <v/>
      </c>
      <c r="CW182" s="86" t="str">
        <f>IF(AND(Include_study?="Yes",Sufficient_data="Yes"),IF(Additional_model="Fixed effect",1/'Publication Bias Analysis'!F:F,1/SQRT('Publication Bias Analysis'!F:F^2+Calculations!DG$21)),"")</f>
        <v/>
      </c>
      <c r="CX182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82" s="88" t="str">
        <f t="shared" si="338"/>
        <v/>
      </c>
      <c r="CZ182" s="88" t="str">
        <f>IF(AND(Include_study?="Yes",Sufficient_data="Yes"),CY:CY+IF(DK:DK&lt;0,-1,1)*COUNTIF(CY$2:CY181,CY:CY),"")</f>
        <v/>
      </c>
      <c r="DA182" s="88" t="str">
        <f>IF(AND(Include_study?="Yes",Sufficient_data="Yes"),RANK(DO:DO,DO:DO,1)*IF(DN:DN&gt;0,1,-1)+IF(DN:DN&lt;0,-1,1)*COUNTIF(CY$2:CY181,CY:CY),"")</f>
        <v/>
      </c>
      <c r="DB182" s="88" t="str">
        <f>IF(AND(Include_study?="Yes",Sufficient_data="Yes"),RANK(DR:DR,DR:DR,1)*IF(DQ:DQ&gt;0,1,-1)+IF(DQ:DQ&lt;0,-1,1)*COUNTIF(CY$2:CY181,CY:CY),"")</f>
        <v/>
      </c>
      <c r="DC182" s="41" t="e">
        <f>IF(AND(Include_study?="Yes",Sufficient_data="Yes"),'Publication Bias Analysis'!$E:$E,NA())</f>
        <v>#N/A</v>
      </c>
      <c r="DD182" s="51" t="e">
        <f>IF(AND(Include_study?="Yes",Sufficient_data="Yes"),'Publication Bias Analysis'!$F:$F,NA())</f>
        <v>#N/A</v>
      </c>
      <c r="DJ182" s="136"/>
      <c r="DK182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82" s="41" t="str">
        <f t="shared" si="373"/>
        <v/>
      </c>
      <c r="DM182" s="51" t="str">
        <f>IF(AND(Include_study?="Yes",Sufficient_data="Yes"),1/('Publication Bias Analysis'!F:F^2+IF(Additional_model="Fixed effect",0,$DV$6)),"")</f>
        <v/>
      </c>
      <c r="DN182" s="41" t="str">
        <f>IF(AND(Include_study?="Yes",Sufficient_data="Yes"),IF('Publication Bias Analysis'!L$38="Left",'Publication Bias Analysis'!E:E-DV$3,Calculations!DV$3-'Publication Bias Analysis'!E:E),"")</f>
        <v/>
      </c>
      <c r="DO182" s="41" t="str">
        <f t="shared" si="374"/>
        <v/>
      </c>
      <c r="DP182" s="51" t="str">
        <f>IF(AND(DN182&lt;&gt;"",CZ182&lt;=MAX(CZ:CZ)-DV$7),1/('Publication Bias Analysis'!F:F^2+IF(Additional_model="Fixed effect",0,$DV$13)),"")</f>
        <v/>
      </c>
      <c r="DQ182" s="71" t="str">
        <f>IF(AND(Include_study?="Yes",Sufficient_data="Yes"),IF('Publication Bias Analysis'!L$38="Left",'Publication Bias Analysis'!E:E-DV$10,DV$10-'Publication Bias Analysis'!E:E),"")</f>
        <v/>
      </c>
      <c r="DR182" s="41" t="str">
        <f t="shared" si="375"/>
        <v/>
      </c>
      <c r="DS182" s="51" t="str">
        <f>IF(AND(DQ182&lt;&gt;"",DA182&lt;=MAX(DA:DA)-DV$14),1/('Publication Bias Analysis'!F:F^2+IF(Additional_model="Fixed effect",0,$DV$20)),"")</f>
        <v/>
      </c>
      <c r="EJ182" s="136"/>
      <c r="EK182" s="41" t="str">
        <f t="shared" si="307"/>
        <v/>
      </c>
      <c r="EL182" s="51" t="str">
        <f>IF(AND(Include_study?="Yes",Sufficient_data="Yes"),Z_score-('Publication Bias Analysis'!P$3+'Publication Bias Analysis'!P$4*Inverse_standard_error),"")</f>
        <v/>
      </c>
      <c r="EN182" s="136"/>
      <c r="EO182" s="41" t="str">
        <f>IF(AND(Include_study?="Yes",Sufficient_data="Yes"),('Publication Bias Analysis'!E:E-(SUMPRODUCT(Calculations!CS:CS,'Publication Bias Analysis'!E:E)/SUM(Calculations!CS:CS)))/SQRT(Calculations!EP:EP),"")</f>
        <v/>
      </c>
      <c r="EP182" s="41" t="str">
        <f>IF(AND(Include_study?="Yes",Sufficient_data="Yes"),'Publication Bias Analysis'!F:F^2-1/SUM(Calculations!CS:CS),"")</f>
        <v/>
      </c>
      <c r="EQ182" s="11" t="str">
        <f t="shared" si="376"/>
        <v/>
      </c>
      <c r="ER182" s="11" t="str">
        <f t="shared" si="377"/>
        <v/>
      </c>
      <c r="ES182" s="11" t="str">
        <f>IF(AND(Include_study?="Yes",Sufficient_data="Yes"),COUNTIFS(EQ$2:EQ181,"&lt;"&amp;EQ182,ER$2:ER181,"&lt;"&amp;ER182)+COUNTIFS(EQ183:EQ$201,"&lt;"&amp;EQ182,ER183:ER$201,"&lt;"&amp;ER182)+COUNTIFS(EQ$2:EQ181,"&gt;"&amp;EQ182,ER$2:ER181,"&gt;"&amp;ER182)+COUNTIFS(EQ183:EQ$201,"&gt;"&amp;EQ182,ER183:ER$201,"&gt;"&amp;ER182),"")</f>
        <v/>
      </c>
      <c r="ET182" s="82" t="str">
        <f>IF(AND(Include_study?="Yes",Sufficient_data="Yes"),COUNTIFS(EQ$2:EQ181,"&lt;"&amp;EQ182,ER$2:ER181,"&gt;"&amp;ER182)+COUNTIFS(EQ183:EQ$201,"&lt;"&amp;EQ182,ER183:ER$201,"&gt;"&amp;ER182)+COUNTIFS(EQ$2:EQ181,"&gt;"&amp;EQ182,ER$2:ER181,"&lt;"&amp;ER182)+COUNTIFS(EQ183:EQ$201,"&gt;"&amp;EQ182,ER183:ER$201,"&lt;"&amp;ER182),"")</f>
        <v/>
      </c>
      <c r="EV182" s="136"/>
      <c r="FA182" s="136"/>
      <c r="FB182" s="41" t="e">
        <f t="shared" si="339"/>
        <v>#N/A</v>
      </c>
      <c r="FC182" s="41" t="e">
        <f t="shared" si="340"/>
        <v>#N/A</v>
      </c>
      <c r="FD182" s="41" t="str">
        <f t="shared" si="341"/>
        <v/>
      </c>
      <c r="FE182" s="51" t="str">
        <f>IF(AND(Include_study?="Yes",Sufficient_data="Yes"),Z_score-('Publication Bias Analysis'!AO$30+'Publication Bias Analysis'!AO$31*Inverse_standard_error),"")</f>
        <v/>
      </c>
      <c r="FK182" s="136"/>
      <c r="FL182" s="11" t="str">
        <f>IF(Z_score_individual_studies&lt;&gt;"",RANK('Publication Bias Analysis'!AW:AW,'Publication Bias Analysis'!AW:AW,1)+COUNTIF('Publication Bias Analysis'!AW$2:AW181,'Publication Bias Analysis'!AW182),"")</f>
        <v/>
      </c>
      <c r="FM182" s="41" t="str">
        <f t="shared" si="342"/>
        <v/>
      </c>
      <c r="FN182" s="41" t="e">
        <f>IF('Publication Bias Analysis'!AV182&lt;&gt;"",'Publication Bias Analysis'!AV182,NA())</f>
        <v>#N/A</v>
      </c>
      <c r="FO182" s="41" t="e">
        <f>IF('Publication Bias Analysis'!AW182&lt;&gt;"",'Publication Bias Analysis'!AW182,NA())</f>
        <v>#N/A</v>
      </c>
      <c r="FP182" s="41" t="str">
        <f>IF(AND(Include_study?="Yes",Sufficient_data="Yes"),'Publication Bias Analysis'!AV:AV-AVERAGE('Publication Bias Analysis'!AV:AV),"")</f>
        <v/>
      </c>
      <c r="FQ182" s="51" t="str">
        <f>IF(AND(Include_study?="Yes",Sufficient_data="Yes"),FO:FO-('Publication Bias Analysis'!AZ$30+'Publication Bias Analysis'!AZ$31*FN:FN),"")</f>
        <v/>
      </c>
      <c r="FW182" s="136"/>
      <c r="FX182" s="90" t="str">
        <f t="shared" si="343"/>
        <v/>
      </c>
      <c r="FY182" s="41" t="str">
        <f t="shared" si="378"/>
        <v/>
      </c>
      <c r="FZ182" s="51" t="str">
        <f t="shared" si="311"/>
        <v/>
      </c>
    </row>
    <row r="183" spans="1:182" x14ac:dyDescent="0.2">
      <c r="A183" s="131"/>
      <c r="B183" s="41" t="str">
        <f>IF(AND(Sufficient_data="Yes",Include_study?="Yes"),IF(AND(Sort_By=$E$1,Order="Ascending"),IF(Input!Study_name="",COUNTIFS(Input!Study_name,"&lt;&gt;"&amp;"",Include_study?,"Yes",Sufficient_data,"Yes")+1,IF(COUNT(E183)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183)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83" s="41" t="str">
        <f>IF(B183&lt;&gt;"",IF(B183=0,COUNTIF(B$2:B182,0)+1,COUNTIF(B$2:B182,B183)+COUNTIF(B:B,"&lt;"&amp;B183)+1),"")</f>
        <v/>
      </c>
      <c r="D183" s="41" t="str">
        <f t="shared" si="312"/>
        <v/>
      </c>
      <c r="E183" s="41" t="str">
        <f>IF(AND(Include_study?="Yes",Sufficient_data="Yes",Input!Study_name&lt;&gt;""),Input!Study_name,"")</f>
        <v/>
      </c>
      <c r="F183" s="41" t="str">
        <f>IF(AND(Include_study?="Yes",Sufficient_data="Yes"),IF(Input!M2_M1&lt;&gt;"",Input!M2_M1,IF(AND(M1_&lt;&gt;"",M2_&lt;&gt;""),M2_-M1_,"")),"")</f>
        <v/>
      </c>
      <c r="G183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83" s="41" t="str">
        <f>IF(AND(Include_study?="Yes",Sufficient_data="Yes"),IF(OR(t_value&lt;&gt;"",F_value&lt;&gt;"",Input!Cohens_d&lt;&gt;"",Input!Hedges_g&lt;&gt;""),"",Sdiff/SQRT(2*(1-(r_)))),"")</f>
        <v/>
      </c>
      <c r="I183" s="11" t="str">
        <f t="shared" si="313"/>
        <v/>
      </c>
      <c r="J183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83" s="41" t="str">
        <f t="shared" si="314"/>
        <v/>
      </c>
      <c r="L183" s="41" t="str">
        <f t="shared" si="315"/>
        <v/>
      </c>
      <c r="M183" s="41" t="str">
        <f t="shared" si="316"/>
        <v/>
      </c>
      <c r="N183" s="41" t="str">
        <f t="shared" si="317"/>
        <v/>
      </c>
      <c r="O183" s="41" t="str">
        <f t="shared" si="318"/>
        <v/>
      </c>
      <c r="P183" s="41" t="str">
        <f t="shared" si="319"/>
        <v/>
      </c>
      <c r="Q183" s="41" t="str">
        <f t="shared" si="289"/>
        <v/>
      </c>
      <c r="R183" s="41" t="str">
        <f t="shared" si="320"/>
        <v/>
      </c>
      <c r="S183" s="41" t="str">
        <f t="shared" si="321"/>
        <v/>
      </c>
      <c r="T183" s="105" t="str">
        <f t="shared" si="322"/>
        <v/>
      </c>
      <c r="U183" s="108" t="str">
        <f t="shared" si="323"/>
        <v/>
      </c>
      <c r="V183" s="42"/>
      <c r="W183" s="71" t="e">
        <f t="shared" si="344"/>
        <v>#N/A</v>
      </c>
      <c r="X183" s="41" t="str">
        <f t="shared" si="345"/>
        <v/>
      </c>
      <c r="Y183" s="51" t="str">
        <f t="shared" si="346"/>
        <v/>
      </c>
      <c r="AD183" s="131"/>
      <c r="AE183" s="71" t="str">
        <f t="shared" si="347"/>
        <v/>
      </c>
      <c r="AF183" s="86" t="str">
        <f t="shared" si="324"/>
        <v/>
      </c>
      <c r="AG183" s="86" t="str">
        <f t="shared" si="325"/>
        <v/>
      </c>
      <c r="AH183" s="86" t="str">
        <f t="shared" si="348"/>
        <v/>
      </c>
      <c r="AI183" s="86" t="str">
        <f t="shared" si="349"/>
        <v/>
      </c>
      <c r="AJ183" s="86" t="str">
        <f t="shared" si="350"/>
        <v/>
      </c>
      <c r="AK183" s="86" t="str">
        <f t="shared" si="326"/>
        <v/>
      </c>
      <c r="AL183" s="86" t="str">
        <f>IF(AND(Include_study?="Yes",Sufficient_data="Yes",Subgroup&lt;&gt;""),AH183-ABS(TINV((1-Subgroup_confidence_level),Number_of_subjects-1))*Calculations!AI183,"")</f>
        <v/>
      </c>
      <c r="AM183" s="86" t="str">
        <f>IF(AND(Include_study?="Yes",Sufficient_data="Yes",Subgroup&lt;&gt;""),AH183+ABS(TINV((1-Subgroup_confidence_level),Number_of_subjects-1))*Calculations!AI183,"")</f>
        <v/>
      </c>
      <c r="AN183" s="110" t="str">
        <f t="shared" si="327"/>
        <v/>
      </c>
      <c r="AO183" s="108" t="str">
        <f t="shared" si="328"/>
        <v/>
      </c>
      <c r="AP183" s="42"/>
      <c r="AQ183" s="71" t="e">
        <f t="shared" si="351"/>
        <v>#N/A</v>
      </c>
      <c r="AR183" s="41" t="str">
        <f t="shared" si="352"/>
        <v/>
      </c>
      <c r="AS183" s="51" t="str">
        <f t="shared" si="353"/>
        <v/>
      </c>
      <c r="AT183" s="42"/>
      <c r="AU183" s="71" t="str">
        <f t="shared" si="354"/>
        <v/>
      </c>
      <c r="AV183" s="86" t="str">
        <f>IF(AND(Sufficient_data="Yes",Include_study?="Yes",Subgroup&lt;&gt;""),IF(COUNTIFS(Input!P$2:P182,"="&amp;"Yes",Input!C$2:C182,"="&amp;"Yes",Input!Q$2:Q182,"="&amp;Subgroup)&gt;0,"",Subgroup),"")</f>
        <v/>
      </c>
      <c r="AW183" s="86" t="str">
        <f t="shared" si="355"/>
        <v/>
      </c>
      <c r="AX183" s="86" t="str">
        <f t="shared" si="356"/>
        <v/>
      </c>
      <c r="AY183" s="86" t="str">
        <f t="shared" si="357"/>
        <v/>
      </c>
      <c r="AZ183" s="86" t="str">
        <f t="shared" si="358"/>
        <v/>
      </c>
      <c r="BA183" s="86" t="str">
        <f t="shared" si="359"/>
        <v/>
      </c>
      <c r="BB183" s="86" t="str">
        <f t="shared" si="360"/>
        <v/>
      </c>
      <c r="BC183" s="86" t="str">
        <f t="shared" si="329"/>
        <v/>
      </c>
      <c r="BD183" s="86" t="str">
        <f t="shared" si="361"/>
        <v/>
      </c>
      <c r="BE183" s="86" t="str">
        <f t="shared" si="330"/>
        <v/>
      </c>
      <c r="BF183" s="86" t="str">
        <f t="shared" si="331"/>
        <v/>
      </c>
      <c r="BG183" s="86" t="str">
        <f t="shared" si="362"/>
        <v/>
      </c>
      <c r="BH183" s="86" t="str">
        <f t="shared" si="332"/>
        <v/>
      </c>
      <c r="BI183" s="86" t="str">
        <f t="shared" si="333"/>
        <v/>
      </c>
      <c r="BJ183" s="86" t="str">
        <f t="shared" si="363"/>
        <v/>
      </c>
      <c r="BK183" s="86" t="str">
        <f t="shared" si="334"/>
        <v/>
      </c>
      <c r="BL183" s="86" t="str">
        <f t="shared" si="335"/>
        <v/>
      </c>
      <c r="BM183" s="86" t="str">
        <f t="shared" si="364"/>
        <v/>
      </c>
      <c r="BN183" s="86" t="str">
        <f t="shared" si="365"/>
        <v/>
      </c>
      <c r="BO183" s="86" t="e">
        <f t="shared" si="366"/>
        <v>#N/A</v>
      </c>
      <c r="BP183" s="105" t="str">
        <f t="shared" si="367"/>
        <v/>
      </c>
      <c r="BQ183" s="86" t="str">
        <f t="shared" si="368"/>
        <v/>
      </c>
      <c r="BR183" s="86" t="str">
        <f t="shared" si="336"/>
        <v/>
      </c>
      <c r="BS183" s="86" t="str">
        <f t="shared" si="369"/>
        <v/>
      </c>
      <c r="BT183" s="51" t="str">
        <f t="shared" si="310"/>
        <v/>
      </c>
      <c r="BY183" s="132"/>
      <c r="BZ183" s="41" t="e">
        <f>IF(AND(Sufficient_data="Yes",Include_study?="Yes",Moderator&lt;&gt;""),'Moderator Analysis'!E183,NA())</f>
        <v>#N/A</v>
      </c>
      <c r="CA183" s="41" t="e">
        <f>IF(AND(Include_study?="Yes",Sufficient_data="Yes",Moderator&lt;&gt;""),'Moderator Analysis'!F183,NA())</f>
        <v>#N/A</v>
      </c>
      <c r="CB183" s="41" t="str">
        <f t="shared" si="337"/>
        <v/>
      </c>
      <c r="CC183" s="41" t="str">
        <f t="shared" si="370"/>
        <v/>
      </c>
      <c r="CD183" s="41" t="str">
        <f>IF(AND(Sufficient_data="Yes",Include_study?="Yes",Moderator&lt;&gt;""),'Moderator Analysis'!F:F-CO$2,"")</f>
        <v/>
      </c>
      <c r="CE183" s="41" t="str">
        <f t="shared" si="371"/>
        <v/>
      </c>
      <c r="CF183" s="51" t="str">
        <f>IF(AND(Sufficient_data="Yes",Include_study?="Yes",Moderator&lt;&gt;""),CC:CC*('Moderator Analysis'!F:F-CO$5-CO$4*'Moderator Analysis'!E:E)^2,"")</f>
        <v/>
      </c>
      <c r="CG183" s="42"/>
      <c r="CH183" s="25"/>
      <c r="CI183" s="71" t="str">
        <f t="shared" si="372"/>
        <v/>
      </c>
      <c r="CJ183" s="41" t="str">
        <f>IF(AND(Sufficient_data="Yes",Include_study?="Yes",CI183&lt;&gt;""),'Moderator Analysis'!F:F-'Moderator Analysis'!$J$37,"")</f>
        <v/>
      </c>
      <c r="CK183" s="41" t="str">
        <f>IF(AND(Sufficient_data="Yes",Include_study?="Yes",CI183&lt;&gt;""),'Moderator Analysis'!E:E-SUMPRODUCT('Moderator Analysis'!E:E,CI:CI)/SUM(CI:CI),"")</f>
        <v/>
      </c>
      <c r="CL183" s="51" t="str">
        <f>IF(AND(Sufficient_data="Yes",Include_study?="Yes",CI183&lt;&gt;""),CI:CI*('Moderator Analysis'!F:F-'Moderator Analysis'!J$29-'Moderator Analysis'!J$30*'Moderator Analysis'!E:E)^2,"")</f>
        <v/>
      </c>
      <c r="CQ183" s="132"/>
      <c r="CR183" s="134"/>
      <c r="CS183" s="41" t="str">
        <f>IF(AND(Sufficient_data="Yes",Include_study?="Yes"),1/('Publication Bias Analysis'!F183^2),"")</f>
        <v/>
      </c>
      <c r="CT183" s="86" t="str">
        <f>IF(AND(Include_study?="Yes",Sufficient_data="Yes"),1/('Publication Bias Analysis'!F183^2+IF(Additional_model="Fixed effect",0,DG$21)),"")</f>
        <v/>
      </c>
      <c r="CU183" s="86" t="str">
        <f>IF(AND(Include_study?="Yes",Sufficient_data="Yes"),1/('Publication Bias Analysis'!F:F^2+IF(Additional_model="Fixed effect",0,'Publication Bias Analysis'!L$32)),"")</f>
        <v/>
      </c>
      <c r="CV183" s="86" t="str">
        <f>IF(AND(Include_study?="Yes",Sufficient_data="Yes"),'Publication Bias Analysis'!E:E-'Publication Bias Analysis'!I$37,"")</f>
        <v/>
      </c>
      <c r="CW183" s="86" t="str">
        <f>IF(AND(Include_study?="Yes",Sufficient_data="Yes"),IF(Additional_model="Fixed effect",1/'Publication Bias Analysis'!F:F,1/SQRT('Publication Bias Analysis'!F:F^2+Calculations!DG$21)),"")</f>
        <v/>
      </c>
      <c r="CX183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83" s="88" t="str">
        <f t="shared" si="338"/>
        <v/>
      </c>
      <c r="CZ183" s="88" t="str">
        <f>IF(AND(Include_study?="Yes",Sufficient_data="Yes"),CY:CY+IF(DK:DK&lt;0,-1,1)*COUNTIF(CY$2:CY182,CY:CY),"")</f>
        <v/>
      </c>
      <c r="DA183" s="88" t="str">
        <f>IF(AND(Include_study?="Yes",Sufficient_data="Yes"),RANK(DO:DO,DO:DO,1)*IF(DN:DN&gt;0,1,-1)+IF(DN:DN&lt;0,-1,1)*COUNTIF(CY$2:CY182,CY:CY),"")</f>
        <v/>
      </c>
      <c r="DB183" s="88" t="str">
        <f>IF(AND(Include_study?="Yes",Sufficient_data="Yes"),RANK(DR:DR,DR:DR,1)*IF(DQ:DQ&gt;0,1,-1)+IF(DQ:DQ&lt;0,-1,1)*COUNTIF(CY$2:CY182,CY:CY),"")</f>
        <v/>
      </c>
      <c r="DC183" s="41" t="e">
        <f>IF(AND(Include_study?="Yes",Sufficient_data="Yes"),'Publication Bias Analysis'!$E:$E,NA())</f>
        <v>#N/A</v>
      </c>
      <c r="DD183" s="51" t="e">
        <f>IF(AND(Include_study?="Yes",Sufficient_data="Yes"),'Publication Bias Analysis'!$F:$F,NA())</f>
        <v>#N/A</v>
      </c>
      <c r="DJ183" s="136"/>
      <c r="DK183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83" s="41" t="str">
        <f t="shared" si="373"/>
        <v/>
      </c>
      <c r="DM183" s="51" t="str">
        <f>IF(AND(Include_study?="Yes",Sufficient_data="Yes"),1/('Publication Bias Analysis'!F:F^2+IF(Additional_model="Fixed effect",0,$DV$6)),"")</f>
        <v/>
      </c>
      <c r="DN183" s="41" t="str">
        <f>IF(AND(Include_study?="Yes",Sufficient_data="Yes"),IF('Publication Bias Analysis'!L$38="Left",'Publication Bias Analysis'!E:E-DV$3,Calculations!DV$3-'Publication Bias Analysis'!E:E),"")</f>
        <v/>
      </c>
      <c r="DO183" s="41" t="str">
        <f t="shared" si="374"/>
        <v/>
      </c>
      <c r="DP183" s="51" t="str">
        <f>IF(AND(DN183&lt;&gt;"",CZ183&lt;=MAX(CZ:CZ)-DV$7),1/('Publication Bias Analysis'!F:F^2+IF(Additional_model="Fixed effect",0,$DV$13)),"")</f>
        <v/>
      </c>
      <c r="DQ183" s="71" t="str">
        <f>IF(AND(Include_study?="Yes",Sufficient_data="Yes"),IF('Publication Bias Analysis'!L$38="Left",'Publication Bias Analysis'!E:E-DV$10,DV$10-'Publication Bias Analysis'!E:E),"")</f>
        <v/>
      </c>
      <c r="DR183" s="41" t="str">
        <f t="shared" si="375"/>
        <v/>
      </c>
      <c r="DS183" s="51" t="str">
        <f>IF(AND(DQ183&lt;&gt;"",DA183&lt;=MAX(DA:DA)-DV$14),1/('Publication Bias Analysis'!F:F^2+IF(Additional_model="Fixed effect",0,$DV$20)),"")</f>
        <v/>
      </c>
      <c r="EJ183" s="136"/>
      <c r="EK183" s="41" t="str">
        <f t="shared" si="307"/>
        <v/>
      </c>
      <c r="EL183" s="51" t="str">
        <f>IF(AND(Include_study?="Yes",Sufficient_data="Yes"),Z_score-('Publication Bias Analysis'!P$3+'Publication Bias Analysis'!P$4*Inverse_standard_error),"")</f>
        <v/>
      </c>
      <c r="EN183" s="136"/>
      <c r="EO183" s="41" t="str">
        <f>IF(AND(Include_study?="Yes",Sufficient_data="Yes"),('Publication Bias Analysis'!E:E-(SUMPRODUCT(Calculations!CS:CS,'Publication Bias Analysis'!E:E)/SUM(Calculations!CS:CS)))/SQRT(Calculations!EP:EP),"")</f>
        <v/>
      </c>
      <c r="EP183" s="41" t="str">
        <f>IF(AND(Include_study?="Yes",Sufficient_data="Yes"),'Publication Bias Analysis'!F:F^2-1/SUM(Calculations!CS:CS),"")</f>
        <v/>
      </c>
      <c r="EQ183" s="11" t="str">
        <f t="shared" si="376"/>
        <v/>
      </c>
      <c r="ER183" s="11" t="str">
        <f t="shared" si="377"/>
        <v/>
      </c>
      <c r="ES183" s="11" t="str">
        <f>IF(AND(Include_study?="Yes",Sufficient_data="Yes"),COUNTIFS(EQ$2:EQ182,"&lt;"&amp;EQ183,ER$2:ER182,"&lt;"&amp;ER183)+COUNTIFS(EQ184:EQ$201,"&lt;"&amp;EQ183,ER184:ER$201,"&lt;"&amp;ER183)+COUNTIFS(EQ$2:EQ182,"&gt;"&amp;EQ183,ER$2:ER182,"&gt;"&amp;ER183)+COUNTIFS(EQ184:EQ$201,"&gt;"&amp;EQ183,ER184:ER$201,"&gt;"&amp;ER183),"")</f>
        <v/>
      </c>
      <c r="ET183" s="82" t="str">
        <f>IF(AND(Include_study?="Yes",Sufficient_data="Yes"),COUNTIFS(EQ$2:EQ182,"&lt;"&amp;EQ183,ER$2:ER182,"&gt;"&amp;ER183)+COUNTIFS(EQ184:EQ$201,"&lt;"&amp;EQ183,ER184:ER$201,"&gt;"&amp;ER183)+COUNTIFS(EQ$2:EQ182,"&gt;"&amp;EQ183,ER$2:ER182,"&lt;"&amp;ER183)+COUNTIFS(EQ184:EQ$201,"&gt;"&amp;EQ183,ER184:ER$201,"&lt;"&amp;ER183),"")</f>
        <v/>
      </c>
      <c r="EV183" s="136"/>
      <c r="FA183" s="136"/>
      <c r="FB183" s="41" t="e">
        <f t="shared" si="339"/>
        <v>#N/A</v>
      </c>
      <c r="FC183" s="41" t="e">
        <f t="shared" si="340"/>
        <v>#N/A</v>
      </c>
      <c r="FD183" s="41" t="str">
        <f t="shared" si="341"/>
        <v/>
      </c>
      <c r="FE183" s="51" t="str">
        <f>IF(AND(Include_study?="Yes",Sufficient_data="Yes"),Z_score-('Publication Bias Analysis'!AO$30+'Publication Bias Analysis'!AO$31*Inverse_standard_error),"")</f>
        <v/>
      </c>
      <c r="FK183" s="136"/>
      <c r="FL183" s="11" t="str">
        <f>IF(Z_score_individual_studies&lt;&gt;"",RANK('Publication Bias Analysis'!AW:AW,'Publication Bias Analysis'!AW:AW,1)+COUNTIF('Publication Bias Analysis'!AW$2:AW182,'Publication Bias Analysis'!AW183),"")</f>
        <v/>
      </c>
      <c r="FM183" s="41" t="str">
        <f t="shared" si="342"/>
        <v/>
      </c>
      <c r="FN183" s="41" t="e">
        <f>IF('Publication Bias Analysis'!AV183&lt;&gt;"",'Publication Bias Analysis'!AV183,NA())</f>
        <v>#N/A</v>
      </c>
      <c r="FO183" s="41" t="e">
        <f>IF('Publication Bias Analysis'!AW183&lt;&gt;"",'Publication Bias Analysis'!AW183,NA())</f>
        <v>#N/A</v>
      </c>
      <c r="FP183" s="41" t="str">
        <f>IF(AND(Include_study?="Yes",Sufficient_data="Yes"),'Publication Bias Analysis'!AV:AV-AVERAGE('Publication Bias Analysis'!AV:AV),"")</f>
        <v/>
      </c>
      <c r="FQ183" s="51" t="str">
        <f>IF(AND(Include_study?="Yes",Sufficient_data="Yes"),FO:FO-('Publication Bias Analysis'!AZ$30+'Publication Bias Analysis'!AZ$31*FN:FN),"")</f>
        <v/>
      </c>
      <c r="FW183" s="136"/>
      <c r="FX183" s="90" t="str">
        <f t="shared" si="343"/>
        <v/>
      </c>
      <c r="FY183" s="41" t="str">
        <f t="shared" si="378"/>
        <v/>
      </c>
      <c r="FZ183" s="51" t="str">
        <f t="shared" si="311"/>
        <v/>
      </c>
    </row>
    <row r="184" spans="1:182" x14ac:dyDescent="0.2">
      <c r="A184" s="131"/>
      <c r="B184" s="41" t="str">
        <f>IF(AND(Sufficient_data="Yes",Include_study?="Yes"),IF(AND(Sort_By=$E$1,Order="Ascending"),IF(Input!Study_name="",COUNTIFS(Input!Study_name,"&lt;&gt;"&amp;"",Include_study?,"Yes",Sufficient_data,"Yes")+1,IF(COUNT(E184)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184)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84" s="41" t="str">
        <f>IF(B184&lt;&gt;"",IF(B184=0,COUNTIF(B$2:B183,0)+1,COUNTIF(B$2:B183,B184)+COUNTIF(B:B,"&lt;"&amp;B184)+1),"")</f>
        <v/>
      </c>
      <c r="D184" s="41" t="str">
        <f t="shared" si="312"/>
        <v/>
      </c>
      <c r="E184" s="41" t="str">
        <f>IF(AND(Include_study?="Yes",Sufficient_data="Yes",Input!Study_name&lt;&gt;""),Input!Study_name,"")</f>
        <v/>
      </c>
      <c r="F184" s="41" t="str">
        <f>IF(AND(Include_study?="Yes",Sufficient_data="Yes"),IF(Input!M2_M1&lt;&gt;"",Input!M2_M1,IF(AND(M1_&lt;&gt;"",M2_&lt;&gt;""),M2_-M1_,"")),"")</f>
        <v/>
      </c>
      <c r="G184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84" s="41" t="str">
        <f>IF(AND(Include_study?="Yes",Sufficient_data="Yes"),IF(OR(t_value&lt;&gt;"",F_value&lt;&gt;"",Input!Cohens_d&lt;&gt;"",Input!Hedges_g&lt;&gt;""),"",Sdiff/SQRT(2*(1-(r_)))),"")</f>
        <v/>
      </c>
      <c r="I184" s="11" t="str">
        <f t="shared" si="313"/>
        <v/>
      </c>
      <c r="J184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84" s="41" t="str">
        <f t="shared" si="314"/>
        <v/>
      </c>
      <c r="L184" s="41" t="str">
        <f t="shared" si="315"/>
        <v/>
      </c>
      <c r="M184" s="41" t="str">
        <f t="shared" si="316"/>
        <v/>
      </c>
      <c r="N184" s="41" t="str">
        <f t="shared" si="317"/>
        <v/>
      </c>
      <c r="O184" s="41" t="str">
        <f t="shared" si="318"/>
        <v/>
      </c>
      <c r="P184" s="41" t="str">
        <f t="shared" si="319"/>
        <v/>
      </c>
      <c r="Q184" s="41" t="str">
        <f t="shared" si="289"/>
        <v/>
      </c>
      <c r="R184" s="41" t="str">
        <f t="shared" si="320"/>
        <v/>
      </c>
      <c r="S184" s="41" t="str">
        <f t="shared" si="321"/>
        <v/>
      </c>
      <c r="T184" s="105" t="str">
        <f t="shared" si="322"/>
        <v/>
      </c>
      <c r="U184" s="108" t="str">
        <f t="shared" si="323"/>
        <v/>
      </c>
      <c r="V184" s="42"/>
      <c r="W184" s="71" t="e">
        <f t="shared" si="344"/>
        <v>#N/A</v>
      </c>
      <c r="X184" s="41" t="str">
        <f t="shared" si="345"/>
        <v/>
      </c>
      <c r="Y184" s="51" t="str">
        <f t="shared" si="346"/>
        <v/>
      </c>
      <c r="AD184" s="131"/>
      <c r="AE184" s="71" t="str">
        <f t="shared" si="347"/>
        <v/>
      </c>
      <c r="AF184" s="86" t="str">
        <f t="shared" si="324"/>
        <v/>
      </c>
      <c r="AG184" s="86" t="str">
        <f t="shared" si="325"/>
        <v/>
      </c>
      <c r="AH184" s="86" t="str">
        <f t="shared" si="348"/>
        <v/>
      </c>
      <c r="AI184" s="86" t="str">
        <f t="shared" si="349"/>
        <v/>
      </c>
      <c r="AJ184" s="86" t="str">
        <f t="shared" si="350"/>
        <v/>
      </c>
      <c r="AK184" s="86" t="str">
        <f t="shared" si="326"/>
        <v/>
      </c>
      <c r="AL184" s="86" t="str">
        <f>IF(AND(Include_study?="Yes",Sufficient_data="Yes",Subgroup&lt;&gt;""),AH184-ABS(TINV((1-Subgroup_confidence_level),Number_of_subjects-1))*Calculations!AI184,"")</f>
        <v/>
      </c>
      <c r="AM184" s="86" t="str">
        <f>IF(AND(Include_study?="Yes",Sufficient_data="Yes",Subgroup&lt;&gt;""),AH184+ABS(TINV((1-Subgroup_confidence_level),Number_of_subjects-1))*Calculations!AI184,"")</f>
        <v/>
      </c>
      <c r="AN184" s="110" t="str">
        <f t="shared" si="327"/>
        <v/>
      </c>
      <c r="AO184" s="108" t="str">
        <f t="shared" si="328"/>
        <v/>
      </c>
      <c r="AP184" s="42"/>
      <c r="AQ184" s="71" t="e">
        <f t="shared" si="351"/>
        <v>#N/A</v>
      </c>
      <c r="AR184" s="41" t="str">
        <f t="shared" si="352"/>
        <v/>
      </c>
      <c r="AS184" s="51" t="str">
        <f t="shared" si="353"/>
        <v/>
      </c>
      <c r="AT184" s="42"/>
      <c r="AU184" s="71" t="str">
        <f t="shared" si="354"/>
        <v/>
      </c>
      <c r="AV184" s="86" t="str">
        <f>IF(AND(Sufficient_data="Yes",Include_study?="Yes",Subgroup&lt;&gt;""),IF(COUNTIFS(Input!P$2:P183,"="&amp;"Yes",Input!C$2:C183,"="&amp;"Yes",Input!Q$2:Q183,"="&amp;Subgroup)&gt;0,"",Subgroup),"")</f>
        <v/>
      </c>
      <c r="AW184" s="86" t="str">
        <f t="shared" si="355"/>
        <v/>
      </c>
      <c r="AX184" s="86" t="str">
        <f t="shared" si="356"/>
        <v/>
      </c>
      <c r="AY184" s="86" t="str">
        <f t="shared" si="357"/>
        <v/>
      </c>
      <c r="AZ184" s="86" t="str">
        <f t="shared" si="358"/>
        <v/>
      </c>
      <c r="BA184" s="86" t="str">
        <f t="shared" si="359"/>
        <v/>
      </c>
      <c r="BB184" s="86" t="str">
        <f t="shared" si="360"/>
        <v/>
      </c>
      <c r="BC184" s="86" t="str">
        <f t="shared" si="329"/>
        <v/>
      </c>
      <c r="BD184" s="86" t="str">
        <f t="shared" si="361"/>
        <v/>
      </c>
      <c r="BE184" s="86" t="str">
        <f t="shared" si="330"/>
        <v/>
      </c>
      <c r="BF184" s="86" t="str">
        <f t="shared" si="331"/>
        <v/>
      </c>
      <c r="BG184" s="86" t="str">
        <f t="shared" si="362"/>
        <v/>
      </c>
      <c r="BH184" s="86" t="str">
        <f t="shared" si="332"/>
        <v/>
      </c>
      <c r="BI184" s="86" t="str">
        <f t="shared" si="333"/>
        <v/>
      </c>
      <c r="BJ184" s="86" t="str">
        <f t="shared" si="363"/>
        <v/>
      </c>
      <c r="BK184" s="86" t="str">
        <f t="shared" si="334"/>
        <v/>
      </c>
      <c r="BL184" s="86" t="str">
        <f t="shared" si="335"/>
        <v/>
      </c>
      <c r="BM184" s="86" t="str">
        <f t="shared" si="364"/>
        <v/>
      </c>
      <c r="BN184" s="86" t="str">
        <f t="shared" si="365"/>
        <v/>
      </c>
      <c r="BO184" s="86" t="e">
        <f t="shared" si="366"/>
        <v>#N/A</v>
      </c>
      <c r="BP184" s="105" t="str">
        <f t="shared" si="367"/>
        <v/>
      </c>
      <c r="BQ184" s="86" t="str">
        <f t="shared" si="368"/>
        <v/>
      </c>
      <c r="BR184" s="86" t="str">
        <f t="shared" si="336"/>
        <v/>
      </c>
      <c r="BS184" s="86" t="str">
        <f t="shared" si="369"/>
        <v/>
      </c>
      <c r="BT184" s="51" t="str">
        <f t="shared" si="310"/>
        <v/>
      </c>
      <c r="BY184" s="132"/>
      <c r="BZ184" s="41" t="e">
        <f>IF(AND(Sufficient_data="Yes",Include_study?="Yes",Moderator&lt;&gt;""),'Moderator Analysis'!E184,NA())</f>
        <v>#N/A</v>
      </c>
      <c r="CA184" s="41" t="e">
        <f>IF(AND(Include_study?="Yes",Sufficient_data="Yes",Moderator&lt;&gt;""),'Moderator Analysis'!F184,NA())</f>
        <v>#N/A</v>
      </c>
      <c r="CB184" s="41" t="str">
        <f t="shared" si="337"/>
        <v/>
      </c>
      <c r="CC184" s="41" t="str">
        <f t="shared" si="370"/>
        <v/>
      </c>
      <c r="CD184" s="41" t="str">
        <f>IF(AND(Sufficient_data="Yes",Include_study?="Yes",Moderator&lt;&gt;""),'Moderator Analysis'!F:F-CO$2,"")</f>
        <v/>
      </c>
      <c r="CE184" s="41" t="str">
        <f t="shared" si="371"/>
        <v/>
      </c>
      <c r="CF184" s="51" t="str">
        <f>IF(AND(Sufficient_data="Yes",Include_study?="Yes",Moderator&lt;&gt;""),CC:CC*('Moderator Analysis'!F:F-CO$5-CO$4*'Moderator Analysis'!E:E)^2,"")</f>
        <v/>
      </c>
      <c r="CG184" s="42"/>
      <c r="CH184" s="25"/>
      <c r="CI184" s="71" t="str">
        <f t="shared" si="372"/>
        <v/>
      </c>
      <c r="CJ184" s="41" t="str">
        <f>IF(AND(Sufficient_data="Yes",Include_study?="Yes",CI184&lt;&gt;""),'Moderator Analysis'!F:F-'Moderator Analysis'!$J$37,"")</f>
        <v/>
      </c>
      <c r="CK184" s="41" t="str">
        <f>IF(AND(Sufficient_data="Yes",Include_study?="Yes",CI184&lt;&gt;""),'Moderator Analysis'!E:E-SUMPRODUCT('Moderator Analysis'!E:E,CI:CI)/SUM(CI:CI),"")</f>
        <v/>
      </c>
      <c r="CL184" s="51" t="str">
        <f>IF(AND(Sufficient_data="Yes",Include_study?="Yes",CI184&lt;&gt;""),CI:CI*('Moderator Analysis'!F:F-'Moderator Analysis'!J$29-'Moderator Analysis'!J$30*'Moderator Analysis'!E:E)^2,"")</f>
        <v/>
      </c>
      <c r="CQ184" s="132"/>
      <c r="CR184" s="134"/>
      <c r="CS184" s="41" t="str">
        <f>IF(AND(Sufficient_data="Yes",Include_study?="Yes"),1/('Publication Bias Analysis'!F184^2),"")</f>
        <v/>
      </c>
      <c r="CT184" s="86" t="str">
        <f>IF(AND(Include_study?="Yes",Sufficient_data="Yes"),1/('Publication Bias Analysis'!F184^2+IF(Additional_model="Fixed effect",0,DG$21)),"")</f>
        <v/>
      </c>
      <c r="CU184" s="86" t="str">
        <f>IF(AND(Include_study?="Yes",Sufficient_data="Yes"),1/('Publication Bias Analysis'!F:F^2+IF(Additional_model="Fixed effect",0,'Publication Bias Analysis'!L$32)),"")</f>
        <v/>
      </c>
      <c r="CV184" s="86" t="str">
        <f>IF(AND(Include_study?="Yes",Sufficient_data="Yes"),'Publication Bias Analysis'!E:E-'Publication Bias Analysis'!I$37,"")</f>
        <v/>
      </c>
      <c r="CW184" s="86" t="str">
        <f>IF(AND(Include_study?="Yes",Sufficient_data="Yes"),IF(Additional_model="Fixed effect",1/'Publication Bias Analysis'!F:F,1/SQRT('Publication Bias Analysis'!F:F^2+Calculations!DG$21)),"")</f>
        <v/>
      </c>
      <c r="CX184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84" s="88" t="str">
        <f t="shared" si="338"/>
        <v/>
      </c>
      <c r="CZ184" s="88" t="str">
        <f>IF(AND(Include_study?="Yes",Sufficient_data="Yes"),CY:CY+IF(DK:DK&lt;0,-1,1)*COUNTIF(CY$2:CY183,CY:CY),"")</f>
        <v/>
      </c>
      <c r="DA184" s="88" t="str">
        <f>IF(AND(Include_study?="Yes",Sufficient_data="Yes"),RANK(DO:DO,DO:DO,1)*IF(DN:DN&gt;0,1,-1)+IF(DN:DN&lt;0,-1,1)*COUNTIF(CY$2:CY183,CY:CY),"")</f>
        <v/>
      </c>
      <c r="DB184" s="88" t="str">
        <f>IF(AND(Include_study?="Yes",Sufficient_data="Yes"),RANK(DR:DR,DR:DR,1)*IF(DQ:DQ&gt;0,1,-1)+IF(DQ:DQ&lt;0,-1,1)*COUNTIF(CY$2:CY183,CY:CY),"")</f>
        <v/>
      </c>
      <c r="DC184" s="41" t="e">
        <f>IF(AND(Include_study?="Yes",Sufficient_data="Yes"),'Publication Bias Analysis'!$E:$E,NA())</f>
        <v>#N/A</v>
      </c>
      <c r="DD184" s="51" t="e">
        <f>IF(AND(Include_study?="Yes",Sufficient_data="Yes"),'Publication Bias Analysis'!$F:$F,NA())</f>
        <v>#N/A</v>
      </c>
      <c r="DJ184" s="136"/>
      <c r="DK184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84" s="41" t="str">
        <f t="shared" si="373"/>
        <v/>
      </c>
      <c r="DM184" s="51" t="str">
        <f>IF(AND(Include_study?="Yes",Sufficient_data="Yes"),1/('Publication Bias Analysis'!F:F^2+IF(Additional_model="Fixed effect",0,$DV$6)),"")</f>
        <v/>
      </c>
      <c r="DN184" s="41" t="str">
        <f>IF(AND(Include_study?="Yes",Sufficient_data="Yes"),IF('Publication Bias Analysis'!L$38="Left",'Publication Bias Analysis'!E:E-DV$3,Calculations!DV$3-'Publication Bias Analysis'!E:E),"")</f>
        <v/>
      </c>
      <c r="DO184" s="41" t="str">
        <f t="shared" si="374"/>
        <v/>
      </c>
      <c r="DP184" s="51" t="str">
        <f>IF(AND(DN184&lt;&gt;"",CZ184&lt;=MAX(CZ:CZ)-DV$7),1/('Publication Bias Analysis'!F:F^2+IF(Additional_model="Fixed effect",0,$DV$13)),"")</f>
        <v/>
      </c>
      <c r="DQ184" s="71" t="str">
        <f>IF(AND(Include_study?="Yes",Sufficient_data="Yes"),IF('Publication Bias Analysis'!L$38="Left",'Publication Bias Analysis'!E:E-DV$10,DV$10-'Publication Bias Analysis'!E:E),"")</f>
        <v/>
      </c>
      <c r="DR184" s="41" t="str">
        <f t="shared" si="375"/>
        <v/>
      </c>
      <c r="DS184" s="51" t="str">
        <f>IF(AND(DQ184&lt;&gt;"",DA184&lt;=MAX(DA:DA)-DV$14),1/('Publication Bias Analysis'!F:F^2+IF(Additional_model="Fixed effect",0,$DV$20)),"")</f>
        <v/>
      </c>
      <c r="EJ184" s="136"/>
      <c r="EK184" s="41" t="str">
        <f t="shared" si="307"/>
        <v/>
      </c>
      <c r="EL184" s="51" t="str">
        <f>IF(AND(Include_study?="Yes",Sufficient_data="Yes"),Z_score-('Publication Bias Analysis'!P$3+'Publication Bias Analysis'!P$4*Inverse_standard_error),"")</f>
        <v/>
      </c>
      <c r="EN184" s="136"/>
      <c r="EO184" s="41" t="str">
        <f>IF(AND(Include_study?="Yes",Sufficient_data="Yes"),('Publication Bias Analysis'!E:E-(SUMPRODUCT(Calculations!CS:CS,'Publication Bias Analysis'!E:E)/SUM(Calculations!CS:CS)))/SQRT(Calculations!EP:EP),"")</f>
        <v/>
      </c>
      <c r="EP184" s="41" t="str">
        <f>IF(AND(Include_study?="Yes",Sufficient_data="Yes"),'Publication Bias Analysis'!F:F^2-1/SUM(Calculations!CS:CS),"")</f>
        <v/>
      </c>
      <c r="EQ184" s="11" t="str">
        <f t="shared" si="376"/>
        <v/>
      </c>
      <c r="ER184" s="11" t="str">
        <f t="shared" si="377"/>
        <v/>
      </c>
      <c r="ES184" s="11" t="str">
        <f>IF(AND(Include_study?="Yes",Sufficient_data="Yes"),COUNTIFS(EQ$2:EQ183,"&lt;"&amp;EQ184,ER$2:ER183,"&lt;"&amp;ER184)+COUNTIFS(EQ185:EQ$201,"&lt;"&amp;EQ184,ER185:ER$201,"&lt;"&amp;ER184)+COUNTIFS(EQ$2:EQ183,"&gt;"&amp;EQ184,ER$2:ER183,"&gt;"&amp;ER184)+COUNTIFS(EQ185:EQ$201,"&gt;"&amp;EQ184,ER185:ER$201,"&gt;"&amp;ER184),"")</f>
        <v/>
      </c>
      <c r="ET184" s="82" t="str">
        <f>IF(AND(Include_study?="Yes",Sufficient_data="Yes"),COUNTIFS(EQ$2:EQ183,"&lt;"&amp;EQ184,ER$2:ER183,"&gt;"&amp;ER184)+COUNTIFS(EQ185:EQ$201,"&lt;"&amp;EQ184,ER185:ER$201,"&gt;"&amp;ER184)+COUNTIFS(EQ$2:EQ183,"&gt;"&amp;EQ184,ER$2:ER183,"&lt;"&amp;ER184)+COUNTIFS(EQ185:EQ$201,"&gt;"&amp;EQ184,ER185:ER$201,"&lt;"&amp;ER184),"")</f>
        <v/>
      </c>
      <c r="EV184" s="136"/>
      <c r="FA184" s="136"/>
      <c r="FB184" s="41" t="e">
        <f t="shared" si="339"/>
        <v>#N/A</v>
      </c>
      <c r="FC184" s="41" t="e">
        <f t="shared" si="340"/>
        <v>#N/A</v>
      </c>
      <c r="FD184" s="41" t="str">
        <f t="shared" si="341"/>
        <v/>
      </c>
      <c r="FE184" s="51" t="str">
        <f>IF(AND(Include_study?="Yes",Sufficient_data="Yes"),Z_score-('Publication Bias Analysis'!AO$30+'Publication Bias Analysis'!AO$31*Inverse_standard_error),"")</f>
        <v/>
      </c>
      <c r="FK184" s="136"/>
      <c r="FL184" s="11" t="str">
        <f>IF(Z_score_individual_studies&lt;&gt;"",RANK('Publication Bias Analysis'!AW:AW,'Publication Bias Analysis'!AW:AW,1)+COUNTIF('Publication Bias Analysis'!AW$2:AW183,'Publication Bias Analysis'!AW184),"")</f>
        <v/>
      </c>
      <c r="FM184" s="41" t="str">
        <f t="shared" si="342"/>
        <v/>
      </c>
      <c r="FN184" s="41" t="e">
        <f>IF('Publication Bias Analysis'!AV184&lt;&gt;"",'Publication Bias Analysis'!AV184,NA())</f>
        <v>#N/A</v>
      </c>
      <c r="FO184" s="41" t="e">
        <f>IF('Publication Bias Analysis'!AW184&lt;&gt;"",'Publication Bias Analysis'!AW184,NA())</f>
        <v>#N/A</v>
      </c>
      <c r="FP184" s="41" t="str">
        <f>IF(AND(Include_study?="Yes",Sufficient_data="Yes"),'Publication Bias Analysis'!AV:AV-AVERAGE('Publication Bias Analysis'!AV:AV),"")</f>
        <v/>
      </c>
      <c r="FQ184" s="51" t="str">
        <f>IF(AND(Include_study?="Yes",Sufficient_data="Yes"),FO:FO-('Publication Bias Analysis'!AZ$30+'Publication Bias Analysis'!AZ$31*FN:FN),"")</f>
        <v/>
      </c>
      <c r="FW184" s="136"/>
      <c r="FX184" s="90" t="str">
        <f t="shared" si="343"/>
        <v/>
      </c>
      <c r="FY184" s="41" t="str">
        <f t="shared" si="378"/>
        <v/>
      </c>
      <c r="FZ184" s="51" t="str">
        <f t="shared" si="311"/>
        <v/>
      </c>
    </row>
    <row r="185" spans="1:182" x14ac:dyDescent="0.2">
      <c r="A185" s="131"/>
      <c r="B185" s="41" t="str">
        <f>IF(AND(Sufficient_data="Yes",Include_study?="Yes"),IF(AND(Sort_By=$E$1,Order="Ascending"),IF(Input!Study_name="",COUNTIFS(Input!Study_name,"&lt;&gt;"&amp;"",Include_study?,"Yes",Sufficient_data,"Yes")+1,IF(COUNT(E185)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185)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85" s="41" t="str">
        <f>IF(B185&lt;&gt;"",IF(B185=0,COUNTIF(B$2:B184,0)+1,COUNTIF(B$2:B184,B185)+COUNTIF(B:B,"&lt;"&amp;B185)+1),"")</f>
        <v/>
      </c>
      <c r="D185" s="41" t="str">
        <f t="shared" si="312"/>
        <v/>
      </c>
      <c r="E185" s="41" t="str">
        <f>IF(AND(Include_study?="Yes",Sufficient_data="Yes",Input!Study_name&lt;&gt;""),Input!Study_name,"")</f>
        <v/>
      </c>
      <c r="F185" s="41" t="str">
        <f>IF(AND(Include_study?="Yes",Sufficient_data="Yes"),IF(Input!M2_M1&lt;&gt;"",Input!M2_M1,IF(AND(M1_&lt;&gt;"",M2_&lt;&gt;""),M2_-M1_,"")),"")</f>
        <v/>
      </c>
      <c r="G185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85" s="41" t="str">
        <f>IF(AND(Include_study?="Yes",Sufficient_data="Yes"),IF(OR(t_value&lt;&gt;"",F_value&lt;&gt;"",Input!Cohens_d&lt;&gt;"",Input!Hedges_g&lt;&gt;""),"",Sdiff/SQRT(2*(1-(r_)))),"")</f>
        <v/>
      </c>
      <c r="I185" s="11" t="str">
        <f t="shared" si="313"/>
        <v/>
      </c>
      <c r="J185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85" s="41" t="str">
        <f t="shared" si="314"/>
        <v/>
      </c>
      <c r="L185" s="41" t="str">
        <f t="shared" si="315"/>
        <v/>
      </c>
      <c r="M185" s="41" t="str">
        <f t="shared" si="316"/>
        <v/>
      </c>
      <c r="N185" s="41" t="str">
        <f t="shared" si="317"/>
        <v/>
      </c>
      <c r="O185" s="41" t="str">
        <f t="shared" si="318"/>
        <v/>
      </c>
      <c r="P185" s="41" t="str">
        <f t="shared" si="319"/>
        <v/>
      </c>
      <c r="Q185" s="41" t="str">
        <f t="shared" si="289"/>
        <v/>
      </c>
      <c r="R185" s="41" t="str">
        <f t="shared" si="320"/>
        <v/>
      </c>
      <c r="S185" s="41" t="str">
        <f t="shared" si="321"/>
        <v/>
      </c>
      <c r="T185" s="105" t="str">
        <f t="shared" si="322"/>
        <v/>
      </c>
      <c r="U185" s="108" t="str">
        <f t="shared" si="323"/>
        <v/>
      </c>
      <c r="V185" s="42"/>
      <c r="W185" s="71" t="e">
        <f t="shared" si="344"/>
        <v>#N/A</v>
      </c>
      <c r="X185" s="41" t="str">
        <f t="shared" si="345"/>
        <v/>
      </c>
      <c r="Y185" s="51" t="str">
        <f t="shared" si="346"/>
        <v/>
      </c>
      <c r="AD185" s="131"/>
      <c r="AE185" s="71" t="str">
        <f t="shared" si="347"/>
        <v/>
      </c>
      <c r="AF185" s="86" t="str">
        <f t="shared" si="324"/>
        <v/>
      </c>
      <c r="AG185" s="86" t="str">
        <f t="shared" si="325"/>
        <v/>
      </c>
      <c r="AH185" s="86" t="str">
        <f t="shared" si="348"/>
        <v/>
      </c>
      <c r="AI185" s="86" t="str">
        <f t="shared" si="349"/>
        <v/>
      </c>
      <c r="AJ185" s="86" t="str">
        <f t="shared" si="350"/>
        <v/>
      </c>
      <c r="AK185" s="86" t="str">
        <f t="shared" si="326"/>
        <v/>
      </c>
      <c r="AL185" s="86" t="str">
        <f>IF(AND(Include_study?="Yes",Sufficient_data="Yes",Subgroup&lt;&gt;""),AH185-ABS(TINV((1-Subgroup_confidence_level),Number_of_subjects-1))*Calculations!AI185,"")</f>
        <v/>
      </c>
      <c r="AM185" s="86" t="str">
        <f>IF(AND(Include_study?="Yes",Sufficient_data="Yes",Subgroup&lt;&gt;""),AH185+ABS(TINV((1-Subgroup_confidence_level),Number_of_subjects-1))*Calculations!AI185,"")</f>
        <v/>
      </c>
      <c r="AN185" s="110" t="str">
        <f t="shared" si="327"/>
        <v/>
      </c>
      <c r="AO185" s="108" t="str">
        <f t="shared" si="328"/>
        <v/>
      </c>
      <c r="AP185" s="42"/>
      <c r="AQ185" s="71" t="e">
        <f t="shared" si="351"/>
        <v>#N/A</v>
      </c>
      <c r="AR185" s="41" t="str">
        <f t="shared" si="352"/>
        <v/>
      </c>
      <c r="AS185" s="51" t="str">
        <f t="shared" si="353"/>
        <v/>
      </c>
      <c r="AT185" s="42"/>
      <c r="AU185" s="71" t="str">
        <f t="shared" si="354"/>
        <v/>
      </c>
      <c r="AV185" s="86" t="str">
        <f>IF(AND(Sufficient_data="Yes",Include_study?="Yes",Subgroup&lt;&gt;""),IF(COUNTIFS(Input!P$2:P184,"="&amp;"Yes",Input!C$2:C184,"="&amp;"Yes",Input!Q$2:Q184,"="&amp;Subgroup)&gt;0,"",Subgroup),"")</f>
        <v/>
      </c>
      <c r="AW185" s="86" t="str">
        <f t="shared" si="355"/>
        <v/>
      </c>
      <c r="AX185" s="86" t="str">
        <f t="shared" si="356"/>
        <v/>
      </c>
      <c r="AY185" s="86" t="str">
        <f t="shared" si="357"/>
        <v/>
      </c>
      <c r="AZ185" s="86" t="str">
        <f t="shared" si="358"/>
        <v/>
      </c>
      <c r="BA185" s="86" t="str">
        <f t="shared" si="359"/>
        <v/>
      </c>
      <c r="BB185" s="86" t="str">
        <f t="shared" si="360"/>
        <v/>
      </c>
      <c r="BC185" s="86" t="str">
        <f t="shared" si="329"/>
        <v/>
      </c>
      <c r="BD185" s="86" t="str">
        <f t="shared" si="361"/>
        <v/>
      </c>
      <c r="BE185" s="86" t="str">
        <f t="shared" si="330"/>
        <v/>
      </c>
      <c r="BF185" s="86" t="str">
        <f t="shared" si="331"/>
        <v/>
      </c>
      <c r="BG185" s="86" t="str">
        <f t="shared" si="362"/>
        <v/>
      </c>
      <c r="BH185" s="86" t="str">
        <f t="shared" si="332"/>
        <v/>
      </c>
      <c r="BI185" s="86" t="str">
        <f t="shared" si="333"/>
        <v/>
      </c>
      <c r="BJ185" s="86" t="str">
        <f t="shared" si="363"/>
        <v/>
      </c>
      <c r="BK185" s="86" t="str">
        <f t="shared" si="334"/>
        <v/>
      </c>
      <c r="BL185" s="86" t="str">
        <f t="shared" si="335"/>
        <v/>
      </c>
      <c r="BM185" s="86" t="str">
        <f t="shared" si="364"/>
        <v/>
      </c>
      <c r="BN185" s="86" t="str">
        <f t="shared" si="365"/>
        <v/>
      </c>
      <c r="BO185" s="86" t="e">
        <f t="shared" si="366"/>
        <v>#N/A</v>
      </c>
      <c r="BP185" s="105" t="str">
        <f t="shared" si="367"/>
        <v/>
      </c>
      <c r="BQ185" s="86" t="str">
        <f t="shared" si="368"/>
        <v/>
      </c>
      <c r="BR185" s="86" t="str">
        <f t="shared" si="336"/>
        <v/>
      </c>
      <c r="BS185" s="86" t="str">
        <f t="shared" si="369"/>
        <v/>
      </c>
      <c r="BT185" s="51" t="str">
        <f t="shared" si="310"/>
        <v/>
      </c>
      <c r="BY185" s="132"/>
      <c r="BZ185" s="41" t="e">
        <f>IF(AND(Sufficient_data="Yes",Include_study?="Yes",Moderator&lt;&gt;""),'Moderator Analysis'!E185,NA())</f>
        <v>#N/A</v>
      </c>
      <c r="CA185" s="41" t="e">
        <f>IF(AND(Include_study?="Yes",Sufficient_data="Yes",Moderator&lt;&gt;""),'Moderator Analysis'!F185,NA())</f>
        <v>#N/A</v>
      </c>
      <c r="CB185" s="41" t="str">
        <f t="shared" si="337"/>
        <v/>
      </c>
      <c r="CC185" s="41" t="str">
        <f t="shared" si="370"/>
        <v/>
      </c>
      <c r="CD185" s="41" t="str">
        <f>IF(AND(Sufficient_data="Yes",Include_study?="Yes",Moderator&lt;&gt;""),'Moderator Analysis'!F:F-CO$2,"")</f>
        <v/>
      </c>
      <c r="CE185" s="41" t="str">
        <f t="shared" si="371"/>
        <v/>
      </c>
      <c r="CF185" s="51" t="str">
        <f>IF(AND(Sufficient_data="Yes",Include_study?="Yes",Moderator&lt;&gt;""),CC:CC*('Moderator Analysis'!F:F-CO$5-CO$4*'Moderator Analysis'!E:E)^2,"")</f>
        <v/>
      </c>
      <c r="CG185" s="42"/>
      <c r="CH185" s="25"/>
      <c r="CI185" s="71" t="str">
        <f t="shared" si="372"/>
        <v/>
      </c>
      <c r="CJ185" s="41" t="str">
        <f>IF(AND(Sufficient_data="Yes",Include_study?="Yes",CI185&lt;&gt;""),'Moderator Analysis'!F:F-'Moderator Analysis'!$J$37,"")</f>
        <v/>
      </c>
      <c r="CK185" s="41" t="str">
        <f>IF(AND(Sufficient_data="Yes",Include_study?="Yes",CI185&lt;&gt;""),'Moderator Analysis'!E:E-SUMPRODUCT('Moderator Analysis'!E:E,CI:CI)/SUM(CI:CI),"")</f>
        <v/>
      </c>
      <c r="CL185" s="51" t="str">
        <f>IF(AND(Sufficient_data="Yes",Include_study?="Yes",CI185&lt;&gt;""),CI:CI*('Moderator Analysis'!F:F-'Moderator Analysis'!J$29-'Moderator Analysis'!J$30*'Moderator Analysis'!E:E)^2,"")</f>
        <v/>
      </c>
      <c r="CQ185" s="132"/>
      <c r="CR185" s="134"/>
      <c r="CS185" s="41" t="str">
        <f>IF(AND(Sufficient_data="Yes",Include_study?="Yes"),1/('Publication Bias Analysis'!F185^2),"")</f>
        <v/>
      </c>
      <c r="CT185" s="86" t="str">
        <f>IF(AND(Include_study?="Yes",Sufficient_data="Yes"),1/('Publication Bias Analysis'!F185^2+IF(Additional_model="Fixed effect",0,DG$21)),"")</f>
        <v/>
      </c>
      <c r="CU185" s="86" t="str">
        <f>IF(AND(Include_study?="Yes",Sufficient_data="Yes"),1/('Publication Bias Analysis'!F:F^2+IF(Additional_model="Fixed effect",0,'Publication Bias Analysis'!L$32)),"")</f>
        <v/>
      </c>
      <c r="CV185" s="86" t="str">
        <f>IF(AND(Include_study?="Yes",Sufficient_data="Yes"),'Publication Bias Analysis'!E:E-'Publication Bias Analysis'!I$37,"")</f>
        <v/>
      </c>
      <c r="CW185" s="86" t="str">
        <f>IF(AND(Include_study?="Yes",Sufficient_data="Yes"),IF(Additional_model="Fixed effect",1/'Publication Bias Analysis'!F:F,1/SQRT('Publication Bias Analysis'!F:F^2+Calculations!DG$21)),"")</f>
        <v/>
      </c>
      <c r="CX185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85" s="88" t="str">
        <f t="shared" si="338"/>
        <v/>
      </c>
      <c r="CZ185" s="88" t="str">
        <f>IF(AND(Include_study?="Yes",Sufficient_data="Yes"),CY:CY+IF(DK:DK&lt;0,-1,1)*COUNTIF(CY$2:CY184,CY:CY),"")</f>
        <v/>
      </c>
      <c r="DA185" s="88" t="str">
        <f>IF(AND(Include_study?="Yes",Sufficient_data="Yes"),RANK(DO:DO,DO:DO,1)*IF(DN:DN&gt;0,1,-1)+IF(DN:DN&lt;0,-1,1)*COUNTIF(CY$2:CY184,CY:CY),"")</f>
        <v/>
      </c>
      <c r="DB185" s="88" t="str">
        <f>IF(AND(Include_study?="Yes",Sufficient_data="Yes"),RANK(DR:DR,DR:DR,1)*IF(DQ:DQ&gt;0,1,-1)+IF(DQ:DQ&lt;0,-1,1)*COUNTIF(CY$2:CY184,CY:CY),"")</f>
        <v/>
      </c>
      <c r="DC185" s="41" t="e">
        <f>IF(AND(Include_study?="Yes",Sufficient_data="Yes"),'Publication Bias Analysis'!$E:$E,NA())</f>
        <v>#N/A</v>
      </c>
      <c r="DD185" s="51" t="e">
        <f>IF(AND(Include_study?="Yes",Sufficient_data="Yes"),'Publication Bias Analysis'!$F:$F,NA())</f>
        <v>#N/A</v>
      </c>
      <c r="DJ185" s="136"/>
      <c r="DK185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85" s="41" t="str">
        <f t="shared" si="373"/>
        <v/>
      </c>
      <c r="DM185" s="51" t="str">
        <f>IF(AND(Include_study?="Yes",Sufficient_data="Yes"),1/('Publication Bias Analysis'!F:F^2+IF(Additional_model="Fixed effect",0,$DV$6)),"")</f>
        <v/>
      </c>
      <c r="DN185" s="41" t="str">
        <f>IF(AND(Include_study?="Yes",Sufficient_data="Yes"),IF('Publication Bias Analysis'!L$38="Left",'Publication Bias Analysis'!E:E-DV$3,Calculations!DV$3-'Publication Bias Analysis'!E:E),"")</f>
        <v/>
      </c>
      <c r="DO185" s="41" t="str">
        <f t="shared" si="374"/>
        <v/>
      </c>
      <c r="DP185" s="51" t="str">
        <f>IF(AND(DN185&lt;&gt;"",CZ185&lt;=MAX(CZ:CZ)-DV$7),1/('Publication Bias Analysis'!F:F^2+IF(Additional_model="Fixed effect",0,$DV$13)),"")</f>
        <v/>
      </c>
      <c r="DQ185" s="71" t="str">
        <f>IF(AND(Include_study?="Yes",Sufficient_data="Yes"),IF('Publication Bias Analysis'!L$38="Left",'Publication Bias Analysis'!E:E-DV$10,DV$10-'Publication Bias Analysis'!E:E),"")</f>
        <v/>
      </c>
      <c r="DR185" s="41" t="str">
        <f t="shared" si="375"/>
        <v/>
      </c>
      <c r="DS185" s="51" t="str">
        <f>IF(AND(DQ185&lt;&gt;"",DA185&lt;=MAX(DA:DA)-DV$14),1/('Publication Bias Analysis'!F:F^2+IF(Additional_model="Fixed effect",0,$DV$20)),"")</f>
        <v/>
      </c>
      <c r="EJ185" s="136"/>
      <c r="EK185" s="41" t="str">
        <f t="shared" si="307"/>
        <v/>
      </c>
      <c r="EL185" s="51" t="str">
        <f>IF(AND(Include_study?="Yes",Sufficient_data="Yes"),Z_score-('Publication Bias Analysis'!P$3+'Publication Bias Analysis'!P$4*Inverse_standard_error),"")</f>
        <v/>
      </c>
      <c r="EN185" s="136"/>
      <c r="EO185" s="41" t="str">
        <f>IF(AND(Include_study?="Yes",Sufficient_data="Yes"),('Publication Bias Analysis'!E:E-(SUMPRODUCT(Calculations!CS:CS,'Publication Bias Analysis'!E:E)/SUM(Calculations!CS:CS)))/SQRT(Calculations!EP:EP),"")</f>
        <v/>
      </c>
      <c r="EP185" s="41" t="str">
        <f>IF(AND(Include_study?="Yes",Sufficient_data="Yes"),'Publication Bias Analysis'!F:F^2-1/SUM(Calculations!CS:CS),"")</f>
        <v/>
      </c>
      <c r="EQ185" s="11" t="str">
        <f t="shared" si="376"/>
        <v/>
      </c>
      <c r="ER185" s="11" t="str">
        <f t="shared" si="377"/>
        <v/>
      </c>
      <c r="ES185" s="11" t="str">
        <f>IF(AND(Include_study?="Yes",Sufficient_data="Yes"),COUNTIFS(EQ$2:EQ184,"&lt;"&amp;EQ185,ER$2:ER184,"&lt;"&amp;ER185)+COUNTIFS(EQ186:EQ$201,"&lt;"&amp;EQ185,ER186:ER$201,"&lt;"&amp;ER185)+COUNTIFS(EQ$2:EQ184,"&gt;"&amp;EQ185,ER$2:ER184,"&gt;"&amp;ER185)+COUNTIFS(EQ186:EQ$201,"&gt;"&amp;EQ185,ER186:ER$201,"&gt;"&amp;ER185),"")</f>
        <v/>
      </c>
      <c r="ET185" s="82" t="str">
        <f>IF(AND(Include_study?="Yes",Sufficient_data="Yes"),COUNTIFS(EQ$2:EQ184,"&lt;"&amp;EQ185,ER$2:ER184,"&gt;"&amp;ER185)+COUNTIFS(EQ186:EQ$201,"&lt;"&amp;EQ185,ER186:ER$201,"&gt;"&amp;ER185)+COUNTIFS(EQ$2:EQ184,"&gt;"&amp;EQ185,ER$2:ER184,"&lt;"&amp;ER185)+COUNTIFS(EQ186:EQ$201,"&gt;"&amp;EQ185,ER186:ER$201,"&lt;"&amp;ER185),"")</f>
        <v/>
      </c>
      <c r="EV185" s="136"/>
      <c r="FA185" s="136"/>
      <c r="FB185" s="41" t="e">
        <f t="shared" si="339"/>
        <v>#N/A</v>
      </c>
      <c r="FC185" s="41" t="e">
        <f t="shared" si="340"/>
        <v>#N/A</v>
      </c>
      <c r="FD185" s="41" t="str">
        <f t="shared" si="341"/>
        <v/>
      </c>
      <c r="FE185" s="51" t="str">
        <f>IF(AND(Include_study?="Yes",Sufficient_data="Yes"),Z_score-('Publication Bias Analysis'!AO$30+'Publication Bias Analysis'!AO$31*Inverse_standard_error),"")</f>
        <v/>
      </c>
      <c r="FK185" s="136"/>
      <c r="FL185" s="11" t="str">
        <f>IF(Z_score_individual_studies&lt;&gt;"",RANK('Publication Bias Analysis'!AW:AW,'Publication Bias Analysis'!AW:AW,1)+COUNTIF('Publication Bias Analysis'!AW$2:AW184,'Publication Bias Analysis'!AW185),"")</f>
        <v/>
      </c>
      <c r="FM185" s="41" t="str">
        <f t="shared" si="342"/>
        <v/>
      </c>
      <c r="FN185" s="41" t="e">
        <f>IF('Publication Bias Analysis'!AV185&lt;&gt;"",'Publication Bias Analysis'!AV185,NA())</f>
        <v>#N/A</v>
      </c>
      <c r="FO185" s="41" t="e">
        <f>IF('Publication Bias Analysis'!AW185&lt;&gt;"",'Publication Bias Analysis'!AW185,NA())</f>
        <v>#N/A</v>
      </c>
      <c r="FP185" s="41" t="str">
        <f>IF(AND(Include_study?="Yes",Sufficient_data="Yes"),'Publication Bias Analysis'!AV:AV-AVERAGE('Publication Bias Analysis'!AV:AV),"")</f>
        <v/>
      </c>
      <c r="FQ185" s="51" t="str">
        <f>IF(AND(Include_study?="Yes",Sufficient_data="Yes"),FO:FO-('Publication Bias Analysis'!AZ$30+'Publication Bias Analysis'!AZ$31*FN:FN),"")</f>
        <v/>
      </c>
      <c r="FW185" s="136"/>
      <c r="FX185" s="90" t="str">
        <f t="shared" si="343"/>
        <v/>
      </c>
      <c r="FY185" s="41" t="str">
        <f t="shared" si="378"/>
        <v/>
      </c>
      <c r="FZ185" s="51" t="str">
        <f t="shared" si="311"/>
        <v/>
      </c>
    </row>
    <row r="186" spans="1:182" x14ac:dyDescent="0.2">
      <c r="A186" s="131"/>
      <c r="B186" s="41" t="str">
        <f>IF(AND(Sufficient_data="Yes",Include_study?="Yes"),IF(AND(Sort_By=$E$1,Order="Ascending"),IF(Input!Study_name="",COUNTIFS(Input!Study_name,"&lt;&gt;"&amp;"",Include_study?,"Yes",Sufficient_data,"Yes")+1,IF(COUNT(E186)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186)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86" s="41" t="str">
        <f>IF(B186&lt;&gt;"",IF(B186=0,COUNTIF(B$2:B185,0)+1,COUNTIF(B$2:B185,B186)+COUNTIF(B:B,"&lt;"&amp;B186)+1),"")</f>
        <v/>
      </c>
      <c r="D186" s="41" t="str">
        <f t="shared" si="312"/>
        <v/>
      </c>
      <c r="E186" s="41" t="str">
        <f>IF(AND(Include_study?="Yes",Sufficient_data="Yes",Input!Study_name&lt;&gt;""),Input!Study_name,"")</f>
        <v/>
      </c>
      <c r="F186" s="41" t="str">
        <f>IF(AND(Include_study?="Yes",Sufficient_data="Yes"),IF(Input!M2_M1&lt;&gt;"",Input!M2_M1,IF(AND(M1_&lt;&gt;"",M2_&lt;&gt;""),M2_-M1_,"")),"")</f>
        <v/>
      </c>
      <c r="G186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86" s="41" t="str">
        <f>IF(AND(Include_study?="Yes",Sufficient_data="Yes"),IF(OR(t_value&lt;&gt;"",F_value&lt;&gt;"",Input!Cohens_d&lt;&gt;"",Input!Hedges_g&lt;&gt;""),"",Sdiff/SQRT(2*(1-(r_)))),"")</f>
        <v/>
      </c>
      <c r="I186" s="11" t="str">
        <f t="shared" si="313"/>
        <v/>
      </c>
      <c r="J186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86" s="41" t="str">
        <f t="shared" si="314"/>
        <v/>
      </c>
      <c r="L186" s="41" t="str">
        <f t="shared" si="315"/>
        <v/>
      </c>
      <c r="M186" s="41" t="str">
        <f t="shared" si="316"/>
        <v/>
      </c>
      <c r="N186" s="41" t="str">
        <f t="shared" si="317"/>
        <v/>
      </c>
      <c r="O186" s="41" t="str">
        <f t="shared" si="318"/>
        <v/>
      </c>
      <c r="P186" s="41" t="str">
        <f t="shared" si="319"/>
        <v/>
      </c>
      <c r="Q186" s="41" t="str">
        <f t="shared" si="289"/>
        <v/>
      </c>
      <c r="R186" s="41" t="str">
        <f t="shared" si="320"/>
        <v/>
      </c>
      <c r="S186" s="41" t="str">
        <f t="shared" si="321"/>
        <v/>
      </c>
      <c r="T186" s="105" t="str">
        <f t="shared" si="322"/>
        <v/>
      </c>
      <c r="U186" s="108" t="str">
        <f t="shared" si="323"/>
        <v/>
      </c>
      <c r="V186" s="42"/>
      <c r="W186" s="71" t="e">
        <f t="shared" si="344"/>
        <v>#N/A</v>
      </c>
      <c r="X186" s="41" t="str">
        <f t="shared" si="345"/>
        <v/>
      </c>
      <c r="Y186" s="51" t="str">
        <f t="shared" si="346"/>
        <v/>
      </c>
      <c r="AD186" s="131"/>
      <c r="AE186" s="71" t="str">
        <f t="shared" si="347"/>
        <v/>
      </c>
      <c r="AF186" s="86" t="str">
        <f t="shared" si="324"/>
        <v/>
      </c>
      <c r="AG186" s="86" t="str">
        <f t="shared" si="325"/>
        <v/>
      </c>
      <c r="AH186" s="86" t="str">
        <f t="shared" si="348"/>
        <v/>
      </c>
      <c r="AI186" s="86" t="str">
        <f t="shared" si="349"/>
        <v/>
      </c>
      <c r="AJ186" s="86" t="str">
        <f t="shared" si="350"/>
        <v/>
      </c>
      <c r="AK186" s="86" t="str">
        <f t="shared" si="326"/>
        <v/>
      </c>
      <c r="AL186" s="86" t="str">
        <f>IF(AND(Include_study?="Yes",Sufficient_data="Yes",Subgroup&lt;&gt;""),AH186-ABS(TINV((1-Subgroup_confidence_level),Number_of_subjects-1))*Calculations!AI186,"")</f>
        <v/>
      </c>
      <c r="AM186" s="86" t="str">
        <f>IF(AND(Include_study?="Yes",Sufficient_data="Yes",Subgroup&lt;&gt;""),AH186+ABS(TINV((1-Subgroup_confidence_level),Number_of_subjects-1))*Calculations!AI186,"")</f>
        <v/>
      </c>
      <c r="AN186" s="110" t="str">
        <f t="shared" si="327"/>
        <v/>
      </c>
      <c r="AO186" s="108" t="str">
        <f t="shared" si="328"/>
        <v/>
      </c>
      <c r="AP186" s="42"/>
      <c r="AQ186" s="71" t="e">
        <f t="shared" si="351"/>
        <v>#N/A</v>
      </c>
      <c r="AR186" s="41" t="str">
        <f t="shared" si="352"/>
        <v/>
      </c>
      <c r="AS186" s="51" t="str">
        <f t="shared" si="353"/>
        <v/>
      </c>
      <c r="AT186" s="42"/>
      <c r="AU186" s="71" t="str">
        <f t="shared" si="354"/>
        <v/>
      </c>
      <c r="AV186" s="86" t="str">
        <f>IF(AND(Sufficient_data="Yes",Include_study?="Yes",Subgroup&lt;&gt;""),IF(COUNTIFS(Input!P$2:P185,"="&amp;"Yes",Input!C$2:C185,"="&amp;"Yes",Input!Q$2:Q185,"="&amp;Subgroup)&gt;0,"",Subgroup),"")</f>
        <v/>
      </c>
      <c r="AW186" s="86" t="str">
        <f t="shared" si="355"/>
        <v/>
      </c>
      <c r="AX186" s="86" t="str">
        <f t="shared" si="356"/>
        <v/>
      </c>
      <c r="AY186" s="86" t="str">
        <f t="shared" si="357"/>
        <v/>
      </c>
      <c r="AZ186" s="86" t="str">
        <f t="shared" si="358"/>
        <v/>
      </c>
      <c r="BA186" s="86" t="str">
        <f t="shared" si="359"/>
        <v/>
      </c>
      <c r="BB186" s="86" t="str">
        <f t="shared" si="360"/>
        <v/>
      </c>
      <c r="BC186" s="86" t="str">
        <f t="shared" si="329"/>
        <v/>
      </c>
      <c r="BD186" s="86" t="str">
        <f t="shared" si="361"/>
        <v/>
      </c>
      <c r="BE186" s="86" t="str">
        <f t="shared" si="330"/>
        <v/>
      </c>
      <c r="BF186" s="86" t="str">
        <f t="shared" si="331"/>
        <v/>
      </c>
      <c r="BG186" s="86" t="str">
        <f t="shared" si="362"/>
        <v/>
      </c>
      <c r="BH186" s="86" t="str">
        <f t="shared" si="332"/>
        <v/>
      </c>
      <c r="BI186" s="86" t="str">
        <f t="shared" si="333"/>
        <v/>
      </c>
      <c r="BJ186" s="86" t="str">
        <f t="shared" si="363"/>
        <v/>
      </c>
      <c r="BK186" s="86" t="str">
        <f t="shared" si="334"/>
        <v/>
      </c>
      <c r="BL186" s="86" t="str">
        <f t="shared" si="335"/>
        <v/>
      </c>
      <c r="BM186" s="86" t="str">
        <f t="shared" si="364"/>
        <v/>
      </c>
      <c r="BN186" s="86" t="str">
        <f t="shared" si="365"/>
        <v/>
      </c>
      <c r="BO186" s="86" t="e">
        <f t="shared" si="366"/>
        <v>#N/A</v>
      </c>
      <c r="BP186" s="105" t="str">
        <f t="shared" si="367"/>
        <v/>
      </c>
      <c r="BQ186" s="86" t="str">
        <f t="shared" si="368"/>
        <v/>
      </c>
      <c r="BR186" s="86" t="str">
        <f t="shared" si="336"/>
        <v/>
      </c>
      <c r="BS186" s="86" t="str">
        <f t="shared" si="369"/>
        <v/>
      </c>
      <c r="BT186" s="51" t="str">
        <f t="shared" si="310"/>
        <v/>
      </c>
      <c r="BY186" s="132"/>
      <c r="BZ186" s="41" t="e">
        <f>IF(AND(Sufficient_data="Yes",Include_study?="Yes",Moderator&lt;&gt;""),'Moderator Analysis'!E186,NA())</f>
        <v>#N/A</v>
      </c>
      <c r="CA186" s="41" t="e">
        <f>IF(AND(Include_study?="Yes",Sufficient_data="Yes",Moderator&lt;&gt;""),'Moderator Analysis'!F186,NA())</f>
        <v>#N/A</v>
      </c>
      <c r="CB186" s="41" t="str">
        <f t="shared" si="337"/>
        <v/>
      </c>
      <c r="CC186" s="41" t="str">
        <f t="shared" si="370"/>
        <v/>
      </c>
      <c r="CD186" s="41" t="str">
        <f>IF(AND(Sufficient_data="Yes",Include_study?="Yes",Moderator&lt;&gt;""),'Moderator Analysis'!F:F-CO$2,"")</f>
        <v/>
      </c>
      <c r="CE186" s="41" t="str">
        <f t="shared" si="371"/>
        <v/>
      </c>
      <c r="CF186" s="51" t="str">
        <f>IF(AND(Sufficient_data="Yes",Include_study?="Yes",Moderator&lt;&gt;""),CC:CC*('Moderator Analysis'!F:F-CO$5-CO$4*'Moderator Analysis'!E:E)^2,"")</f>
        <v/>
      </c>
      <c r="CG186" s="42"/>
      <c r="CH186" s="25"/>
      <c r="CI186" s="71" t="str">
        <f t="shared" si="372"/>
        <v/>
      </c>
      <c r="CJ186" s="41" t="str">
        <f>IF(AND(Sufficient_data="Yes",Include_study?="Yes",CI186&lt;&gt;""),'Moderator Analysis'!F:F-'Moderator Analysis'!$J$37,"")</f>
        <v/>
      </c>
      <c r="CK186" s="41" t="str">
        <f>IF(AND(Sufficient_data="Yes",Include_study?="Yes",CI186&lt;&gt;""),'Moderator Analysis'!E:E-SUMPRODUCT('Moderator Analysis'!E:E,CI:CI)/SUM(CI:CI),"")</f>
        <v/>
      </c>
      <c r="CL186" s="51" t="str">
        <f>IF(AND(Sufficient_data="Yes",Include_study?="Yes",CI186&lt;&gt;""),CI:CI*('Moderator Analysis'!F:F-'Moderator Analysis'!J$29-'Moderator Analysis'!J$30*'Moderator Analysis'!E:E)^2,"")</f>
        <v/>
      </c>
      <c r="CQ186" s="132"/>
      <c r="CR186" s="134"/>
      <c r="CS186" s="41" t="str">
        <f>IF(AND(Sufficient_data="Yes",Include_study?="Yes"),1/('Publication Bias Analysis'!F186^2),"")</f>
        <v/>
      </c>
      <c r="CT186" s="86" t="str">
        <f>IF(AND(Include_study?="Yes",Sufficient_data="Yes"),1/('Publication Bias Analysis'!F186^2+IF(Additional_model="Fixed effect",0,DG$21)),"")</f>
        <v/>
      </c>
      <c r="CU186" s="86" t="str">
        <f>IF(AND(Include_study?="Yes",Sufficient_data="Yes"),1/('Publication Bias Analysis'!F:F^2+IF(Additional_model="Fixed effect",0,'Publication Bias Analysis'!L$32)),"")</f>
        <v/>
      </c>
      <c r="CV186" s="86" t="str">
        <f>IF(AND(Include_study?="Yes",Sufficient_data="Yes"),'Publication Bias Analysis'!E:E-'Publication Bias Analysis'!I$37,"")</f>
        <v/>
      </c>
      <c r="CW186" s="86" t="str">
        <f>IF(AND(Include_study?="Yes",Sufficient_data="Yes"),IF(Additional_model="Fixed effect",1/'Publication Bias Analysis'!F:F,1/SQRT('Publication Bias Analysis'!F:F^2+Calculations!DG$21)),"")</f>
        <v/>
      </c>
      <c r="CX186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86" s="88" t="str">
        <f t="shared" si="338"/>
        <v/>
      </c>
      <c r="CZ186" s="88" t="str">
        <f>IF(AND(Include_study?="Yes",Sufficient_data="Yes"),CY:CY+IF(DK:DK&lt;0,-1,1)*COUNTIF(CY$2:CY185,CY:CY),"")</f>
        <v/>
      </c>
      <c r="DA186" s="88" t="str">
        <f>IF(AND(Include_study?="Yes",Sufficient_data="Yes"),RANK(DO:DO,DO:DO,1)*IF(DN:DN&gt;0,1,-1)+IF(DN:DN&lt;0,-1,1)*COUNTIF(CY$2:CY185,CY:CY),"")</f>
        <v/>
      </c>
      <c r="DB186" s="88" t="str">
        <f>IF(AND(Include_study?="Yes",Sufficient_data="Yes"),RANK(DR:DR,DR:DR,1)*IF(DQ:DQ&gt;0,1,-1)+IF(DQ:DQ&lt;0,-1,1)*COUNTIF(CY$2:CY185,CY:CY),"")</f>
        <v/>
      </c>
      <c r="DC186" s="41" t="e">
        <f>IF(AND(Include_study?="Yes",Sufficient_data="Yes"),'Publication Bias Analysis'!$E:$E,NA())</f>
        <v>#N/A</v>
      </c>
      <c r="DD186" s="51" t="e">
        <f>IF(AND(Include_study?="Yes",Sufficient_data="Yes"),'Publication Bias Analysis'!$F:$F,NA())</f>
        <v>#N/A</v>
      </c>
      <c r="DJ186" s="136"/>
      <c r="DK186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86" s="41" t="str">
        <f t="shared" si="373"/>
        <v/>
      </c>
      <c r="DM186" s="51" t="str">
        <f>IF(AND(Include_study?="Yes",Sufficient_data="Yes"),1/('Publication Bias Analysis'!F:F^2+IF(Additional_model="Fixed effect",0,$DV$6)),"")</f>
        <v/>
      </c>
      <c r="DN186" s="41" t="str">
        <f>IF(AND(Include_study?="Yes",Sufficient_data="Yes"),IF('Publication Bias Analysis'!L$38="Left",'Publication Bias Analysis'!E:E-DV$3,Calculations!DV$3-'Publication Bias Analysis'!E:E),"")</f>
        <v/>
      </c>
      <c r="DO186" s="41" t="str">
        <f t="shared" si="374"/>
        <v/>
      </c>
      <c r="DP186" s="51" t="str">
        <f>IF(AND(DN186&lt;&gt;"",CZ186&lt;=MAX(CZ:CZ)-DV$7),1/('Publication Bias Analysis'!F:F^2+IF(Additional_model="Fixed effect",0,$DV$13)),"")</f>
        <v/>
      </c>
      <c r="DQ186" s="71" t="str">
        <f>IF(AND(Include_study?="Yes",Sufficient_data="Yes"),IF('Publication Bias Analysis'!L$38="Left",'Publication Bias Analysis'!E:E-DV$10,DV$10-'Publication Bias Analysis'!E:E),"")</f>
        <v/>
      </c>
      <c r="DR186" s="41" t="str">
        <f t="shared" si="375"/>
        <v/>
      </c>
      <c r="DS186" s="51" t="str">
        <f>IF(AND(DQ186&lt;&gt;"",DA186&lt;=MAX(DA:DA)-DV$14),1/('Publication Bias Analysis'!F:F^2+IF(Additional_model="Fixed effect",0,$DV$20)),"")</f>
        <v/>
      </c>
      <c r="EJ186" s="136"/>
      <c r="EK186" s="41" t="str">
        <f t="shared" si="307"/>
        <v/>
      </c>
      <c r="EL186" s="51" t="str">
        <f>IF(AND(Include_study?="Yes",Sufficient_data="Yes"),Z_score-('Publication Bias Analysis'!P$3+'Publication Bias Analysis'!P$4*Inverse_standard_error),"")</f>
        <v/>
      </c>
      <c r="EN186" s="136"/>
      <c r="EO186" s="41" t="str">
        <f>IF(AND(Include_study?="Yes",Sufficient_data="Yes"),('Publication Bias Analysis'!E:E-(SUMPRODUCT(Calculations!CS:CS,'Publication Bias Analysis'!E:E)/SUM(Calculations!CS:CS)))/SQRT(Calculations!EP:EP),"")</f>
        <v/>
      </c>
      <c r="EP186" s="41" t="str">
        <f>IF(AND(Include_study?="Yes",Sufficient_data="Yes"),'Publication Bias Analysis'!F:F^2-1/SUM(Calculations!CS:CS),"")</f>
        <v/>
      </c>
      <c r="EQ186" s="11" t="str">
        <f t="shared" si="376"/>
        <v/>
      </c>
      <c r="ER186" s="11" t="str">
        <f t="shared" si="377"/>
        <v/>
      </c>
      <c r="ES186" s="11" t="str">
        <f>IF(AND(Include_study?="Yes",Sufficient_data="Yes"),COUNTIFS(EQ$2:EQ185,"&lt;"&amp;EQ186,ER$2:ER185,"&lt;"&amp;ER186)+COUNTIFS(EQ187:EQ$201,"&lt;"&amp;EQ186,ER187:ER$201,"&lt;"&amp;ER186)+COUNTIFS(EQ$2:EQ185,"&gt;"&amp;EQ186,ER$2:ER185,"&gt;"&amp;ER186)+COUNTIFS(EQ187:EQ$201,"&gt;"&amp;EQ186,ER187:ER$201,"&gt;"&amp;ER186),"")</f>
        <v/>
      </c>
      <c r="ET186" s="82" t="str">
        <f>IF(AND(Include_study?="Yes",Sufficient_data="Yes"),COUNTIFS(EQ$2:EQ185,"&lt;"&amp;EQ186,ER$2:ER185,"&gt;"&amp;ER186)+COUNTIFS(EQ187:EQ$201,"&lt;"&amp;EQ186,ER187:ER$201,"&gt;"&amp;ER186)+COUNTIFS(EQ$2:EQ185,"&gt;"&amp;EQ186,ER$2:ER185,"&lt;"&amp;ER186)+COUNTIFS(EQ187:EQ$201,"&gt;"&amp;EQ186,ER187:ER$201,"&lt;"&amp;ER186),"")</f>
        <v/>
      </c>
      <c r="EV186" s="136"/>
      <c r="FA186" s="136"/>
      <c r="FB186" s="41" t="e">
        <f t="shared" si="339"/>
        <v>#N/A</v>
      </c>
      <c r="FC186" s="41" t="e">
        <f t="shared" si="340"/>
        <v>#N/A</v>
      </c>
      <c r="FD186" s="41" t="str">
        <f t="shared" si="341"/>
        <v/>
      </c>
      <c r="FE186" s="51" t="str">
        <f>IF(AND(Include_study?="Yes",Sufficient_data="Yes"),Z_score-('Publication Bias Analysis'!AO$30+'Publication Bias Analysis'!AO$31*Inverse_standard_error),"")</f>
        <v/>
      </c>
      <c r="FK186" s="136"/>
      <c r="FL186" s="11" t="str">
        <f>IF(Z_score_individual_studies&lt;&gt;"",RANK('Publication Bias Analysis'!AW:AW,'Publication Bias Analysis'!AW:AW,1)+COUNTIF('Publication Bias Analysis'!AW$2:AW185,'Publication Bias Analysis'!AW186),"")</f>
        <v/>
      </c>
      <c r="FM186" s="41" t="str">
        <f t="shared" si="342"/>
        <v/>
      </c>
      <c r="FN186" s="41" t="e">
        <f>IF('Publication Bias Analysis'!AV186&lt;&gt;"",'Publication Bias Analysis'!AV186,NA())</f>
        <v>#N/A</v>
      </c>
      <c r="FO186" s="41" t="e">
        <f>IF('Publication Bias Analysis'!AW186&lt;&gt;"",'Publication Bias Analysis'!AW186,NA())</f>
        <v>#N/A</v>
      </c>
      <c r="FP186" s="41" t="str">
        <f>IF(AND(Include_study?="Yes",Sufficient_data="Yes"),'Publication Bias Analysis'!AV:AV-AVERAGE('Publication Bias Analysis'!AV:AV),"")</f>
        <v/>
      </c>
      <c r="FQ186" s="51" t="str">
        <f>IF(AND(Include_study?="Yes",Sufficient_data="Yes"),FO:FO-('Publication Bias Analysis'!AZ$30+'Publication Bias Analysis'!AZ$31*FN:FN),"")</f>
        <v/>
      </c>
      <c r="FW186" s="136"/>
      <c r="FX186" s="90" t="str">
        <f t="shared" si="343"/>
        <v/>
      </c>
      <c r="FY186" s="41" t="str">
        <f t="shared" si="378"/>
        <v/>
      </c>
      <c r="FZ186" s="51" t="str">
        <f t="shared" si="311"/>
        <v/>
      </c>
    </row>
    <row r="187" spans="1:182" x14ac:dyDescent="0.2">
      <c r="A187" s="131"/>
      <c r="B187" s="41" t="str">
        <f>IF(AND(Sufficient_data="Yes",Include_study?="Yes"),IF(AND(Sort_By=$E$1,Order="Ascending"),IF(Input!Study_name="",COUNTIFS(Input!Study_name,"&lt;&gt;"&amp;"",Include_study?,"Yes",Sufficient_data,"Yes")+1,IF(COUNT(E187)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187)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87" s="41" t="str">
        <f>IF(B187&lt;&gt;"",IF(B187=0,COUNTIF(B$2:B186,0)+1,COUNTIF(B$2:B186,B187)+COUNTIF(B:B,"&lt;"&amp;B187)+1),"")</f>
        <v/>
      </c>
      <c r="D187" s="41" t="str">
        <f t="shared" si="312"/>
        <v/>
      </c>
      <c r="E187" s="41" t="str">
        <f>IF(AND(Include_study?="Yes",Sufficient_data="Yes",Input!Study_name&lt;&gt;""),Input!Study_name,"")</f>
        <v/>
      </c>
      <c r="F187" s="41" t="str">
        <f>IF(AND(Include_study?="Yes",Sufficient_data="Yes"),IF(Input!M2_M1&lt;&gt;"",Input!M2_M1,IF(AND(M1_&lt;&gt;"",M2_&lt;&gt;""),M2_-M1_,"")),"")</f>
        <v/>
      </c>
      <c r="G187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87" s="41" t="str">
        <f>IF(AND(Include_study?="Yes",Sufficient_data="Yes"),IF(OR(t_value&lt;&gt;"",F_value&lt;&gt;"",Input!Cohens_d&lt;&gt;"",Input!Hedges_g&lt;&gt;""),"",Sdiff/SQRT(2*(1-(r_)))),"")</f>
        <v/>
      </c>
      <c r="I187" s="11" t="str">
        <f t="shared" si="313"/>
        <v/>
      </c>
      <c r="J187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87" s="41" t="str">
        <f t="shared" si="314"/>
        <v/>
      </c>
      <c r="L187" s="41" t="str">
        <f t="shared" si="315"/>
        <v/>
      </c>
      <c r="M187" s="41" t="str">
        <f t="shared" si="316"/>
        <v/>
      </c>
      <c r="N187" s="41" t="str">
        <f t="shared" si="317"/>
        <v/>
      </c>
      <c r="O187" s="41" t="str">
        <f t="shared" si="318"/>
        <v/>
      </c>
      <c r="P187" s="41" t="str">
        <f t="shared" si="319"/>
        <v/>
      </c>
      <c r="Q187" s="41" t="str">
        <f t="shared" si="289"/>
        <v/>
      </c>
      <c r="R187" s="41" t="str">
        <f t="shared" si="320"/>
        <v/>
      </c>
      <c r="S187" s="41" t="str">
        <f t="shared" si="321"/>
        <v/>
      </c>
      <c r="T187" s="105" t="str">
        <f t="shared" si="322"/>
        <v/>
      </c>
      <c r="U187" s="108" t="str">
        <f t="shared" si="323"/>
        <v/>
      </c>
      <c r="V187" s="42"/>
      <c r="W187" s="71" t="e">
        <f t="shared" si="344"/>
        <v>#N/A</v>
      </c>
      <c r="X187" s="41" t="str">
        <f t="shared" si="345"/>
        <v/>
      </c>
      <c r="Y187" s="51" t="str">
        <f t="shared" si="346"/>
        <v/>
      </c>
      <c r="AD187" s="131"/>
      <c r="AE187" s="71" t="str">
        <f t="shared" si="347"/>
        <v/>
      </c>
      <c r="AF187" s="86" t="str">
        <f t="shared" si="324"/>
        <v/>
      </c>
      <c r="AG187" s="86" t="str">
        <f t="shared" si="325"/>
        <v/>
      </c>
      <c r="AH187" s="86" t="str">
        <f t="shared" si="348"/>
        <v/>
      </c>
      <c r="AI187" s="86" t="str">
        <f t="shared" si="349"/>
        <v/>
      </c>
      <c r="AJ187" s="86" t="str">
        <f t="shared" si="350"/>
        <v/>
      </c>
      <c r="AK187" s="86" t="str">
        <f t="shared" si="326"/>
        <v/>
      </c>
      <c r="AL187" s="86" t="str">
        <f>IF(AND(Include_study?="Yes",Sufficient_data="Yes",Subgroup&lt;&gt;""),AH187-ABS(TINV((1-Subgroup_confidence_level),Number_of_subjects-1))*Calculations!AI187,"")</f>
        <v/>
      </c>
      <c r="AM187" s="86" t="str">
        <f>IF(AND(Include_study?="Yes",Sufficient_data="Yes",Subgroup&lt;&gt;""),AH187+ABS(TINV((1-Subgroup_confidence_level),Number_of_subjects-1))*Calculations!AI187,"")</f>
        <v/>
      </c>
      <c r="AN187" s="110" t="str">
        <f t="shared" si="327"/>
        <v/>
      </c>
      <c r="AO187" s="108" t="str">
        <f t="shared" si="328"/>
        <v/>
      </c>
      <c r="AP187" s="42"/>
      <c r="AQ187" s="71" t="e">
        <f t="shared" si="351"/>
        <v>#N/A</v>
      </c>
      <c r="AR187" s="41" t="str">
        <f t="shared" si="352"/>
        <v/>
      </c>
      <c r="AS187" s="51" t="str">
        <f t="shared" si="353"/>
        <v/>
      </c>
      <c r="AT187" s="42"/>
      <c r="AU187" s="71" t="str">
        <f t="shared" si="354"/>
        <v/>
      </c>
      <c r="AV187" s="86" t="str">
        <f>IF(AND(Sufficient_data="Yes",Include_study?="Yes",Subgroup&lt;&gt;""),IF(COUNTIFS(Input!P$2:P186,"="&amp;"Yes",Input!C$2:C186,"="&amp;"Yes",Input!Q$2:Q186,"="&amp;Subgroup)&gt;0,"",Subgroup),"")</f>
        <v/>
      </c>
      <c r="AW187" s="86" t="str">
        <f t="shared" si="355"/>
        <v/>
      </c>
      <c r="AX187" s="86" t="str">
        <f t="shared" si="356"/>
        <v/>
      </c>
      <c r="AY187" s="86" t="str">
        <f t="shared" si="357"/>
        <v/>
      </c>
      <c r="AZ187" s="86" t="str">
        <f t="shared" si="358"/>
        <v/>
      </c>
      <c r="BA187" s="86" t="str">
        <f t="shared" si="359"/>
        <v/>
      </c>
      <c r="BB187" s="86" t="str">
        <f t="shared" si="360"/>
        <v/>
      </c>
      <c r="BC187" s="86" t="str">
        <f t="shared" si="329"/>
        <v/>
      </c>
      <c r="BD187" s="86" t="str">
        <f t="shared" si="361"/>
        <v/>
      </c>
      <c r="BE187" s="86" t="str">
        <f t="shared" si="330"/>
        <v/>
      </c>
      <c r="BF187" s="86" t="str">
        <f t="shared" si="331"/>
        <v/>
      </c>
      <c r="BG187" s="86" t="str">
        <f t="shared" si="362"/>
        <v/>
      </c>
      <c r="BH187" s="86" t="str">
        <f t="shared" si="332"/>
        <v/>
      </c>
      <c r="BI187" s="86" t="str">
        <f t="shared" si="333"/>
        <v/>
      </c>
      <c r="BJ187" s="86" t="str">
        <f t="shared" si="363"/>
        <v/>
      </c>
      <c r="BK187" s="86" t="str">
        <f t="shared" si="334"/>
        <v/>
      </c>
      <c r="BL187" s="86" t="str">
        <f t="shared" si="335"/>
        <v/>
      </c>
      <c r="BM187" s="86" t="str">
        <f t="shared" si="364"/>
        <v/>
      </c>
      <c r="BN187" s="86" t="str">
        <f t="shared" si="365"/>
        <v/>
      </c>
      <c r="BO187" s="86" t="e">
        <f t="shared" si="366"/>
        <v>#N/A</v>
      </c>
      <c r="BP187" s="105" t="str">
        <f t="shared" si="367"/>
        <v/>
      </c>
      <c r="BQ187" s="86" t="str">
        <f t="shared" si="368"/>
        <v/>
      </c>
      <c r="BR187" s="86" t="str">
        <f t="shared" si="336"/>
        <v/>
      </c>
      <c r="BS187" s="86" t="str">
        <f t="shared" si="369"/>
        <v/>
      </c>
      <c r="BT187" s="51" t="str">
        <f t="shared" si="310"/>
        <v/>
      </c>
      <c r="BY187" s="132"/>
      <c r="BZ187" s="41" t="e">
        <f>IF(AND(Sufficient_data="Yes",Include_study?="Yes",Moderator&lt;&gt;""),'Moderator Analysis'!E187,NA())</f>
        <v>#N/A</v>
      </c>
      <c r="CA187" s="41" t="e">
        <f>IF(AND(Include_study?="Yes",Sufficient_data="Yes",Moderator&lt;&gt;""),'Moderator Analysis'!F187,NA())</f>
        <v>#N/A</v>
      </c>
      <c r="CB187" s="41" t="str">
        <f t="shared" si="337"/>
        <v/>
      </c>
      <c r="CC187" s="41" t="str">
        <f t="shared" si="370"/>
        <v/>
      </c>
      <c r="CD187" s="41" t="str">
        <f>IF(AND(Sufficient_data="Yes",Include_study?="Yes",Moderator&lt;&gt;""),'Moderator Analysis'!F:F-CO$2,"")</f>
        <v/>
      </c>
      <c r="CE187" s="41" t="str">
        <f t="shared" si="371"/>
        <v/>
      </c>
      <c r="CF187" s="51" t="str">
        <f>IF(AND(Sufficient_data="Yes",Include_study?="Yes",Moderator&lt;&gt;""),CC:CC*('Moderator Analysis'!F:F-CO$5-CO$4*'Moderator Analysis'!E:E)^2,"")</f>
        <v/>
      </c>
      <c r="CG187" s="42"/>
      <c r="CH187" s="25"/>
      <c r="CI187" s="71" t="str">
        <f t="shared" si="372"/>
        <v/>
      </c>
      <c r="CJ187" s="41" t="str">
        <f>IF(AND(Sufficient_data="Yes",Include_study?="Yes",CI187&lt;&gt;""),'Moderator Analysis'!F:F-'Moderator Analysis'!$J$37,"")</f>
        <v/>
      </c>
      <c r="CK187" s="41" t="str">
        <f>IF(AND(Sufficient_data="Yes",Include_study?="Yes",CI187&lt;&gt;""),'Moderator Analysis'!E:E-SUMPRODUCT('Moderator Analysis'!E:E,CI:CI)/SUM(CI:CI),"")</f>
        <v/>
      </c>
      <c r="CL187" s="51" t="str">
        <f>IF(AND(Sufficient_data="Yes",Include_study?="Yes",CI187&lt;&gt;""),CI:CI*('Moderator Analysis'!F:F-'Moderator Analysis'!J$29-'Moderator Analysis'!J$30*'Moderator Analysis'!E:E)^2,"")</f>
        <v/>
      </c>
      <c r="CQ187" s="132"/>
      <c r="CR187" s="134"/>
      <c r="CS187" s="41" t="str">
        <f>IF(AND(Sufficient_data="Yes",Include_study?="Yes"),1/('Publication Bias Analysis'!F187^2),"")</f>
        <v/>
      </c>
      <c r="CT187" s="86" t="str">
        <f>IF(AND(Include_study?="Yes",Sufficient_data="Yes"),1/('Publication Bias Analysis'!F187^2+IF(Additional_model="Fixed effect",0,DG$21)),"")</f>
        <v/>
      </c>
      <c r="CU187" s="86" t="str">
        <f>IF(AND(Include_study?="Yes",Sufficient_data="Yes"),1/('Publication Bias Analysis'!F:F^2+IF(Additional_model="Fixed effect",0,'Publication Bias Analysis'!L$32)),"")</f>
        <v/>
      </c>
      <c r="CV187" s="86" t="str">
        <f>IF(AND(Include_study?="Yes",Sufficient_data="Yes"),'Publication Bias Analysis'!E:E-'Publication Bias Analysis'!I$37,"")</f>
        <v/>
      </c>
      <c r="CW187" s="86" t="str">
        <f>IF(AND(Include_study?="Yes",Sufficient_data="Yes"),IF(Additional_model="Fixed effect",1/'Publication Bias Analysis'!F:F,1/SQRT('Publication Bias Analysis'!F:F^2+Calculations!DG$21)),"")</f>
        <v/>
      </c>
      <c r="CX187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87" s="88" t="str">
        <f t="shared" si="338"/>
        <v/>
      </c>
      <c r="CZ187" s="88" t="str">
        <f>IF(AND(Include_study?="Yes",Sufficient_data="Yes"),CY:CY+IF(DK:DK&lt;0,-1,1)*COUNTIF(CY$2:CY186,CY:CY),"")</f>
        <v/>
      </c>
      <c r="DA187" s="88" t="str">
        <f>IF(AND(Include_study?="Yes",Sufficient_data="Yes"),RANK(DO:DO,DO:DO,1)*IF(DN:DN&gt;0,1,-1)+IF(DN:DN&lt;0,-1,1)*COUNTIF(CY$2:CY186,CY:CY),"")</f>
        <v/>
      </c>
      <c r="DB187" s="88" t="str">
        <f>IF(AND(Include_study?="Yes",Sufficient_data="Yes"),RANK(DR:DR,DR:DR,1)*IF(DQ:DQ&gt;0,1,-1)+IF(DQ:DQ&lt;0,-1,1)*COUNTIF(CY$2:CY186,CY:CY),"")</f>
        <v/>
      </c>
      <c r="DC187" s="41" t="e">
        <f>IF(AND(Include_study?="Yes",Sufficient_data="Yes"),'Publication Bias Analysis'!$E:$E,NA())</f>
        <v>#N/A</v>
      </c>
      <c r="DD187" s="51" t="e">
        <f>IF(AND(Include_study?="Yes",Sufficient_data="Yes"),'Publication Bias Analysis'!$F:$F,NA())</f>
        <v>#N/A</v>
      </c>
      <c r="DJ187" s="136"/>
      <c r="DK187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87" s="41" t="str">
        <f t="shared" si="373"/>
        <v/>
      </c>
      <c r="DM187" s="51" t="str">
        <f>IF(AND(Include_study?="Yes",Sufficient_data="Yes"),1/('Publication Bias Analysis'!F:F^2+IF(Additional_model="Fixed effect",0,$DV$6)),"")</f>
        <v/>
      </c>
      <c r="DN187" s="41" t="str">
        <f>IF(AND(Include_study?="Yes",Sufficient_data="Yes"),IF('Publication Bias Analysis'!L$38="Left",'Publication Bias Analysis'!E:E-DV$3,Calculations!DV$3-'Publication Bias Analysis'!E:E),"")</f>
        <v/>
      </c>
      <c r="DO187" s="41" t="str">
        <f t="shared" si="374"/>
        <v/>
      </c>
      <c r="DP187" s="51" t="str">
        <f>IF(AND(DN187&lt;&gt;"",CZ187&lt;=MAX(CZ:CZ)-DV$7),1/('Publication Bias Analysis'!F:F^2+IF(Additional_model="Fixed effect",0,$DV$13)),"")</f>
        <v/>
      </c>
      <c r="DQ187" s="71" t="str">
        <f>IF(AND(Include_study?="Yes",Sufficient_data="Yes"),IF('Publication Bias Analysis'!L$38="Left",'Publication Bias Analysis'!E:E-DV$10,DV$10-'Publication Bias Analysis'!E:E),"")</f>
        <v/>
      </c>
      <c r="DR187" s="41" t="str">
        <f t="shared" si="375"/>
        <v/>
      </c>
      <c r="DS187" s="51" t="str">
        <f>IF(AND(DQ187&lt;&gt;"",DA187&lt;=MAX(DA:DA)-DV$14),1/('Publication Bias Analysis'!F:F^2+IF(Additional_model="Fixed effect",0,$DV$20)),"")</f>
        <v/>
      </c>
      <c r="EJ187" s="136"/>
      <c r="EK187" s="41" t="str">
        <f t="shared" si="307"/>
        <v/>
      </c>
      <c r="EL187" s="51" t="str">
        <f>IF(AND(Include_study?="Yes",Sufficient_data="Yes"),Z_score-('Publication Bias Analysis'!P$3+'Publication Bias Analysis'!P$4*Inverse_standard_error),"")</f>
        <v/>
      </c>
      <c r="EN187" s="136"/>
      <c r="EO187" s="41" t="str">
        <f>IF(AND(Include_study?="Yes",Sufficient_data="Yes"),('Publication Bias Analysis'!E:E-(SUMPRODUCT(Calculations!CS:CS,'Publication Bias Analysis'!E:E)/SUM(Calculations!CS:CS)))/SQRT(Calculations!EP:EP),"")</f>
        <v/>
      </c>
      <c r="EP187" s="41" t="str">
        <f>IF(AND(Include_study?="Yes",Sufficient_data="Yes"),'Publication Bias Analysis'!F:F^2-1/SUM(Calculations!CS:CS),"")</f>
        <v/>
      </c>
      <c r="EQ187" s="11" t="str">
        <f t="shared" si="376"/>
        <v/>
      </c>
      <c r="ER187" s="11" t="str">
        <f t="shared" si="377"/>
        <v/>
      </c>
      <c r="ES187" s="11" t="str">
        <f>IF(AND(Include_study?="Yes",Sufficient_data="Yes"),COUNTIFS(EQ$2:EQ186,"&lt;"&amp;EQ187,ER$2:ER186,"&lt;"&amp;ER187)+COUNTIFS(EQ188:EQ$201,"&lt;"&amp;EQ187,ER188:ER$201,"&lt;"&amp;ER187)+COUNTIFS(EQ$2:EQ186,"&gt;"&amp;EQ187,ER$2:ER186,"&gt;"&amp;ER187)+COUNTIFS(EQ188:EQ$201,"&gt;"&amp;EQ187,ER188:ER$201,"&gt;"&amp;ER187),"")</f>
        <v/>
      </c>
      <c r="ET187" s="82" t="str">
        <f>IF(AND(Include_study?="Yes",Sufficient_data="Yes"),COUNTIFS(EQ$2:EQ186,"&lt;"&amp;EQ187,ER$2:ER186,"&gt;"&amp;ER187)+COUNTIFS(EQ188:EQ$201,"&lt;"&amp;EQ187,ER188:ER$201,"&gt;"&amp;ER187)+COUNTIFS(EQ$2:EQ186,"&gt;"&amp;EQ187,ER$2:ER186,"&lt;"&amp;ER187)+COUNTIFS(EQ188:EQ$201,"&gt;"&amp;EQ187,ER188:ER$201,"&lt;"&amp;ER187),"")</f>
        <v/>
      </c>
      <c r="EV187" s="136"/>
      <c r="FA187" s="136"/>
      <c r="FB187" s="41" t="e">
        <f t="shared" si="339"/>
        <v>#N/A</v>
      </c>
      <c r="FC187" s="41" t="e">
        <f t="shared" si="340"/>
        <v>#N/A</v>
      </c>
      <c r="FD187" s="41" t="str">
        <f t="shared" si="341"/>
        <v/>
      </c>
      <c r="FE187" s="51" t="str">
        <f>IF(AND(Include_study?="Yes",Sufficient_data="Yes"),Z_score-('Publication Bias Analysis'!AO$30+'Publication Bias Analysis'!AO$31*Inverse_standard_error),"")</f>
        <v/>
      </c>
      <c r="FK187" s="136"/>
      <c r="FL187" s="11" t="str">
        <f>IF(Z_score_individual_studies&lt;&gt;"",RANK('Publication Bias Analysis'!AW:AW,'Publication Bias Analysis'!AW:AW,1)+COUNTIF('Publication Bias Analysis'!AW$2:AW186,'Publication Bias Analysis'!AW187),"")</f>
        <v/>
      </c>
      <c r="FM187" s="41" t="str">
        <f t="shared" si="342"/>
        <v/>
      </c>
      <c r="FN187" s="41" t="e">
        <f>IF('Publication Bias Analysis'!AV187&lt;&gt;"",'Publication Bias Analysis'!AV187,NA())</f>
        <v>#N/A</v>
      </c>
      <c r="FO187" s="41" t="e">
        <f>IF('Publication Bias Analysis'!AW187&lt;&gt;"",'Publication Bias Analysis'!AW187,NA())</f>
        <v>#N/A</v>
      </c>
      <c r="FP187" s="41" t="str">
        <f>IF(AND(Include_study?="Yes",Sufficient_data="Yes"),'Publication Bias Analysis'!AV:AV-AVERAGE('Publication Bias Analysis'!AV:AV),"")</f>
        <v/>
      </c>
      <c r="FQ187" s="51" t="str">
        <f>IF(AND(Include_study?="Yes",Sufficient_data="Yes"),FO:FO-('Publication Bias Analysis'!AZ$30+'Publication Bias Analysis'!AZ$31*FN:FN),"")</f>
        <v/>
      </c>
      <c r="FW187" s="136"/>
      <c r="FX187" s="90" t="str">
        <f t="shared" si="343"/>
        <v/>
      </c>
      <c r="FY187" s="41" t="str">
        <f t="shared" si="378"/>
        <v/>
      </c>
      <c r="FZ187" s="51" t="str">
        <f t="shared" si="311"/>
        <v/>
      </c>
    </row>
    <row r="188" spans="1:182" x14ac:dyDescent="0.2">
      <c r="A188" s="131"/>
      <c r="B188" s="41" t="str">
        <f>IF(AND(Sufficient_data="Yes",Include_study?="Yes"),IF(AND(Sort_By=$E$1,Order="Ascending"),IF(Input!Study_name="",COUNTIFS(Input!Study_name,"&lt;&gt;"&amp;"",Include_study?,"Yes",Sufficient_data,"Yes")+1,IF(COUNT(E188)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188)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88" s="41" t="str">
        <f>IF(B188&lt;&gt;"",IF(B188=0,COUNTIF(B$2:B187,0)+1,COUNTIF(B$2:B187,B188)+COUNTIF(B:B,"&lt;"&amp;B188)+1),"")</f>
        <v/>
      </c>
      <c r="D188" s="41" t="str">
        <f t="shared" si="312"/>
        <v/>
      </c>
      <c r="E188" s="41" t="str">
        <f>IF(AND(Include_study?="Yes",Sufficient_data="Yes",Input!Study_name&lt;&gt;""),Input!Study_name,"")</f>
        <v/>
      </c>
      <c r="F188" s="41" t="str">
        <f>IF(AND(Include_study?="Yes",Sufficient_data="Yes"),IF(Input!M2_M1&lt;&gt;"",Input!M2_M1,IF(AND(M1_&lt;&gt;"",M2_&lt;&gt;""),M2_-M1_,"")),"")</f>
        <v/>
      </c>
      <c r="G188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88" s="41" t="str">
        <f>IF(AND(Include_study?="Yes",Sufficient_data="Yes"),IF(OR(t_value&lt;&gt;"",F_value&lt;&gt;"",Input!Cohens_d&lt;&gt;"",Input!Hedges_g&lt;&gt;""),"",Sdiff/SQRT(2*(1-(r_)))),"")</f>
        <v/>
      </c>
      <c r="I188" s="11" t="str">
        <f t="shared" si="313"/>
        <v/>
      </c>
      <c r="J188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88" s="41" t="str">
        <f t="shared" si="314"/>
        <v/>
      </c>
      <c r="L188" s="41" t="str">
        <f t="shared" si="315"/>
        <v/>
      </c>
      <c r="M188" s="41" t="str">
        <f t="shared" si="316"/>
        <v/>
      </c>
      <c r="N188" s="41" t="str">
        <f t="shared" si="317"/>
        <v/>
      </c>
      <c r="O188" s="41" t="str">
        <f t="shared" si="318"/>
        <v/>
      </c>
      <c r="P188" s="41" t="str">
        <f t="shared" si="319"/>
        <v/>
      </c>
      <c r="Q188" s="41" t="str">
        <f t="shared" si="289"/>
        <v/>
      </c>
      <c r="R188" s="41" t="str">
        <f t="shared" si="320"/>
        <v/>
      </c>
      <c r="S188" s="41" t="str">
        <f t="shared" si="321"/>
        <v/>
      </c>
      <c r="T188" s="105" t="str">
        <f t="shared" si="322"/>
        <v/>
      </c>
      <c r="U188" s="108" t="str">
        <f t="shared" si="323"/>
        <v/>
      </c>
      <c r="V188" s="42"/>
      <c r="W188" s="71" t="e">
        <f t="shared" si="344"/>
        <v>#N/A</v>
      </c>
      <c r="X188" s="41" t="str">
        <f t="shared" si="345"/>
        <v/>
      </c>
      <c r="Y188" s="51" t="str">
        <f t="shared" si="346"/>
        <v/>
      </c>
      <c r="AD188" s="131"/>
      <c r="AE188" s="71" t="str">
        <f t="shared" si="347"/>
        <v/>
      </c>
      <c r="AF188" s="86" t="str">
        <f t="shared" si="324"/>
        <v/>
      </c>
      <c r="AG188" s="86" t="str">
        <f t="shared" si="325"/>
        <v/>
      </c>
      <c r="AH188" s="86" t="str">
        <f t="shared" si="348"/>
        <v/>
      </c>
      <c r="AI188" s="86" t="str">
        <f t="shared" si="349"/>
        <v/>
      </c>
      <c r="AJ188" s="86" t="str">
        <f t="shared" si="350"/>
        <v/>
      </c>
      <c r="AK188" s="86" t="str">
        <f t="shared" si="326"/>
        <v/>
      </c>
      <c r="AL188" s="86" t="str">
        <f>IF(AND(Include_study?="Yes",Sufficient_data="Yes",Subgroup&lt;&gt;""),AH188-ABS(TINV((1-Subgroup_confidence_level),Number_of_subjects-1))*Calculations!AI188,"")</f>
        <v/>
      </c>
      <c r="AM188" s="86" t="str">
        <f>IF(AND(Include_study?="Yes",Sufficient_data="Yes",Subgroup&lt;&gt;""),AH188+ABS(TINV((1-Subgroup_confidence_level),Number_of_subjects-1))*Calculations!AI188,"")</f>
        <v/>
      </c>
      <c r="AN188" s="110" t="str">
        <f t="shared" si="327"/>
        <v/>
      </c>
      <c r="AO188" s="108" t="str">
        <f t="shared" si="328"/>
        <v/>
      </c>
      <c r="AP188" s="42"/>
      <c r="AQ188" s="71" t="e">
        <f t="shared" si="351"/>
        <v>#N/A</v>
      </c>
      <c r="AR188" s="41" t="str">
        <f t="shared" si="352"/>
        <v/>
      </c>
      <c r="AS188" s="51" t="str">
        <f t="shared" si="353"/>
        <v/>
      </c>
      <c r="AT188" s="42"/>
      <c r="AU188" s="71" t="str">
        <f t="shared" si="354"/>
        <v/>
      </c>
      <c r="AV188" s="86" t="str">
        <f>IF(AND(Sufficient_data="Yes",Include_study?="Yes",Subgroup&lt;&gt;""),IF(COUNTIFS(Input!P$2:P187,"="&amp;"Yes",Input!C$2:C187,"="&amp;"Yes",Input!Q$2:Q187,"="&amp;Subgroup)&gt;0,"",Subgroup),"")</f>
        <v/>
      </c>
      <c r="AW188" s="86" t="str">
        <f t="shared" si="355"/>
        <v/>
      </c>
      <c r="AX188" s="86" t="str">
        <f t="shared" si="356"/>
        <v/>
      </c>
      <c r="AY188" s="86" t="str">
        <f t="shared" si="357"/>
        <v/>
      </c>
      <c r="AZ188" s="86" t="str">
        <f t="shared" si="358"/>
        <v/>
      </c>
      <c r="BA188" s="86" t="str">
        <f t="shared" si="359"/>
        <v/>
      </c>
      <c r="BB188" s="86" t="str">
        <f t="shared" si="360"/>
        <v/>
      </c>
      <c r="BC188" s="86" t="str">
        <f t="shared" si="329"/>
        <v/>
      </c>
      <c r="BD188" s="86" t="str">
        <f t="shared" si="361"/>
        <v/>
      </c>
      <c r="BE188" s="86" t="str">
        <f t="shared" si="330"/>
        <v/>
      </c>
      <c r="BF188" s="86" t="str">
        <f t="shared" si="331"/>
        <v/>
      </c>
      <c r="BG188" s="86" t="str">
        <f t="shared" si="362"/>
        <v/>
      </c>
      <c r="BH188" s="86" t="str">
        <f t="shared" si="332"/>
        <v/>
      </c>
      <c r="BI188" s="86" t="str">
        <f t="shared" si="333"/>
        <v/>
      </c>
      <c r="BJ188" s="86" t="str">
        <f t="shared" si="363"/>
        <v/>
      </c>
      <c r="BK188" s="86" t="str">
        <f t="shared" si="334"/>
        <v/>
      </c>
      <c r="BL188" s="86" t="str">
        <f t="shared" si="335"/>
        <v/>
      </c>
      <c r="BM188" s="86" t="str">
        <f t="shared" si="364"/>
        <v/>
      </c>
      <c r="BN188" s="86" t="str">
        <f t="shared" si="365"/>
        <v/>
      </c>
      <c r="BO188" s="86" t="e">
        <f t="shared" si="366"/>
        <v>#N/A</v>
      </c>
      <c r="BP188" s="105" t="str">
        <f t="shared" si="367"/>
        <v/>
      </c>
      <c r="BQ188" s="86" t="str">
        <f t="shared" si="368"/>
        <v/>
      </c>
      <c r="BR188" s="86" t="str">
        <f t="shared" si="336"/>
        <v/>
      </c>
      <c r="BS188" s="86" t="str">
        <f t="shared" si="369"/>
        <v/>
      </c>
      <c r="BT188" s="51" t="str">
        <f t="shared" si="310"/>
        <v/>
      </c>
      <c r="BY188" s="132"/>
      <c r="BZ188" s="41" t="e">
        <f>IF(AND(Sufficient_data="Yes",Include_study?="Yes",Moderator&lt;&gt;""),'Moderator Analysis'!E188,NA())</f>
        <v>#N/A</v>
      </c>
      <c r="CA188" s="41" t="e">
        <f>IF(AND(Include_study?="Yes",Sufficient_data="Yes",Moderator&lt;&gt;""),'Moderator Analysis'!F188,NA())</f>
        <v>#N/A</v>
      </c>
      <c r="CB188" s="41" t="str">
        <f t="shared" si="337"/>
        <v/>
      </c>
      <c r="CC188" s="41" t="str">
        <f t="shared" si="370"/>
        <v/>
      </c>
      <c r="CD188" s="41" t="str">
        <f>IF(AND(Sufficient_data="Yes",Include_study?="Yes",Moderator&lt;&gt;""),'Moderator Analysis'!F:F-CO$2,"")</f>
        <v/>
      </c>
      <c r="CE188" s="41" t="str">
        <f t="shared" si="371"/>
        <v/>
      </c>
      <c r="CF188" s="51" t="str">
        <f>IF(AND(Sufficient_data="Yes",Include_study?="Yes",Moderator&lt;&gt;""),CC:CC*('Moderator Analysis'!F:F-CO$5-CO$4*'Moderator Analysis'!E:E)^2,"")</f>
        <v/>
      </c>
      <c r="CG188" s="42"/>
      <c r="CH188" s="25"/>
      <c r="CI188" s="71" t="str">
        <f t="shared" si="372"/>
        <v/>
      </c>
      <c r="CJ188" s="41" t="str">
        <f>IF(AND(Sufficient_data="Yes",Include_study?="Yes",CI188&lt;&gt;""),'Moderator Analysis'!F:F-'Moderator Analysis'!$J$37,"")</f>
        <v/>
      </c>
      <c r="CK188" s="41" t="str">
        <f>IF(AND(Sufficient_data="Yes",Include_study?="Yes",CI188&lt;&gt;""),'Moderator Analysis'!E:E-SUMPRODUCT('Moderator Analysis'!E:E,CI:CI)/SUM(CI:CI),"")</f>
        <v/>
      </c>
      <c r="CL188" s="51" t="str">
        <f>IF(AND(Sufficient_data="Yes",Include_study?="Yes",CI188&lt;&gt;""),CI:CI*('Moderator Analysis'!F:F-'Moderator Analysis'!J$29-'Moderator Analysis'!J$30*'Moderator Analysis'!E:E)^2,"")</f>
        <v/>
      </c>
      <c r="CQ188" s="132"/>
      <c r="CR188" s="134"/>
      <c r="CS188" s="41" t="str">
        <f>IF(AND(Sufficient_data="Yes",Include_study?="Yes"),1/('Publication Bias Analysis'!F188^2),"")</f>
        <v/>
      </c>
      <c r="CT188" s="86" t="str">
        <f>IF(AND(Include_study?="Yes",Sufficient_data="Yes"),1/('Publication Bias Analysis'!F188^2+IF(Additional_model="Fixed effect",0,DG$21)),"")</f>
        <v/>
      </c>
      <c r="CU188" s="86" t="str">
        <f>IF(AND(Include_study?="Yes",Sufficient_data="Yes"),1/('Publication Bias Analysis'!F:F^2+IF(Additional_model="Fixed effect",0,'Publication Bias Analysis'!L$32)),"")</f>
        <v/>
      </c>
      <c r="CV188" s="86" t="str">
        <f>IF(AND(Include_study?="Yes",Sufficient_data="Yes"),'Publication Bias Analysis'!E:E-'Publication Bias Analysis'!I$37,"")</f>
        <v/>
      </c>
      <c r="CW188" s="86" t="str">
        <f>IF(AND(Include_study?="Yes",Sufficient_data="Yes"),IF(Additional_model="Fixed effect",1/'Publication Bias Analysis'!F:F,1/SQRT('Publication Bias Analysis'!F:F^2+Calculations!DG$21)),"")</f>
        <v/>
      </c>
      <c r="CX188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88" s="88" t="str">
        <f t="shared" si="338"/>
        <v/>
      </c>
      <c r="CZ188" s="88" t="str">
        <f>IF(AND(Include_study?="Yes",Sufficient_data="Yes"),CY:CY+IF(DK:DK&lt;0,-1,1)*COUNTIF(CY$2:CY187,CY:CY),"")</f>
        <v/>
      </c>
      <c r="DA188" s="88" t="str">
        <f>IF(AND(Include_study?="Yes",Sufficient_data="Yes"),RANK(DO:DO,DO:DO,1)*IF(DN:DN&gt;0,1,-1)+IF(DN:DN&lt;0,-1,1)*COUNTIF(CY$2:CY187,CY:CY),"")</f>
        <v/>
      </c>
      <c r="DB188" s="88" t="str">
        <f>IF(AND(Include_study?="Yes",Sufficient_data="Yes"),RANK(DR:DR,DR:DR,1)*IF(DQ:DQ&gt;0,1,-1)+IF(DQ:DQ&lt;0,-1,1)*COUNTIF(CY$2:CY187,CY:CY),"")</f>
        <v/>
      </c>
      <c r="DC188" s="41" t="e">
        <f>IF(AND(Include_study?="Yes",Sufficient_data="Yes"),'Publication Bias Analysis'!$E:$E,NA())</f>
        <v>#N/A</v>
      </c>
      <c r="DD188" s="51" t="e">
        <f>IF(AND(Include_study?="Yes",Sufficient_data="Yes"),'Publication Bias Analysis'!$F:$F,NA())</f>
        <v>#N/A</v>
      </c>
      <c r="DJ188" s="136"/>
      <c r="DK188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88" s="41" t="str">
        <f t="shared" si="373"/>
        <v/>
      </c>
      <c r="DM188" s="51" t="str">
        <f>IF(AND(Include_study?="Yes",Sufficient_data="Yes"),1/('Publication Bias Analysis'!F:F^2+IF(Additional_model="Fixed effect",0,$DV$6)),"")</f>
        <v/>
      </c>
      <c r="DN188" s="41" t="str">
        <f>IF(AND(Include_study?="Yes",Sufficient_data="Yes"),IF('Publication Bias Analysis'!L$38="Left",'Publication Bias Analysis'!E:E-DV$3,Calculations!DV$3-'Publication Bias Analysis'!E:E),"")</f>
        <v/>
      </c>
      <c r="DO188" s="41" t="str">
        <f t="shared" si="374"/>
        <v/>
      </c>
      <c r="DP188" s="51" t="str">
        <f>IF(AND(DN188&lt;&gt;"",CZ188&lt;=MAX(CZ:CZ)-DV$7),1/('Publication Bias Analysis'!F:F^2+IF(Additional_model="Fixed effect",0,$DV$13)),"")</f>
        <v/>
      </c>
      <c r="DQ188" s="71" t="str">
        <f>IF(AND(Include_study?="Yes",Sufficient_data="Yes"),IF('Publication Bias Analysis'!L$38="Left",'Publication Bias Analysis'!E:E-DV$10,DV$10-'Publication Bias Analysis'!E:E),"")</f>
        <v/>
      </c>
      <c r="DR188" s="41" t="str">
        <f t="shared" si="375"/>
        <v/>
      </c>
      <c r="DS188" s="51" t="str">
        <f>IF(AND(DQ188&lt;&gt;"",DA188&lt;=MAX(DA:DA)-DV$14),1/('Publication Bias Analysis'!F:F^2+IF(Additional_model="Fixed effect",0,$DV$20)),"")</f>
        <v/>
      </c>
      <c r="EJ188" s="136"/>
      <c r="EK188" s="41" t="str">
        <f t="shared" si="307"/>
        <v/>
      </c>
      <c r="EL188" s="51" t="str">
        <f>IF(AND(Include_study?="Yes",Sufficient_data="Yes"),Z_score-('Publication Bias Analysis'!P$3+'Publication Bias Analysis'!P$4*Inverse_standard_error),"")</f>
        <v/>
      </c>
      <c r="EN188" s="136"/>
      <c r="EO188" s="41" t="str">
        <f>IF(AND(Include_study?="Yes",Sufficient_data="Yes"),('Publication Bias Analysis'!E:E-(SUMPRODUCT(Calculations!CS:CS,'Publication Bias Analysis'!E:E)/SUM(Calculations!CS:CS)))/SQRT(Calculations!EP:EP),"")</f>
        <v/>
      </c>
      <c r="EP188" s="41" t="str">
        <f>IF(AND(Include_study?="Yes",Sufficient_data="Yes"),'Publication Bias Analysis'!F:F^2-1/SUM(Calculations!CS:CS),"")</f>
        <v/>
      </c>
      <c r="EQ188" s="11" t="str">
        <f t="shared" si="376"/>
        <v/>
      </c>
      <c r="ER188" s="11" t="str">
        <f t="shared" si="377"/>
        <v/>
      </c>
      <c r="ES188" s="11" t="str">
        <f>IF(AND(Include_study?="Yes",Sufficient_data="Yes"),COUNTIFS(EQ$2:EQ187,"&lt;"&amp;EQ188,ER$2:ER187,"&lt;"&amp;ER188)+COUNTIFS(EQ189:EQ$201,"&lt;"&amp;EQ188,ER189:ER$201,"&lt;"&amp;ER188)+COUNTIFS(EQ$2:EQ187,"&gt;"&amp;EQ188,ER$2:ER187,"&gt;"&amp;ER188)+COUNTIFS(EQ189:EQ$201,"&gt;"&amp;EQ188,ER189:ER$201,"&gt;"&amp;ER188),"")</f>
        <v/>
      </c>
      <c r="ET188" s="82" t="str">
        <f>IF(AND(Include_study?="Yes",Sufficient_data="Yes"),COUNTIFS(EQ$2:EQ187,"&lt;"&amp;EQ188,ER$2:ER187,"&gt;"&amp;ER188)+COUNTIFS(EQ189:EQ$201,"&lt;"&amp;EQ188,ER189:ER$201,"&gt;"&amp;ER188)+COUNTIFS(EQ$2:EQ187,"&gt;"&amp;EQ188,ER$2:ER187,"&lt;"&amp;ER188)+COUNTIFS(EQ189:EQ$201,"&gt;"&amp;EQ188,ER189:ER$201,"&lt;"&amp;ER188),"")</f>
        <v/>
      </c>
      <c r="EV188" s="136"/>
      <c r="FA188" s="136"/>
      <c r="FB188" s="41" t="e">
        <f t="shared" si="339"/>
        <v>#N/A</v>
      </c>
      <c r="FC188" s="41" t="e">
        <f t="shared" si="340"/>
        <v>#N/A</v>
      </c>
      <c r="FD188" s="41" t="str">
        <f t="shared" si="341"/>
        <v/>
      </c>
      <c r="FE188" s="51" t="str">
        <f>IF(AND(Include_study?="Yes",Sufficient_data="Yes"),Z_score-('Publication Bias Analysis'!AO$30+'Publication Bias Analysis'!AO$31*Inverse_standard_error),"")</f>
        <v/>
      </c>
      <c r="FK188" s="136"/>
      <c r="FL188" s="11" t="str">
        <f>IF(Z_score_individual_studies&lt;&gt;"",RANK('Publication Bias Analysis'!AW:AW,'Publication Bias Analysis'!AW:AW,1)+COUNTIF('Publication Bias Analysis'!AW$2:AW187,'Publication Bias Analysis'!AW188),"")</f>
        <v/>
      </c>
      <c r="FM188" s="41" t="str">
        <f t="shared" si="342"/>
        <v/>
      </c>
      <c r="FN188" s="41" t="e">
        <f>IF('Publication Bias Analysis'!AV188&lt;&gt;"",'Publication Bias Analysis'!AV188,NA())</f>
        <v>#N/A</v>
      </c>
      <c r="FO188" s="41" t="e">
        <f>IF('Publication Bias Analysis'!AW188&lt;&gt;"",'Publication Bias Analysis'!AW188,NA())</f>
        <v>#N/A</v>
      </c>
      <c r="FP188" s="41" t="str">
        <f>IF(AND(Include_study?="Yes",Sufficient_data="Yes"),'Publication Bias Analysis'!AV:AV-AVERAGE('Publication Bias Analysis'!AV:AV),"")</f>
        <v/>
      </c>
      <c r="FQ188" s="51" t="str">
        <f>IF(AND(Include_study?="Yes",Sufficient_data="Yes"),FO:FO-('Publication Bias Analysis'!AZ$30+'Publication Bias Analysis'!AZ$31*FN:FN),"")</f>
        <v/>
      </c>
      <c r="FW188" s="136"/>
      <c r="FX188" s="90" t="str">
        <f t="shared" si="343"/>
        <v/>
      </c>
      <c r="FY188" s="41" t="str">
        <f t="shared" si="378"/>
        <v/>
      </c>
      <c r="FZ188" s="51" t="str">
        <f t="shared" si="311"/>
        <v/>
      </c>
    </row>
    <row r="189" spans="1:182" x14ac:dyDescent="0.2">
      <c r="A189" s="131"/>
      <c r="B189" s="41" t="str">
        <f>IF(AND(Sufficient_data="Yes",Include_study?="Yes"),IF(AND(Sort_By=$E$1,Order="Ascending"),IF(Input!Study_name="",COUNTIFS(Input!Study_name,"&lt;&gt;"&amp;"",Include_study?,"Yes",Sufficient_data,"Yes")+1,IF(COUNT(E189)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189)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89" s="41" t="str">
        <f>IF(B189&lt;&gt;"",IF(B189=0,COUNTIF(B$2:B188,0)+1,COUNTIF(B$2:B188,B189)+COUNTIF(B:B,"&lt;"&amp;B189)+1),"")</f>
        <v/>
      </c>
      <c r="D189" s="41" t="str">
        <f t="shared" si="312"/>
        <v/>
      </c>
      <c r="E189" s="41" t="str">
        <f>IF(AND(Include_study?="Yes",Sufficient_data="Yes",Input!Study_name&lt;&gt;""),Input!Study_name,"")</f>
        <v/>
      </c>
      <c r="F189" s="41" t="str">
        <f>IF(AND(Include_study?="Yes",Sufficient_data="Yes"),IF(Input!M2_M1&lt;&gt;"",Input!M2_M1,IF(AND(M1_&lt;&gt;"",M2_&lt;&gt;""),M2_-M1_,"")),"")</f>
        <v/>
      </c>
      <c r="G189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89" s="41" t="str">
        <f>IF(AND(Include_study?="Yes",Sufficient_data="Yes"),IF(OR(t_value&lt;&gt;"",F_value&lt;&gt;"",Input!Cohens_d&lt;&gt;"",Input!Hedges_g&lt;&gt;""),"",Sdiff/SQRT(2*(1-(r_)))),"")</f>
        <v/>
      </c>
      <c r="I189" s="11" t="str">
        <f t="shared" si="313"/>
        <v/>
      </c>
      <c r="J189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89" s="41" t="str">
        <f t="shared" si="314"/>
        <v/>
      </c>
      <c r="L189" s="41" t="str">
        <f t="shared" si="315"/>
        <v/>
      </c>
      <c r="M189" s="41" t="str">
        <f t="shared" si="316"/>
        <v/>
      </c>
      <c r="N189" s="41" t="str">
        <f t="shared" si="317"/>
        <v/>
      </c>
      <c r="O189" s="41" t="str">
        <f t="shared" si="318"/>
        <v/>
      </c>
      <c r="P189" s="41" t="str">
        <f t="shared" si="319"/>
        <v/>
      </c>
      <c r="Q189" s="41" t="str">
        <f t="shared" si="289"/>
        <v/>
      </c>
      <c r="R189" s="41" t="str">
        <f t="shared" si="320"/>
        <v/>
      </c>
      <c r="S189" s="41" t="str">
        <f t="shared" si="321"/>
        <v/>
      </c>
      <c r="T189" s="105" t="str">
        <f t="shared" si="322"/>
        <v/>
      </c>
      <c r="U189" s="108" t="str">
        <f t="shared" si="323"/>
        <v/>
      </c>
      <c r="V189" s="42"/>
      <c r="W189" s="71" t="e">
        <f t="shared" si="344"/>
        <v>#N/A</v>
      </c>
      <c r="X189" s="41" t="str">
        <f t="shared" si="345"/>
        <v/>
      </c>
      <c r="Y189" s="51" t="str">
        <f t="shared" si="346"/>
        <v/>
      </c>
      <c r="AD189" s="131"/>
      <c r="AE189" s="71" t="str">
        <f t="shared" si="347"/>
        <v/>
      </c>
      <c r="AF189" s="86" t="str">
        <f t="shared" si="324"/>
        <v/>
      </c>
      <c r="AG189" s="86" t="str">
        <f t="shared" si="325"/>
        <v/>
      </c>
      <c r="AH189" s="86" t="str">
        <f t="shared" si="348"/>
        <v/>
      </c>
      <c r="AI189" s="86" t="str">
        <f t="shared" si="349"/>
        <v/>
      </c>
      <c r="AJ189" s="86" t="str">
        <f t="shared" si="350"/>
        <v/>
      </c>
      <c r="AK189" s="86" t="str">
        <f t="shared" si="326"/>
        <v/>
      </c>
      <c r="AL189" s="86" t="str">
        <f>IF(AND(Include_study?="Yes",Sufficient_data="Yes",Subgroup&lt;&gt;""),AH189-ABS(TINV((1-Subgroup_confidence_level),Number_of_subjects-1))*Calculations!AI189,"")</f>
        <v/>
      </c>
      <c r="AM189" s="86" t="str">
        <f>IF(AND(Include_study?="Yes",Sufficient_data="Yes",Subgroup&lt;&gt;""),AH189+ABS(TINV((1-Subgroup_confidence_level),Number_of_subjects-1))*Calculations!AI189,"")</f>
        <v/>
      </c>
      <c r="AN189" s="110" t="str">
        <f t="shared" si="327"/>
        <v/>
      </c>
      <c r="AO189" s="108" t="str">
        <f t="shared" si="328"/>
        <v/>
      </c>
      <c r="AP189" s="42"/>
      <c r="AQ189" s="71" t="e">
        <f t="shared" si="351"/>
        <v>#N/A</v>
      </c>
      <c r="AR189" s="41" t="str">
        <f t="shared" si="352"/>
        <v/>
      </c>
      <c r="AS189" s="51" t="str">
        <f t="shared" si="353"/>
        <v/>
      </c>
      <c r="AT189" s="42"/>
      <c r="AU189" s="71" t="str">
        <f t="shared" si="354"/>
        <v/>
      </c>
      <c r="AV189" s="86" t="str">
        <f>IF(AND(Sufficient_data="Yes",Include_study?="Yes",Subgroup&lt;&gt;""),IF(COUNTIFS(Input!P$2:P188,"="&amp;"Yes",Input!C$2:C188,"="&amp;"Yes",Input!Q$2:Q188,"="&amp;Subgroup)&gt;0,"",Subgroup),"")</f>
        <v/>
      </c>
      <c r="AW189" s="86" t="str">
        <f t="shared" si="355"/>
        <v/>
      </c>
      <c r="AX189" s="86" t="str">
        <f t="shared" si="356"/>
        <v/>
      </c>
      <c r="AY189" s="86" t="str">
        <f t="shared" si="357"/>
        <v/>
      </c>
      <c r="AZ189" s="86" t="str">
        <f t="shared" si="358"/>
        <v/>
      </c>
      <c r="BA189" s="86" t="str">
        <f t="shared" si="359"/>
        <v/>
      </c>
      <c r="BB189" s="86" t="str">
        <f t="shared" si="360"/>
        <v/>
      </c>
      <c r="BC189" s="86" t="str">
        <f t="shared" si="329"/>
        <v/>
      </c>
      <c r="BD189" s="86" t="str">
        <f t="shared" si="361"/>
        <v/>
      </c>
      <c r="BE189" s="86" t="str">
        <f t="shared" si="330"/>
        <v/>
      </c>
      <c r="BF189" s="86" t="str">
        <f t="shared" si="331"/>
        <v/>
      </c>
      <c r="BG189" s="86" t="str">
        <f t="shared" si="362"/>
        <v/>
      </c>
      <c r="BH189" s="86" t="str">
        <f t="shared" si="332"/>
        <v/>
      </c>
      <c r="BI189" s="86" t="str">
        <f t="shared" si="333"/>
        <v/>
      </c>
      <c r="BJ189" s="86" t="str">
        <f t="shared" si="363"/>
        <v/>
      </c>
      <c r="BK189" s="86" t="str">
        <f t="shared" si="334"/>
        <v/>
      </c>
      <c r="BL189" s="86" t="str">
        <f t="shared" si="335"/>
        <v/>
      </c>
      <c r="BM189" s="86" t="str">
        <f t="shared" si="364"/>
        <v/>
      </c>
      <c r="BN189" s="86" t="str">
        <f t="shared" si="365"/>
        <v/>
      </c>
      <c r="BO189" s="86" t="e">
        <f t="shared" si="366"/>
        <v>#N/A</v>
      </c>
      <c r="BP189" s="105" t="str">
        <f t="shared" si="367"/>
        <v/>
      </c>
      <c r="BQ189" s="86" t="str">
        <f t="shared" si="368"/>
        <v/>
      </c>
      <c r="BR189" s="86" t="str">
        <f t="shared" si="336"/>
        <v/>
      </c>
      <c r="BS189" s="86" t="str">
        <f t="shared" si="369"/>
        <v/>
      </c>
      <c r="BT189" s="51" t="str">
        <f t="shared" si="310"/>
        <v/>
      </c>
      <c r="BY189" s="132"/>
      <c r="BZ189" s="41" t="e">
        <f>IF(AND(Sufficient_data="Yes",Include_study?="Yes",Moderator&lt;&gt;""),'Moderator Analysis'!E189,NA())</f>
        <v>#N/A</v>
      </c>
      <c r="CA189" s="41" t="e">
        <f>IF(AND(Include_study?="Yes",Sufficient_data="Yes",Moderator&lt;&gt;""),'Moderator Analysis'!F189,NA())</f>
        <v>#N/A</v>
      </c>
      <c r="CB189" s="41" t="str">
        <f t="shared" si="337"/>
        <v/>
      </c>
      <c r="CC189" s="41" t="str">
        <f t="shared" si="370"/>
        <v/>
      </c>
      <c r="CD189" s="41" t="str">
        <f>IF(AND(Sufficient_data="Yes",Include_study?="Yes",Moderator&lt;&gt;""),'Moderator Analysis'!F:F-CO$2,"")</f>
        <v/>
      </c>
      <c r="CE189" s="41" t="str">
        <f t="shared" si="371"/>
        <v/>
      </c>
      <c r="CF189" s="51" t="str">
        <f>IF(AND(Sufficient_data="Yes",Include_study?="Yes",Moderator&lt;&gt;""),CC:CC*('Moderator Analysis'!F:F-CO$5-CO$4*'Moderator Analysis'!E:E)^2,"")</f>
        <v/>
      </c>
      <c r="CG189" s="42"/>
      <c r="CH189" s="25"/>
      <c r="CI189" s="71" t="str">
        <f t="shared" si="372"/>
        <v/>
      </c>
      <c r="CJ189" s="41" t="str">
        <f>IF(AND(Sufficient_data="Yes",Include_study?="Yes",CI189&lt;&gt;""),'Moderator Analysis'!F:F-'Moderator Analysis'!$J$37,"")</f>
        <v/>
      </c>
      <c r="CK189" s="41" t="str">
        <f>IF(AND(Sufficient_data="Yes",Include_study?="Yes",CI189&lt;&gt;""),'Moderator Analysis'!E:E-SUMPRODUCT('Moderator Analysis'!E:E,CI:CI)/SUM(CI:CI),"")</f>
        <v/>
      </c>
      <c r="CL189" s="51" t="str">
        <f>IF(AND(Sufficient_data="Yes",Include_study?="Yes",CI189&lt;&gt;""),CI:CI*('Moderator Analysis'!F:F-'Moderator Analysis'!J$29-'Moderator Analysis'!J$30*'Moderator Analysis'!E:E)^2,"")</f>
        <v/>
      </c>
      <c r="CQ189" s="132"/>
      <c r="CR189" s="134"/>
      <c r="CS189" s="41" t="str">
        <f>IF(AND(Sufficient_data="Yes",Include_study?="Yes"),1/('Publication Bias Analysis'!F189^2),"")</f>
        <v/>
      </c>
      <c r="CT189" s="86" t="str">
        <f>IF(AND(Include_study?="Yes",Sufficient_data="Yes"),1/('Publication Bias Analysis'!F189^2+IF(Additional_model="Fixed effect",0,DG$21)),"")</f>
        <v/>
      </c>
      <c r="CU189" s="86" t="str">
        <f>IF(AND(Include_study?="Yes",Sufficient_data="Yes"),1/('Publication Bias Analysis'!F:F^2+IF(Additional_model="Fixed effect",0,'Publication Bias Analysis'!L$32)),"")</f>
        <v/>
      </c>
      <c r="CV189" s="86" t="str">
        <f>IF(AND(Include_study?="Yes",Sufficient_data="Yes"),'Publication Bias Analysis'!E:E-'Publication Bias Analysis'!I$37,"")</f>
        <v/>
      </c>
      <c r="CW189" s="86" t="str">
        <f>IF(AND(Include_study?="Yes",Sufficient_data="Yes"),IF(Additional_model="Fixed effect",1/'Publication Bias Analysis'!F:F,1/SQRT('Publication Bias Analysis'!F:F^2+Calculations!DG$21)),"")</f>
        <v/>
      </c>
      <c r="CX189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89" s="88" t="str">
        <f t="shared" si="338"/>
        <v/>
      </c>
      <c r="CZ189" s="88" t="str">
        <f>IF(AND(Include_study?="Yes",Sufficient_data="Yes"),CY:CY+IF(DK:DK&lt;0,-1,1)*COUNTIF(CY$2:CY188,CY:CY),"")</f>
        <v/>
      </c>
      <c r="DA189" s="88" t="str">
        <f>IF(AND(Include_study?="Yes",Sufficient_data="Yes"),RANK(DO:DO,DO:DO,1)*IF(DN:DN&gt;0,1,-1)+IF(DN:DN&lt;0,-1,1)*COUNTIF(CY$2:CY188,CY:CY),"")</f>
        <v/>
      </c>
      <c r="DB189" s="88" t="str">
        <f>IF(AND(Include_study?="Yes",Sufficient_data="Yes"),RANK(DR:DR,DR:DR,1)*IF(DQ:DQ&gt;0,1,-1)+IF(DQ:DQ&lt;0,-1,1)*COUNTIF(CY$2:CY188,CY:CY),"")</f>
        <v/>
      </c>
      <c r="DC189" s="41" t="e">
        <f>IF(AND(Include_study?="Yes",Sufficient_data="Yes"),'Publication Bias Analysis'!$E:$E,NA())</f>
        <v>#N/A</v>
      </c>
      <c r="DD189" s="51" t="e">
        <f>IF(AND(Include_study?="Yes",Sufficient_data="Yes"),'Publication Bias Analysis'!$F:$F,NA())</f>
        <v>#N/A</v>
      </c>
      <c r="DJ189" s="136"/>
      <c r="DK189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89" s="41" t="str">
        <f t="shared" si="373"/>
        <v/>
      </c>
      <c r="DM189" s="51" t="str">
        <f>IF(AND(Include_study?="Yes",Sufficient_data="Yes"),1/('Publication Bias Analysis'!F:F^2+IF(Additional_model="Fixed effect",0,$DV$6)),"")</f>
        <v/>
      </c>
      <c r="DN189" s="41" t="str">
        <f>IF(AND(Include_study?="Yes",Sufficient_data="Yes"),IF('Publication Bias Analysis'!L$38="Left",'Publication Bias Analysis'!E:E-DV$3,Calculations!DV$3-'Publication Bias Analysis'!E:E),"")</f>
        <v/>
      </c>
      <c r="DO189" s="41" t="str">
        <f t="shared" si="374"/>
        <v/>
      </c>
      <c r="DP189" s="51" t="str">
        <f>IF(AND(DN189&lt;&gt;"",CZ189&lt;=MAX(CZ:CZ)-DV$7),1/('Publication Bias Analysis'!F:F^2+IF(Additional_model="Fixed effect",0,$DV$13)),"")</f>
        <v/>
      </c>
      <c r="DQ189" s="71" t="str">
        <f>IF(AND(Include_study?="Yes",Sufficient_data="Yes"),IF('Publication Bias Analysis'!L$38="Left",'Publication Bias Analysis'!E:E-DV$10,DV$10-'Publication Bias Analysis'!E:E),"")</f>
        <v/>
      </c>
      <c r="DR189" s="41" t="str">
        <f t="shared" si="375"/>
        <v/>
      </c>
      <c r="DS189" s="51" t="str">
        <f>IF(AND(DQ189&lt;&gt;"",DA189&lt;=MAX(DA:DA)-DV$14),1/('Publication Bias Analysis'!F:F^2+IF(Additional_model="Fixed effect",0,$DV$20)),"")</f>
        <v/>
      </c>
      <c r="EJ189" s="136"/>
      <c r="EK189" s="41" t="str">
        <f t="shared" si="307"/>
        <v/>
      </c>
      <c r="EL189" s="51" t="str">
        <f>IF(AND(Include_study?="Yes",Sufficient_data="Yes"),Z_score-('Publication Bias Analysis'!P$3+'Publication Bias Analysis'!P$4*Inverse_standard_error),"")</f>
        <v/>
      </c>
      <c r="EN189" s="136"/>
      <c r="EO189" s="41" t="str">
        <f>IF(AND(Include_study?="Yes",Sufficient_data="Yes"),('Publication Bias Analysis'!E:E-(SUMPRODUCT(Calculations!CS:CS,'Publication Bias Analysis'!E:E)/SUM(Calculations!CS:CS)))/SQRT(Calculations!EP:EP),"")</f>
        <v/>
      </c>
      <c r="EP189" s="41" t="str">
        <f>IF(AND(Include_study?="Yes",Sufficient_data="Yes"),'Publication Bias Analysis'!F:F^2-1/SUM(Calculations!CS:CS),"")</f>
        <v/>
      </c>
      <c r="EQ189" s="11" t="str">
        <f t="shared" si="376"/>
        <v/>
      </c>
      <c r="ER189" s="11" t="str">
        <f t="shared" si="377"/>
        <v/>
      </c>
      <c r="ES189" s="11" t="str">
        <f>IF(AND(Include_study?="Yes",Sufficient_data="Yes"),COUNTIFS(EQ$2:EQ188,"&lt;"&amp;EQ189,ER$2:ER188,"&lt;"&amp;ER189)+COUNTIFS(EQ190:EQ$201,"&lt;"&amp;EQ189,ER190:ER$201,"&lt;"&amp;ER189)+COUNTIFS(EQ$2:EQ188,"&gt;"&amp;EQ189,ER$2:ER188,"&gt;"&amp;ER189)+COUNTIFS(EQ190:EQ$201,"&gt;"&amp;EQ189,ER190:ER$201,"&gt;"&amp;ER189),"")</f>
        <v/>
      </c>
      <c r="ET189" s="82" t="str">
        <f>IF(AND(Include_study?="Yes",Sufficient_data="Yes"),COUNTIFS(EQ$2:EQ188,"&lt;"&amp;EQ189,ER$2:ER188,"&gt;"&amp;ER189)+COUNTIFS(EQ190:EQ$201,"&lt;"&amp;EQ189,ER190:ER$201,"&gt;"&amp;ER189)+COUNTIFS(EQ$2:EQ188,"&gt;"&amp;EQ189,ER$2:ER188,"&lt;"&amp;ER189)+COUNTIFS(EQ190:EQ$201,"&gt;"&amp;EQ189,ER190:ER$201,"&lt;"&amp;ER189),"")</f>
        <v/>
      </c>
      <c r="EV189" s="136"/>
      <c r="FA189" s="136"/>
      <c r="FB189" s="41" t="e">
        <f t="shared" si="339"/>
        <v>#N/A</v>
      </c>
      <c r="FC189" s="41" t="e">
        <f t="shared" si="340"/>
        <v>#N/A</v>
      </c>
      <c r="FD189" s="41" t="str">
        <f t="shared" si="341"/>
        <v/>
      </c>
      <c r="FE189" s="51" t="str">
        <f>IF(AND(Include_study?="Yes",Sufficient_data="Yes"),Z_score-('Publication Bias Analysis'!AO$30+'Publication Bias Analysis'!AO$31*Inverse_standard_error),"")</f>
        <v/>
      </c>
      <c r="FK189" s="136"/>
      <c r="FL189" s="11" t="str">
        <f>IF(Z_score_individual_studies&lt;&gt;"",RANK('Publication Bias Analysis'!AW:AW,'Publication Bias Analysis'!AW:AW,1)+COUNTIF('Publication Bias Analysis'!AW$2:AW188,'Publication Bias Analysis'!AW189),"")</f>
        <v/>
      </c>
      <c r="FM189" s="41" t="str">
        <f t="shared" si="342"/>
        <v/>
      </c>
      <c r="FN189" s="41" t="e">
        <f>IF('Publication Bias Analysis'!AV189&lt;&gt;"",'Publication Bias Analysis'!AV189,NA())</f>
        <v>#N/A</v>
      </c>
      <c r="FO189" s="41" t="e">
        <f>IF('Publication Bias Analysis'!AW189&lt;&gt;"",'Publication Bias Analysis'!AW189,NA())</f>
        <v>#N/A</v>
      </c>
      <c r="FP189" s="41" t="str">
        <f>IF(AND(Include_study?="Yes",Sufficient_data="Yes"),'Publication Bias Analysis'!AV:AV-AVERAGE('Publication Bias Analysis'!AV:AV),"")</f>
        <v/>
      </c>
      <c r="FQ189" s="51" t="str">
        <f>IF(AND(Include_study?="Yes",Sufficient_data="Yes"),FO:FO-('Publication Bias Analysis'!AZ$30+'Publication Bias Analysis'!AZ$31*FN:FN),"")</f>
        <v/>
      </c>
      <c r="FW189" s="136"/>
      <c r="FX189" s="90" t="str">
        <f t="shared" si="343"/>
        <v/>
      </c>
      <c r="FY189" s="41" t="str">
        <f t="shared" si="378"/>
        <v/>
      </c>
      <c r="FZ189" s="51" t="str">
        <f t="shared" si="311"/>
        <v/>
      </c>
    </row>
    <row r="190" spans="1:182" x14ac:dyDescent="0.2">
      <c r="A190" s="131"/>
      <c r="B190" s="41" t="str">
        <f>IF(AND(Sufficient_data="Yes",Include_study?="Yes"),IF(AND(Sort_By=$E$1,Order="Ascending"),IF(Input!Study_name="",COUNTIFS(Input!Study_name,"&lt;&gt;"&amp;"",Include_study?,"Yes",Sufficient_data,"Yes")+1,IF(COUNT(E190)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190)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90" s="41" t="str">
        <f>IF(B190&lt;&gt;"",IF(B190=0,COUNTIF(B$2:B189,0)+1,COUNTIF(B$2:B189,B190)+COUNTIF(B:B,"&lt;"&amp;B190)+1),"")</f>
        <v/>
      </c>
      <c r="D190" s="41" t="str">
        <f t="shared" si="312"/>
        <v/>
      </c>
      <c r="E190" s="41" t="str">
        <f>IF(AND(Include_study?="Yes",Sufficient_data="Yes",Input!Study_name&lt;&gt;""),Input!Study_name,"")</f>
        <v/>
      </c>
      <c r="F190" s="41" t="str">
        <f>IF(AND(Include_study?="Yes",Sufficient_data="Yes"),IF(Input!M2_M1&lt;&gt;"",Input!M2_M1,IF(AND(M1_&lt;&gt;"",M2_&lt;&gt;""),M2_-M1_,"")),"")</f>
        <v/>
      </c>
      <c r="G190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90" s="41" t="str">
        <f>IF(AND(Include_study?="Yes",Sufficient_data="Yes"),IF(OR(t_value&lt;&gt;"",F_value&lt;&gt;"",Input!Cohens_d&lt;&gt;"",Input!Hedges_g&lt;&gt;""),"",Sdiff/SQRT(2*(1-(r_)))),"")</f>
        <v/>
      </c>
      <c r="I190" s="11" t="str">
        <f t="shared" si="313"/>
        <v/>
      </c>
      <c r="J190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90" s="41" t="str">
        <f t="shared" si="314"/>
        <v/>
      </c>
      <c r="L190" s="41" t="str">
        <f t="shared" si="315"/>
        <v/>
      </c>
      <c r="M190" s="41" t="str">
        <f t="shared" si="316"/>
        <v/>
      </c>
      <c r="N190" s="41" t="str">
        <f t="shared" si="317"/>
        <v/>
      </c>
      <c r="O190" s="41" t="str">
        <f t="shared" si="318"/>
        <v/>
      </c>
      <c r="P190" s="41" t="str">
        <f t="shared" si="319"/>
        <v/>
      </c>
      <c r="Q190" s="41" t="str">
        <f t="shared" si="289"/>
        <v/>
      </c>
      <c r="R190" s="41" t="str">
        <f t="shared" si="320"/>
        <v/>
      </c>
      <c r="S190" s="41" t="str">
        <f t="shared" si="321"/>
        <v/>
      </c>
      <c r="T190" s="105" t="str">
        <f t="shared" si="322"/>
        <v/>
      </c>
      <c r="U190" s="108" t="str">
        <f t="shared" si="323"/>
        <v/>
      </c>
      <c r="V190" s="42"/>
      <c r="W190" s="71" t="e">
        <f t="shared" si="344"/>
        <v>#N/A</v>
      </c>
      <c r="X190" s="41" t="str">
        <f t="shared" si="345"/>
        <v/>
      </c>
      <c r="Y190" s="51" t="str">
        <f t="shared" si="346"/>
        <v/>
      </c>
      <c r="AD190" s="131"/>
      <c r="AE190" s="71" t="str">
        <f t="shared" si="347"/>
        <v/>
      </c>
      <c r="AF190" s="86" t="str">
        <f t="shared" si="324"/>
        <v/>
      </c>
      <c r="AG190" s="86" t="str">
        <f t="shared" si="325"/>
        <v/>
      </c>
      <c r="AH190" s="86" t="str">
        <f t="shared" si="348"/>
        <v/>
      </c>
      <c r="AI190" s="86" t="str">
        <f t="shared" si="349"/>
        <v/>
      </c>
      <c r="AJ190" s="86" t="str">
        <f t="shared" si="350"/>
        <v/>
      </c>
      <c r="AK190" s="86" t="str">
        <f t="shared" si="326"/>
        <v/>
      </c>
      <c r="AL190" s="86" t="str">
        <f>IF(AND(Include_study?="Yes",Sufficient_data="Yes",Subgroup&lt;&gt;""),AH190-ABS(TINV((1-Subgroup_confidence_level),Number_of_subjects-1))*Calculations!AI190,"")</f>
        <v/>
      </c>
      <c r="AM190" s="86" t="str">
        <f>IF(AND(Include_study?="Yes",Sufficient_data="Yes",Subgroup&lt;&gt;""),AH190+ABS(TINV((1-Subgroup_confidence_level),Number_of_subjects-1))*Calculations!AI190,"")</f>
        <v/>
      </c>
      <c r="AN190" s="110" t="str">
        <f t="shared" si="327"/>
        <v/>
      </c>
      <c r="AO190" s="108" t="str">
        <f t="shared" si="328"/>
        <v/>
      </c>
      <c r="AP190" s="42"/>
      <c r="AQ190" s="71" t="e">
        <f t="shared" si="351"/>
        <v>#N/A</v>
      </c>
      <c r="AR190" s="41" t="str">
        <f t="shared" si="352"/>
        <v/>
      </c>
      <c r="AS190" s="51" t="str">
        <f t="shared" si="353"/>
        <v/>
      </c>
      <c r="AT190" s="42"/>
      <c r="AU190" s="71" t="str">
        <f t="shared" si="354"/>
        <v/>
      </c>
      <c r="AV190" s="86" t="str">
        <f>IF(AND(Sufficient_data="Yes",Include_study?="Yes",Subgroup&lt;&gt;""),IF(COUNTIFS(Input!P$2:P189,"="&amp;"Yes",Input!C$2:C189,"="&amp;"Yes",Input!Q$2:Q189,"="&amp;Subgroup)&gt;0,"",Subgroup),"")</f>
        <v/>
      </c>
      <c r="AW190" s="86" t="str">
        <f t="shared" si="355"/>
        <v/>
      </c>
      <c r="AX190" s="86" t="str">
        <f t="shared" si="356"/>
        <v/>
      </c>
      <c r="AY190" s="86" t="str">
        <f t="shared" si="357"/>
        <v/>
      </c>
      <c r="AZ190" s="86" t="str">
        <f t="shared" si="358"/>
        <v/>
      </c>
      <c r="BA190" s="86" t="str">
        <f t="shared" si="359"/>
        <v/>
      </c>
      <c r="BB190" s="86" t="str">
        <f t="shared" si="360"/>
        <v/>
      </c>
      <c r="BC190" s="86" t="str">
        <f t="shared" si="329"/>
        <v/>
      </c>
      <c r="BD190" s="86" t="str">
        <f t="shared" si="361"/>
        <v/>
      </c>
      <c r="BE190" s="86" t="str">
        <f t="shared" si="330"/>
        <v/>
      </c>
      <c r="BF190" s="86" t="str">
        <f t="shared" si="331"/>
        <v/>
      </c>
      <c r="BG190" s="86" t="str">
        <f t="shared" si="362"/>
        <v/>
      </c>
      <c r="BH190" s="86" t="str">
        <f t="shared" si="332"/>
        <v/>
      </c>
      <c r="BI190" s="86" t="str">
        <f t="shared" si="333"/>
        <v/>
      </c>
      <c r="BJ190" s="86" t="str">
        <f t="shared" si="363"/>
        <v/>
      </c>
      <c r="BK190" s="86" t="str">
        <f t="shared" si="334"/>
        <v/>
      </c>
      <c r="BL190" s="86" t="str">
        <f t="shared" si="335"/>
        <v/>
      </c>
      <c r="BM190" s="86" t="str">
        <f t="shared" si="364"/>
        <v/>
      </c>
      <c r="BN190" s="86" t="str">
        <f t="shared" si="365"/>
        <v/>
      </c>
      <c r="BO190" s="86" t="e">
        <f t="shared" si="366"/>
        <v>#N/A</v>
      </c>
      <c r="BP190" s="105" t="str">
        <f t="shared" si="367"/>
        <v/>
      </c>
      <c r="BQ190" s="86" t="str">
        <f t="shared" si="368"/>
        <v/>
      </c>
      <c r="BR190" s="86" t="str">
        <f t="shared" si="336"/>
        <v/>
      </c>
      <c r="BS190" s="86" t="str">
        <f t="shared" si="369"/>
        <v/>
      </c>
      <c r="BT190" s="51" t="str">
        <f t="shared" si="310"/>
        <v/>
      </c>
      <c r="BY190" s="132"/>
      <c r="BZ190" s="41" t="e">
        <f>IF(AND(Sufficient_data="Yes",Include_study?="Yes",Moderator&lt;&gt;""),'Moderator Analysis'!E190,NA())</f>
        <v>#N/A</v>
      </c>
      <c r="CA190" s="41" t="e">
        <f>IF(AND(Include_study?="Yes",Sufficient_data="Yes",Moderator&lt;&gt;""),'Moderator Analysis'!F190,NA())</f>
        <v>#N/A</v>
      </c>
      <c r="CB190" s="41" t="str">
        <f t="shared" si="337"/>
        <v/>
      </c>
      <c r="CC190" s="41" t="str">
        <f t="shared" si="370"/>
        <v/>
      </c>
      <c r="CD190" s="41" t="str">
        <f>IF(AND(Sufficient_data="Yes",Include_study?="Yes",Moderator&lt;&gt;""),'Moderator Analysis'!F:F-CO$2,"")</f>
        <v/>
      </c>
      <c r="CE190" s="41" t="str">
        <f t="shared" si="371"/>
        <v/>
      </c>
      <c r="CF190" s="51" t="str">
        <f>IF(AND(Sufficient_data="Yes",Include_study?="Yes",Moderator&lt;&gt;""),CC:CC*('Moderator Analysis'!F:F-CO$5-CO$4*'Moderator Analysis'!E:E)^2,"")</f>
        <v/>
      </c>
      <c r="CG190" s="42"/>
      <c r="CH190" s="25"/>
      <c r="CI190" s="71" t="str">
        <f t="shared" si="372"/>
        <v/>
      </c>
      <c r="CJ190" s="41" t="str">
        <f>IF(AND(Sufficient_data="Yes",Include_study?="Yes",CI190&lt;&gt;""),'Moderator Analysis'!F:F-'Moderator Analysis'!$J$37,"")</f>
        <v/>
      </c>
      <c r="CK190" s="41" t="str">
        <f>IF(AND(Sufficient_data="Yes",Include_study?="Yes",CI190&lt;&gt;""),'Moderator Analysis'!E:E-SUMPRODUCT('Moderator Analysis'!E:E,CI:CI)/SUM(CI:CI),"")</f>
        <v/>
      </c>
      <c r="CL190" s="51" t="str">
        <f>IF(AND(Sufficient_data="Yes",Include_study?="Yes",CI190&lt;&gt;""),CI:CI*('Moderator Analysis'!F:F-'Moderator Analysis'!J$29-'Moderator Analysis'!J$30*'Moderator Analysis'!E:E)^2,"")</f>
        <v/>
      </c>
      <c r="CQ190" s="132"/>
      <c r="CR190" s="134"/>
      <c r="CS190" s="41" t="str">
        <f>IF(AND(Sufficient_data="Yes",Include_study?="Yes"),1/('Publication Bias Analysis'!F190^2),"")</f>
        <v/>
      </c>
      <c r="CT190" s="86" t="str">
        <f>IF(AND(Include_study?="Yes",Sufficient_data="Yes"),1/('Publication Bias Analysis'!F190^2+IF(Additional_model="Fixed effect",0,DG$21)),"")</f>
        <v/>
      </c>
      <c r="CU190" s="86" t="str">
        <f>IF(AND(Include_study?="Yes",Sufficient_data="Yes"),1/('Publication Bias Analysis'!F:F^2+IF(Additional_model="Fixed effect",0,'Publication Bias Analysis'!L$32)),"")</f>
        <v/>
      </c>
      <c r="CV190" s="86" t="str">
        <f>IF(AND(Include_study?="Yes",Sufficient_data="Yes"),'Publication Bias Analysis'!E:E-'Publication Bias Analysis'!I$37,"")</f>
        <v/>
      </c>
      <c r="CW190" s="86" t="str">
        <f>IF(AND(Include_study?="Yes",Sufficient_data="Yes"),IF(Additional_model="Fixed effect",1/'Publication Bias Analysis'!F:F,1/SQRT('Publication Bias Analysis'!F:F^2+Calculations!DG$21)),"")</f>
        <v/>
      </c>
      <c r="CX190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90" s="88" t="str">
        <f t="shared" si="338"/>
        <v/>
      </c>
      <c r="CZ190" s="88" t="str">
        <f>IF(AND(Include_study?="Yes",Sufficient_data="Yes"),CY:CY+IF(DK:DK&lt;0,-1,1)*COUNTIF(CY$2:CY189,CY:CY),"")</f>
        <v/>
      </c>
      <c r="DA190" s="88" t="str">
        <f>IF(AND(Include_study?="Yes",Sufficient_data="Yes"),RANK(DO:DO,DO:DO,1)*IF(DN:DN&gt;0,1,-1)+IF(DN:DN&lt;0,-1,1)*COUNTIF(CY$2:CY189,CY:CY),"")</f>
        <v/>
      </c>
      <c r="DB190" s="88" t="str">
        <f>IF(AND(Include_study?="Yes",Sufficient_data="Yes"),RANK(DR:DR,DR:DR,1)*IF(DQ:DQ&gt;0,1,-1)+IF(DQ:DQ&lt;0,-1,1)*COUNTIF(CY$2:CY189,CY:CY),"")</f>
        <v/>
      </c>
      <c r="DC190" s="41" t="e">
        <f>IF(AND(Include_study?="Yes",Sufficient_data="Yes"),'Publication Bias Analysis'!$E:$E,NA())</f>
        <v>#N/A</v>
      </c>
      <c r="DD190" s="51" t="e">
        <f>IF(AND(Include_study?="Yes",Sufficient_data="Yes"),'Publication Bias Analysis'!$F:$F,NA())</f>
        <v>#N/A</v>
      </c>
      <c r="DJ190" s="136"/>
      <c r="DK190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90" s="41" t="str">
        <f t="shared" si="373"/>
        <v/>
      </c>
      <c r="DM190" s="51" t="str">
        <f>IF(AND(Include_study?="Yes",Sufficient_data="Yes"),1/('Publication Bias Analysis'!F:F^2+IF(Additional_model="Fixed effect",0,$DV$6)),"")</f>
        <v/>
      </c>
      <c r="DN190" s="41" t="str">
        <f>IF(AND(Include_study?="Yes",Sufficient_data="Yes"),IF('Publication Bias Analysis'!L$38="Left",'Publication Bias Analysis'!E:E-DV$3,Calculations!DV$3-'Publication Bias Analysis'!E:E),"")</f>
        <v/>
      </c>
      <c r="DO190" s="41" t="str">
        <f t="shared" si="374"/>
        <v/>
      </c>
      <c r="DP190" s="51" t="str">
        <f>IF(AND(DN190&lt;&gt;"",CZ190&lt;=MAX(CZ:CZ)-DV$7),1/('Publication Bias Analysis'!F:F^2+IF(Additional_model="Fixed effect",0,$DV$13)),"")</f>
        <v/>
      </c>
      <c r="DQ190" s="71" t="str">
        <f>IF(AND(Include_study?="Yes",Sufficient_data="Yes"),IF('Publication Bias Analysis'!L$38="Left",'Publication Bias Analysis'!E:E-DV$10,DV$10-'Publication Bias Analysis'!E:E),"")</f>
        <v/>
      </c>
      <c r="DR190" s="41" t="str">
        <f t="shared" si="375"/>
        <v/>
      </c>
      <c r="DS190" s="51" t="str">
        <f>IF(AND(DQ190&lt;&gt;"",DA190&lt;=MAX(DA:DA)-DV$14),1/('Publication Bias Analysis'!F:F^2+IF(Additional_model="Fixed effect",0,$DV$20)),"")</f>
        <v/>
      </c>
      <c r="EJ190" s="136"/>
      <c r="EK190" s="41" t="str">
        <f t="shared" si="307"/>
        <v/>
      </c>
      <c r="EL190" s="51" t="str">
        <f>IF(AND(Include_study?="Yes",Sufficient_data="Yes"),Z_score-('Publication Bias Analysis'!P$3+'Publication Bias Analysis'!P$4*Inverse_standard_error),"")</f>
        <v/>
      </c>
      <c r="EN190" s="136"/>
      <c r="EO190" s="41" t="str">
        <f>IF(AND(Include_study?="Yes",Sufficient_data="Yes"),('Publication Bias Analysis'!E:E-(SUMPRODUCT(Calculations!CS:CS,'Publication Bias Analysis'!E:E)/SUM(Calculations!CS:CS)))/SQRT(Calculations!EP:EP),"")</f>
        <v/>
      </c>
      <c r="EP190" s="41" t="str">
        <f>IF(AND(Include_study?="Yes",Sufficient_data="Yes"),'Publication Bias Analysis'!F:F^2-1/SUM(Calculations!CS:CS),"")</f>
        <v/>
      </c>
      <c r="EQ190" s="11" t="str">
        <f t="shared" si="376"/>
        <v/>
      </c>
      <c r="ER190" s="11" t="str">
        <f t="shared" si="377"/>
        <v/>
      </c>
      <c r="ES190" s="11" t="str">
        <f>IF(AND(Include_study?="Yes",Sufficient_data="Yes"),COUNTIFS(EQ$2:EQ189,"&lt;"&amp;EQ190,ER$2:ER189,"&lt;"&amp;ER190)+COUNTIFS(EQ191:EQ$201,"&lt;"&amp;EQ190,ER191:ER$201,"&lt;"&amp;ER190)+COUNTIFS(EQ$2:EQ189,"&gt;"&amp;EQ190,ER$2:ER189,"&gt;"&amp;ER190)+COUNTIFS(EQ191:EQ$201,"&gt;"&amp;EQ190,ER191:ER$201,"&gt;"&amp;ER190),"")</f>
        <v/>
      </c>
      <c r="ET190" s="82" t="str">
        <f>IF(AND(Include_study?="Yes",Sufficient_data="Yes"),COUNTIFS(EQ$2:EQ189,"&lt;"&amp;EQ190,ER$2:ER189,"&gt;"&amp;ER190)+COUNTIFS(EQ191:EQ$201,"&lt;"&amp;EQ190,ER191:ER$201,"&gt;"&amp;ER190)+COUNTIFS(EQ$2:EQ189,"&gt;"&amp;EQ190,ER$2:ER189,"&lt;"&amp;ER190)+COUNTIFS(EQ191:EQ$201,"&gt;"&amp;EQ190,ER191:ER$201,"&lt;"&amp;ER190),"")</f>
        <v/>
      </c>
      <c r="EV190" s="136"/>
      <c r="FA190" s="136"/>
      <c r="FB190" s="41" t="e">
        <f t="shared" si="339"/>
        <v>#N/A</v>
      </c>
      <c r="FC190" s="41" t="e">
        <f t="shared" si="340"/>
        <v>#N/A</v>
      </c>
      <c r="FD190" s="41" t="str">
        <f t="shared" si="341"/>
        <v/>
      </c>
      <c r="FE190" s="51" t="str">
        <f>IF(AND(Include_study?="Yes",Sufficient_data="Yes"),Z_score-('Publication Bias Analysis'!AO$30+'Publication Bias Analysis'!AO$31*Inverse_standard_error),"")</f>
        <v/>
      </c>
      <c r="FK190" s="136"/>
      <c r="FL190" s="11" t="str">
        <f>IF(Z_score_individual_studies&lt;&gt;"",RANK('Publication Bias Analysis'!AW:AW,'Publication Bias Analysis'!AW:AW,1)+COUNTIF('Publication Bias Analysis'!AW$2:AW189,'Publication Bias Analysis'!AW190),"")</f>
        <v/>
      </c>
      <c r="FM190" s="41" t="str">
        <f t="shared" si="342"/>
        <v/>
      </c>
      <c r="FN190" s="41" t="e">
        <f>IF('Publication Bias Analysis'!AV190&lt;&gt;"",'Publication Bias Analysis'!AV190,NA())</f>
        <v>#N/A</v>
      </c>
      <c r="FO190" s="41" t="e">
        <f>IF('Publication Bias Analysis'!AW190&lt;&gt;"",'Publication Bias Analysis'!AW190,NA())</f>
        <v>#N/A</v>
      </c>
      <c r="FP190" s="41" t="str">
        <f>IF(AND(Include_study?="Yes",Sufficient_data="Yes"),'Publication Bias Analysis'!AV:AV-AVERAGE('Publication Bias Analysis'!AV:AV),"")</f>
        <v/>
      </c>
      <c r="FQ190" s="51" t="str">
        <f>IF(AND(Include_study?="Yes",Sufficient_data="Yes"),FO:FO-('Publication Bias Analysis'!AZ$30+'Publication Bias Analysis'!AZ$31*FN:FN),"")</f>
        <v/>
      </c>
      <c r="FW190" s="136"/>
      <c r="FX190" s="90" t="str">
        <f t="shared" si="343"/>
        <v/>
      </c>
      <c r="FY190" s="41" t="str">
        <f t="shared" si="378"/>
        <v/>
      </c>
      <c r="FZ190" s="51" t="str">
        <f t="shared" si="311"/>
        <v/>
      </c>
    </row>
    <row r="191" spans="1:182" x14ac:dyDescent="0.2">
      <c r="A191" s="131"/>
      <c r="B191" s="41" t="str">
        <f>IF(AND(Sufficient_data="Yes",Include_study?="Yes"),IF(AND(Sort_By=$E$1,Order="Ascending"),IF(Input!Study_name="",COUNTIFS(Input!Study_name,"&lt;&gt;"&amp;"",Include_study?,"Yes",Sufficient_data,"Yes")+1,IF(COUNT(E191)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191)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91" s="41" t="str">
        <f>IF(B191&lt;&gt;"",IF(B191=0,COUNTIF(B$2:B190,0)+1,COUNTIF(B$2:B190,B191)+COUNTIF(B:B,"&lt;"&amp;B191)+1),"")</f>
        <v/>
      </c>
      <c r="D191" s="41" t="str">
        <f t="shared" si="312"/>
        <v/>
      </c>
      <c r="E191" s="41" t="str">
        <f>IF(AND(Include_study?="Yes",Sufficient_data="Yes",Input!Study_name&lt;&gt;""),Input!Study_name,"")</f>
        <v/>
      </c>
      <c r="F191" s="41" t="str">
        <f>IF(AND(Include_study?="Yes",Sufficient_data="Yes"),IF(Input!M2_M1&lt;&gt;"",Input!M2_M1,IF(AND(M1_&lt;&gt;"",M2_&lt;&gt;""),M2_-M1_,"")),"")</f>
        <v/>
      </c>
      <c r="G191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91" s="41" t="str">
        <f>IF(AND(Include_study?="Yes",Sufficient_data="Yes"),IF(OR(t_value&lt;&gt;"",F_value&lt;&gt;"",Input!Cohens_d&lt;&gt;"",Input!Hedges_g&lt;&gt;""),"",Sdiff/SQRT(2*(1-(r_)))),"")</f>
        <v/>
      </c>
      <c r="I191" s="11" t="str">
        <f t="shared" si="313"/>
        <v/>
      </c>
      <c r="J191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91" s="41" t="str">
        <f t="shared" si="314"/>
        <v/>
      </c>
      <c r="L191" s="41" t="str">
        <f t="shared" si="315"/>
        <v/>
      </c>
      <c r="M191" s="41" t="str">
        <f t="shared" si="316"/>
        <v/>
      </c>
      <c r="N191" s="41" t="str">
        <f t="shared" si="317"/>
        <v/>
      </c>
      <c r="O191" s="41" t="str">
        <f t="shared" si="318"/>
        <v/>
      </c>
      <c r="P191" s="41" t="str">
        <f t="shared" si="319"/>
        <v/>
      </c>
      <c r="Q191" s="41" t="str">
        <f t="shared" si="289"/>
        <v/>
      </c>
      <c r="R191" s="41" t="str">
        <f t="shared" si="320"/>
        <v/>
      </c>
      <c r="S191" s="41" t="str">
        <f t="shared" si="321"/>
        <v/>
      </c>
      <c r="T191" s="105" t="str">
        <f t="shared" si="322"/>
        <v/>
      </c>
      <c r="U191" s="108" t="str">
        <f t="shared" si="323"/>
        <v/>
      </c>
      <c r="V191" s="42"/>
      <c r="W191" s="71" t="e">
        <f t="shared" si="344"/>
        <v>#N/A</v>
      </c>
      <c r="X191" s="41" t="str">
        <f t="shared" si="345"/>
        <v/>
      </c>
      <c r="Y191" s="51" t="str">
        <f t="shared" si="346"/>
        <v/>
      </c>
      <c r="AD191" s="131"/>
      <c r="AE191" s="71" t="str">
        <f t="shared" si="347"/>
        <v/>
      </c>
      <c r="AF191" s="86" t="str">
        <f t="shared" si="324"/>
        <v/>
      </c>
      <c r="AG191" s="86" t="str">
        <f t="shared" si="325"/>
        <v/>
      </c>
      <c r="AH191" s="86" t="str">
        <f t="shared" si="348"/>
        <v/>
      </c>
      <c r="AI191" s="86" t="str">
        <f t="shared" si="349"/>
        <v/>
      </c>
      <c r="AJ191" s="86" t="str">
        <f t="shared" si="350"/>
        <v/>
      </c>
      <c r="AK191" s="86" t="str">
        <f t="shared" si="326"/>
        <v/>
      </c>
      <c r="AL191" s="86" t="str">
        <f>IF(AND(Include_study?="Yes",Sufficient_data="Yes",Subgroup&lt;&gt;""),AH191-ABS(TINV((1-Subgroup_confidence_level),Number_of_subjects-1))*Calculations!AI191,"")</f>
        <v/>
      </c>
      <c r="AM191" s="86" t="str">
        <f>IF(AND(Include_study?="Yes",Sufficient_data="Yes",Subgroup&lt;&gt;""),AH191+ABS(TINV((1-Subgroup_confidence_level),Number_of_subjects-1))*Calculations!AI191,"")</f>
        <v/>
      </c>
      <c r="AN191" s="110" t="str">
        <f t="shared" si="327"/>
        <v/>
      </c>
      <c r="AO191" s="108" t="str">
        <f t="shared" si="328"/>
        <v/>
      </c>
      <c r="AP191" s="42"/>
      <c r="AQ191" s="71" t="e">
        <f t="shared" si="351"/>
        <v>#N/A</v>
      </c>
      <c r="AR191" s="41" t="str">
        <f t="shared" si="352"/>
        <v/>
      </c>
      <c r="AS191" s="51" t="str">
        <f t="shared" si="353"/>
        <v/>
      </c>
      <c r="AT191" s="42"/>
      <c r="AU191" s="71" t="str">
        <f t="shared" si="354"/>
        <v/>
      </c>
      <c r="AV191" s="86" t="str">
        <f>IF(AND(Sufficient_data="Yes",Include_study?="Yes",Subgroup&lt;&gt;""),IF(COUNTIFS(Input!P$2:P190,"="&amp;"Yes",Input!C$2:C190,"="&amp;"Yes",Input!Q$2:Q190,"="&amp;Subgroup)&gt;0,"",Subgroup),"")</f>
        <v/>
      </c>
      <c r="AW191" s="86" t="str">
        <f t="shared" si="355"/>
        <v/>
      </c>
      <c r="AX191" s="86" t="str">
        <f t="shared" si="356"/>
        <v/>
      </c>
      <c r="AY191" s="86" t="str">
        <f t="shared" si="357"/>
        <v/>
      </c>
      <c r="AZ191" s="86" t="str">
        <f t="shared" si="358"/>
        <v/>
      </c>
      <c r="BA191" s="86" t="str">
        <f t="shared" si="359"/>
        <v/>
      </c>
      <c r="BB191" s="86" t="str">
        <f t="shared" si="360"/>
        <v/>
      </c>
      <c r="BC191" s="86" t="str">
        <f t="shared" si="329"/>
        <v/>
      </c>
      <c r="BD191" s="86" t="str">
        <f t="shared" si="361"/>
        <v/>
      </c>
      <c r="BE191" s="86" t="str">
        <f t="shared" si="330"/>
        <v/>
      </c>
      <c r="BF191" s="86" t="str">
        <f t="shared" si="331"/>
        <v/>
      </c>
      <c r="BG191" s="86" t="str">
        <f t="shared" si="362"/>
        <v/>
      </c>
      <c r="BH191" s="86" t="str">
        <f t="shared" si="332"/>
        <v/>
      </c>
      <c r="BI191" s="86" t="str">
        <f t="shared" si="333"/>
        <v/>
      </c>
      <c r="BJ191" s="86" t="str">
        <f t="shared" si="363"/>
        <v/>
      </c>
      <c r="BK191" s="86" t="str">
        <f t="shared" si="334"/>
        <v/>
      </c>
      <c r="BL191" s="86" t="str">
        <f t="shared" si="335"/>
        <v/>
      </c>
      <c r="BM191" s="86" t="str">
        <f t="shared" si="364"/>
        <v/>
      </c>
      <c r="BN191" s="86" t="str">
        <f t="shared" si="365"/>
        <v/>
      </c>
      <c r="BO191" s="86" t="e">
        <f t="shared" si="366"/>
        <v>#N/A</v>
      </c>
      <c r="BP191" s="105" t="str">
        <f t="shared" si="367"/>
        <v/>
      </c>
      <c r="BQ191" s="86" t="str">
        <f t="shared" si="368"/>
        <v/>
      </c>
      <c r="BR191" s="86" t="str">
        <f t="shared" si="336"/>
        <v/>
      </c>
      <c r="BS191" s="86" t="str">
        <f t="shared" si="369"/>
        <v/>
      </c>
      <c r="BT191" s="51" t="str">
        <f t="shared" si="310"/>
        <v/>
      </c>
      <c r="BY191" s="132"/>
      <c r="BZ191" s="41" t="e">
        <f>IF(AND(Sufficient_data="Yes",Include_study?="Yes",Moderator&lt;&gt;""),'Moderator Analysis'!E191,NA())</f>
        <v>#N/A</v>
      </c>
      <c r="CA191" s="41" t="e">
        <f>IF(AND(Include_study?="Yes",Sufficient_data="Yes",Moderator&lt;&gt;""),'Moderator Analysis'!F191,NA())</f>
        <v>#N/A</v>
      </c>
      <c r="CB191" s="41" t="str">
        <f t="shared" si="337"/>
        <v/>
      </c>
      <c r="CC191" s="41" t="str">
        <f t="shared" si="370"/>
        <v/>
      </c>
      <c r="CD191" s="41" t="str">
        <f>IF(AND(Sufficient_data="Yes",Include_study?="Yes",Moderator&lt;&gt;""),'Moderator Analysis'!F:F-CO$2,"")</f>
        <v/>
      </c>
      <c r="CE191" s="41" t="str">
        <f t="shared" si="371"/>
        <v/>
      </c>
      <c r="CF191" s="51" t="str">
        <f>IF(AND(Sufficient_data="Yes",Include_study?="Yes",Moderator&lt;&gt;""),CC:CC*('Moderator Analysis'!F:F-CO$5-CO$4*'Moderator Analysis'!E:E)^2,"")</f>
        <v/>
      </c>
      <c r="CG191" s="42"/>
      <c r="CH191" s="25"/>
      <c r="CI191" s="71" t="str">
        <f t="shared" si="372"/>
        <v/>
      </c>
      <c r="CJ191" s="41" t="str">
        <f>IF(AND(Sufficient_data="Yes",Include_study?="Yes",CI191&lt;&gt;""),'Moderator Analysis'!F:F-'Moderator Analysis'!$J$37,"")</f>
        <v/>
      </c>
      <c r="CK191" s="41" t="str">
        <f>IF(AND(Sufficient_data="Yes",Include_study?="Yes",CI191&lt;&gt;""),'Moderator Analysis'!E:E-SUMPRODUCT('Moderator Analysis'!E:E,CI:CI)/SUM(CI:CI),"")</f>
        <v/>
      </c>
      <c r="CL191" s="51" t="str">
        <f>IF(AND(Sufficient_data="Yes",Include_study?="Yes",CI191&lt;&gt;""),CI:CI*('Moderator Analysis'!F:F-'Moderator Analysis'!J$29-'Moderator Analysis'!J$30*'Moderator Analysis'!E:E)^2,"")</f>
        <v/>
      </c>
      <c r="CQ191" s="132"/>
      <c r="CR191" s="134"/>
      <c r="CS191" s="41" t="str">
        <f>IF(AND(Sufficient_data="Yes",Include_study?="Yes"),1/('Publication Bias Analysis'!F191^2),"")</f>
        <v/>
      </c>
      <c r="CT191" s="86" t="str">
        <f>IF(AND(Include_study?="Yes",Sufficient_data="Yes"),1/('Publication Bias Analysis'!F191^2+IF(Additional_model="Fixed effect",0,DG$21)),"")</f>
        <v/>
      </c>
      <c r="CU191" s="86" t="str">
        <f>IF(AND(Include_study?="Yes",Sufficient_data="Yes"),1/('Publication Bias Analysis'!F:F^2+IF(Additional_model="Fixed effect",0,'Publication Bias Analysis'!L$32)),"")</f>
        <v/>
      </c>
      <c r="CV191" s="86" t="str">
        <f>IF(AND(Include_study?="Yes",Sufficient_data="Yes"),'Publication Bias Analysis'!E:E-'Publication Bias Analysis'!I$37,"")</f>
        <v/>
      </c>
      <c r="CW191" s="86" t="str">
        <f>IF(AND(Include_study?="Yes",Sufficient_data="Yes"),IF(Additional_model="Fixed effect",1/'Publication Bias Analysis'!F:F,1/SQRT('Publication Bias Analysis'!F:F^2+Calculations!DG$21)),"")</f>
        <v/>
      </c>
      <c r="CX191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91" s="88" t="str">
        <f t="shared" si="338"/>
        <v/>
      </c>
      <c r="CZ191" s="88" t="str">
        <f>IF(AND(Include_study?="Yes",Sufficient_data="Yes"),CY:CY+IF(DK:DK&lt;0,-1,1)*COUNTIF(CY$2:CY190,CY:CY),"")</f>
        <v/>
      </c>
      <c r="DA191" s="88" t="str">
        <f>IF(AND(Include_study?="Yes",Sufficient_data="Yes"),RANK(DO:DO,DO:DO,1)*IF(DN:DN&gt;0,1,-1)+IF(DN:DN&lt;0,-1,1)*COUNTIF(CY$2:CY190,CY:CY),"")</f>
        <v/>
      </c>
      <c r="DB191" s="88" t="str">
        <f>IF(AND(Include_study?="Yes",Sufficient_data="Yes"),RANK(DR:DR,DR:DR,1)*IF(DQ:DQ&gt;0,1,-1)+IF(DQ:DQ&lt;0,-1,1)*COUNTIF(CY$2:CY190,CY:CY),"")</f>
        <v/>
      </c>
      <c r="DC191" s="41" t="e">
        <f>IF(AND(Include_study?="Yes",Sufficient_data="Yes"),'Publication Bias Analysis'!$E:$E,NA())</f>
        <v>#N/A</v>
      </c>
      <c r="DD191" s="51" t="e">
        <f>IF(AND(Include_study?="Yes",Sufficient_data="Yes"),'Publication Bias Analysis'!$F:$F,NA())</f>
        <v>#N/A</v>
      </c>
      <c r="DJ191" s="136"/>
      <c r="DK191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91" s="41" t="str">
        <f t="shared" si="373"/>
        <v/>
      </c>
      <c r="DM191" s="51" t="str">
        <f>IF(AND(Include_study?="Yes",Sufficient_data="Yes"),1/('Publication Bias Analysis'!F:F^2+IF(Additional_model="Fixed effect",0,$DV$6)),"")</f>
        <v/>
      </c>
      <c r="DN191" s="41" t="str">
        <f>IF(AND(Include_study?="Yes",Sufficient_data="Yes"),IF('Publication Bias Analysis'!L$38="Left",'Publication Bias Analysis'!E:E-DV$3,Calculations!DV$3-'Publication Bias Analysis'!E:E),"")</f>
        <v/>
      </c>
      <c r="DO191" s="41" t="str">
        <f t="shared" si="374"/>
        <v/>
      </c>
      <c r="DP191" s="51" t="str">
        <f>IF(AND(DN191&lt;&gt;"",CZ191&lt;=MAX(CZ:CZ)-DV$7),1/('Publication Bias Analysis'!F:F^2+IF(Additional_model="Fixed effect",0,$DV$13)),"")</f>
        <v/>
      </c>
      <c r="DQ191" s="71" t="str">
        <f>IF(AND(Include_study?="Yes",Sufficient_data="Yes"),IF('Publication Bias Analysis'!L$38="Left",'Publication Bias Analysis'!E:E-DV$10,DV$10-'Publication Bias Analysis'!E:E),"")</f>
        <v/>
      </c>
      <c r="DR191" s="41" t="str">
        <f t="shared" si="375"/>
        <v/>
      </c>
      <c r="DS191" s="51" t="str">
        <f>IF(AND(DQ191&lt;&gt;"",DA191&lt;=MAX(DA:DA)-DV$14),1/('Publication Bias Analysis'!F:F^2+IF(Additional_model="Fixed effect",0,$DV$20)),"")</f>
        <v/>
      </c>
      <c r="EJ191" s="136"/>
      <c r="EK191" s="41" t="str">
        <f t="shared" si="307"/>
        <v/>
      </c>
      <c r="EL191" s="51" t="str">
        <f>IF(AND(Include_study?="Yes",Sufficient_data="Yes"),Z_score-('Publication Bias Analysis'!P$3+'Publication Bias Analysis'!P$4*Inverse_standard_error),"")</f>
        <v/>
      </c>
      <c r="EN191" s="136"/>
      <c r="EO191" s="41" t="str">
        <f>IF(AND(Include_study?="Yes",Sufficient_data="Yes"),('Publication Bias Analysis'!E:E-(SUMPRODUCT(Calculations!CS:CS,'Publication Bias Analysis'!E:E)/SUM(Calculations!CS:CS)))/SQRT(Calculations!EP:EP),"")</f>
        <v/>
      </c>
      <c r="EP191" s="41" t="str">
        <f>IF(AND(Include_study?="Yes",Sufficient_data="Yes"),'Publication Bias Analysis'!F:F^2-1/SUM(Calculations!CS:CS),"")</f>
        <v/>
      </c>
      <c r="EQ191" s="11" t="str">
        <f t="shared" si="376"/>
        <v/>
      </c>
      <c r="ER191" s="11" t="str">
        <f t="shared" si="377"/>
        <v/>
      </c>
      <c r="ES191" s="11" t="str">
        <f>IF(AND(Include_study?="Yes",Sufficient_data="Yes"),COUNTIFS(EQ$2:EQ190,"&lt;"&amp;EQ191,ER$2:ER190,"&lt;"&amp;ER191)+COUNTIFS(EQ192:EQ$201,"&lt;"&amp;EQ191,ER192:ER$201,"&lt;"&amp;ER191)+COUNTIFS(EQ$2:EQ190,"&gt;"&amp;EQ191,ER$2:ER190,"&gt;"&amp;ER191)+COUNTIFS(EQ192:EQ$201,"&gt;"&amp;EQ191,ER192:ER$201,"&gt;"&amp;ER191),"")</f>
        <v/>
      </c>
      <c r="ET191" s="82" t="str">
        <f>IF(AND(Include_study?="Yes",Sufficient_data="Yes"),COUNTIFS(EQ$2:EQ190,"&lt;"&amp;EQ191,ER$2:ER190,"&gt;"&amp;ER191)+COUNTIFS(EQ192:EQ$201,"&lt;"&amp;EQ191,ER192:ER$201,"&gt;"&amp;ER191)+COUNTIFS(EQ$2:EQ190,"&gt;"&amp;EQ191,ER$2:ER190,"&lt;"&amp;ER191)+COUNTIFS(EQ192:EQ$201,"&gt;"&amp;EQ191,ER192:ER$201,"&lt;"&amp;ER191),"")</f>
        <v/>
      </c>
      <c r="EV191" s="136"/>
      <c r="FA191" s="136"/>
      <c r="FB191" s="41" t="e">
        <f t="shared" si="339"/>
        <v>#N/A</v>
      </c>
      <c r="FC191" s="41" t="e">
        <f t="shared" si="340"/>
        <v>#N/A</v>
      </c>
      <c r="FD191" s="41" t="str">
        <f t="shared" si="341"/>
        <v/>
      </c>
      <c r="FE191" s="51" t="str">
        <f>IF(AND(Include_study?="Yes",Sufficient_data="Yes"),Z_score-('Publication Bias Analysis'!AO$30+'Publication Bias Analysis'!AO$31*Inverse_standard_error),"")</f>
        <v/>
      </c>
      <c r="FK191" s="136"/>
      <c r="FL191" s="11" t="str">
        <f>IF(Z_score_individual_studies&lt;&gt;"",RANK('Publication Bias Analysis'!AW:AW,'Publication Bias Analysis'!AW:AW,1)+COUNTIF('Publication Bias Analysis'!AW$2:AW190,'Publication Bias Analysis'!AW191),"")</f>
        <v/>
      </c>
      <c r="FM191" s="41" t="str">
        <f t="shared" si="342"/>
        <v/>
      </c>
      <c r="FN191" s="41" t="e">
        <f>IF('Publication Bias Analysis'!AV191&lt;&gt;"",'Publication Bias Analysis'!AV191,NA())</f>
        <v>#N/A</v>
      </c>
      <c r="FO191" s="41" t="e">
        <f>IF('Publication Bias Analysis'!AW191&lt;&gt;"",'Publication Bias Analysis'!AW191,NA())</f>
        <v>#N/A</v>
      </c>
      <c r="FP191" s="41" t="str">
        <f>IF(AND(Include_study?="Yes",Sufficient_data="Yes"),'Publication Bias Analysis'!AV:AV-AVERAGE('Publication Bias Analysis'!AV:AV),"")</f>
        <v/>
      </c>
      <c r="FQ191" s="51" t="str">
        <f>IF(AND(Include_study?="Yes",Sufficient_data="Yes"),FO:FO-('Publication Bias Analysis'!AZ$30+'Publication Bias Analysis'!AZ$31*FN:FN),"")</f>
        <v/>
      </c>
      <c r="FW191" s="136"/>
      <c r="FX191" s="90" t="str">
        <f t="shared" si="343"/>
        <v/>
      </c>
      <c r="FY191" s="41" t="str">
        <f t="shared" si="378"/>
        <v/>
      </c>
      <c r="FZ191" s="51" t="str">
        <f t="shared" si="311"/>
        <v/>
      </c>
    </row>
    <row r="192" spans="1:182" x14ac:dyDescent="0.2">
      <c r="A192" s="131"/>
      <c r="B192" s="41" t="str">
        <f>IF(AND(Sufficient_data="Yes",Include_study?="Yes"),IF(AND(Sort_By=$E$1,Order="Ascending"),IF(Input!Study_name="",COUNTIFS(Input!Study_name,"&lt;&gt;"&amp;"",Include_study?,"Yes",Sufficient_data,"Yes")+1,IF(COUNT(E192)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192)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92" s="41" t="str">
        <f>IF(B192&lt;&gt;"",IF(B192=0,COUNTIF(B$2:B191,0)+1,COUNTIF(B$2:B191,B192)+COUNTIF(B:B,"&lt;"&amp;B192)+1),"")</f>
        <v/>
      </c>
      <c r="D192" s="41" t="str">
        <f t="shared" si="312"/>
        <v/>
      </c>
      <c r="E192" s="41" t="str">
        <f>IF(AND(Include_study?="Yes",Sufficient_data="Yes",Input!Study_name&lt;&gt;""),Input!Study_name,"")</f>
        <v/>
      </c>
      <c r="F192" s="41" t="str">
        <f>IF(AND(Include_study?="Yes",Sufficient_data="Yes"),IF(Input!M2_M1&lt;&gt;"",Input!M2_M1,IF(AND(M1_&lt;&gt;"",M2_&lt;&gt;""),M2_-M1_,"")),"")</f>
        <v/>
      </c>
      <c r="G192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92" s="41" t="str">
        <f>IF(AND(Include_study?="Yes",Sufficient_data="Yes"),IF(OR(t_value&lt;&gt;"",F_value&lt;&gt;"",Input!Cohens_d&lt;&gt;"",Input!Hedges_g&lt;&gt;""),"",Sdiff/SQRT(2*(1-(r_)))),"")</f>
        <v/>
      </c>
      <c r="I192" s="11" t="str">
        <f t="shared" si="313"/>
        <v/>
      </c>
      <c r="J192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92" s="41" t="str">
        <f t="shared" si="314"/>
        <v/>
      </c>
      <c r="L192" s="41" t="str">
        <f t="shared" si="315"/>
        <v/>
      </c>
      <c r="M192" s="41" t="str">
        <f t="shared" si="316"/>
        <v/>
      </c>
      <c r="N192" s="41" t="str">
        <f t="shared" si="317"/>
        <v/>
      </c>
      <c r="O192" s="41" t="str">
        <f t="shared" si="318"/>
        <v/>
      </c>
      <c r="P192" s="41" t="str">
        <f t="shared" si="319"/>
        <v/>
      </c>
      <c r="Q192" s="41" t="str">
        <f t="shared" si="289"/>
        <v/>
      </c>
      <c r="R192" s="41" t="str">
        <f t="shared" si="320"/>
        <v/>
      </c>
      <c r="S192" s="41" t="str">
        <f t="shared" si="321"/>
        <v/>
      </c>
      <c r="T192" s="105" t="str">
        <f t="shared" si="322"/>
        <v/>
      </c>
      <c r="U192" s="108" t="str">
        <f t="shared" si="323"/>
        <v/>
      </c>
      <c r="V192" s="42"/>
      <c r="W192" s="71" t="e">
        <f t="shared" si="344"/>
        <v>#N/A</v>
      </c>
      <c r="X192" s="41" t="str">
        <f t="shared" si="345"/>
        <v/>
      </c>
      <c r="Y192" s="51" t="str">
        <f t="shared" si="346"/>
        <v/>
      </c>
      <c r="AD192" s="131"/>
      <c r="AE192" s="71" t="str">
        <f t="shared" si="347"/>
        <v/>
      </c>
      <c r="AF192" s="86" t="str">
        <f t="shared" si="324"/>
        <v/>
      </c>
      <c r="AG192" s="86" t="str">
        <f t="shared" si="325"/>
        <v/>
      </c>
      <c r="AH192" s="86" t="str">
        <f t="shared" si="348"/>
        <v/>
      </c>
      <c r="AI192" s="86" t="str">
        <f t="shared" si="349"/>
        <v/>
      </c>
      <c r="AJ192" s="86" t="str">
        <f t="shared" si="350"/>
        <v/>
      </c>
      <c r="AK192" s="86" t="str">
        <f t="shared" si="326"/>
        <v/>
      </c>
      <c r="AL192" s="86" t="str">
        <f>IF(AND(Include_study?="Yes",Sufficient_data="Yes",Subgroup&lt;&gt;""),AH192-ABS(TINV((1-Subgroup_confidence_level),Number_of_subjects-1))*Calculations!AI192,"")</f>
        <v/>
      </c>
      <c r="AM192" s="86" t="str">
        <f>IF(AND(Include_study?="Yes",Sufficient_data="Yes",Subgroup&lt;&gt;""),AH192+ABS(TINV((1-Subgroup_confidence_level),Number_of_subjects-1))*Calculations!AI192,"")</f>
        <v/>
      </c>
      <c r="AN192" s="110" t="str">
        <f t="shared" si="327"/>
        <v/>
      </c>
      <c r="AO192" s="108" t="str">
        <f t="shared" si="328"/>
        <v/>
      </c>
      <c r="AP192" s="42"/>
      <c r="AQ192" s="71" t="e">
        <f t="shared" si="351"/>
        <v>#N/A</v>
      </c>
      <c r="AR192" s="41" t="str">
        <f t="shared" si="352"/>
        <v/>
      </c>
      <c r="AS192" s="51" t="str">
        <f t="shared" si="353"/>
        <v/>
      </c>
      <c r="AT192" s="42"/>
      <c r="AU192" s="71" t="str">
        <f t="shared" si="354"/>
        <v/>
      </c>
      <c r="AV192" s="86" t="str">
        <f>IF(AND(Sufficient_data="Yes",Include_study?="Yes",Subgroup&lt;&gt;""),IF(COUNTIFS(Input!P$2:P191,"="&amp;"Yes",Input!C$2:C191,"="&amp;"Yes",Input!Q$2:Q191,"="&amp;Subgroup)&gt;0,"",Subgroup),"")</f>
        <v/>
      </c>
      <c r="AW192" s="86" t="str">
        <f t="shared" si="355"/>
        <v/>
      </c>
      <c r="AX192" s="86" t="str">
        <f t="shared" si="356"/>
        <v/>
      </c>
      <c r="AY192" s="86" t="str">
        <f t="shared" si="357"/>
        <v/>
      </c>
      <c r="AZ192" s="86" t="str">
        <f t="shared" si="358"/>
        <v/>
      </c>
      <c r="BA192" s="86" t="str">
        <f t="shared" si="359"/>
        <v/>
      </c>
      <c r="BB192" s="86" t="str">
        <f t="shared" si="360"/>
        <v/>
      </c>
      <c r="BC192" s="86" t="str">
        <f t="shared" si="329"/>
        <v/>
      </c>
      <c r="BD192" s="86" t="str">
        <f t="shared" si="361"/>
        <v/>
      </c>
      <c r="BE192" s="86" t="str">
        <f t="shared" si="330"/>
        <v/>
      </c>
      <c r="BF192" s="86" t="str">
        <f t="shared" si="331"/>
        <v/>
      </c>
      <c r="BG192" s="86" t="str">
        <f t="shared" si="362"/>
        <v/>
      </c>
      <c r="BH192" s="86" t="str">
        <f t="shared" si="332"/>
        <v/>
      </c>
      <c r="BI192" s="86" t="str">
        <f t="shared" si="333"/>
        <v/>
      </c>
      <c r="BJ192" s="86" t="str">
        <f t="shared" si="363"/>
        <v/>
      </c>
      <c r="BK192" s="86" t="str">
        <f t="shared" si="334"/>
        <v/>
      </c>
      <c r="BL192" s="86" t="str">
        <f t="shared" si="335"/>
        <v/>
      </c>
      <c r="BM192" s="86" t="str">
        <f t="shared" si="364"/>
        <v/>
      </c>
      <c r="BN192" s="86" t="str">
        <f t="shared" si="365"/>
        <v/>
      </c>
      <c r="BO192" s="86" t="e">
        <f t="shared" si="366"/>
        <v>#N/A</v>
      </c>
      <c r="BP192" s="105" t="str">
        <f t="shared" si="367"/>
        <v/>
      </c>
      <c r="BQ192" s="86" t="str">
        <f t="shared" si="368"/>
        <v/>
      </c>
      <c r="BR192" s="86" t="str">
        <f t="shared" si="336"/>
        <v/>
      </c>
      <c r="BS192" s="86" t="str">
        <f t="shared" si="369"/>
        <v/>
      </c>
      <c r="BT192" s="51" t="str">
        <f t="shared" si="310"/>
        <v/>
      </c>
      <c r="BY192" s="132"/>
      <c r="BZ192" s="41" t="e">
        <f>IF(AND(Sufficient_data="Yes",Include_study?="Yes",Moderator&lt;&gt;""),'Moderator Analysis'!E192,NA())</f>
        <v>#N/A</v>
      </c>
      <c r="CA192" s="41" t="e">
        <f>IF(AND(Include_study?="Yes",Sufficient_data="Yes",Moderator&lt;&gt;""),'Moderator Analysis'!F192,NA())</f>
        <v>#N/A</v>
      </c>
      <c r="CB192" s="41" t="str">
        <f t="shared" si="337"/>
        <v/>
      </c>
      <c r="CC192" s="41" t="str">
        <f t="shared" si="370"/>
        <v/>
      </c>
      <c r="CD192" s="41" t="str">
        <f>IF(AND(Sufficient_data="Yes",Include_study?="Yes",Moderator&lt;&gt;""),'Moderator Analysis'!F:F-CO$2,"")</f>
        <v/>
      </c>
      <c r="CE192" s="41" t="str">
        <f t="shared" si="371"/>
        <v/>
      </c>
      <c r="CF192" s="51" t="str">
        <f>IF(AND(Sufficient_data="Yes",Include_study?="Yes",Moderator&lt;&gt;""),CC:CC*('Moderator Analysis'!F:F-CO$5-CO$4*'Moderator Analysis'!E:E)^2,"")</f>
        <v/>
      </c>
      <c r="CG192" s="42"/>
      <c r="CH192" s="25"/>
      <c r="CI192" s="71" t="str">
        <f t="shared" si="372"/>
        <v/>
      </c>
      <c r="CJ192" s="41" t="str">
        <f>IF(AND(Sufficient_data="Yes",Include_study?="Yes",CI192&lt;&gt;""),'Moderator Analysis'!F:F-'Moderator Analysis'!$J$37,"")</f>
        <v/>
      </c>
      <c r="CK192" s="41" t="str">
        <f>IF(AND(Sufficient_data="Yes",Include_study?="Yes",CI192&lt;&gt;""),'Moderator Analysis'!E:E-SUMPRODUCT('Moderator Analysis'!E:E,CI:CI)/SUM(CI:CI),"")</f>
        <v/>
      </c>
      <c r="CL192" s="51" t="str">
        <f>IF(AND(Sufficient_data="Yes",Include_study?="Yes",CI192&lt;&gt;""),CI:CI*('Moderator Analysis'!F:F-'Moderator Analysis'!J$29-'Moderator Analysis'!J$30*'Moderator Analysis'!E:E)^2,"")</f>
        <v/>
      </c>
      <c r="CQ192" s="132"/>
      <c r="CR192" s="134"/>
      <c r="CS192" s="41" t="str">
        <f>IF(AND(Sufficient_data="Yes",Include_study?="Yes"),1/('Publication Bias Analysis'!F192^2),"")</f>
        <v/>
      </c>
      <c r="CT192" s="86" t="str">
        <f>IF(AND(Include_study?="Yes",Sufficient_data="Yes"),1/('Publication Bias Analysis'!F192^2+IF(Additional_model="Fixed effect",0,DG$21)),"")</f>
        <v/>
      </c>
      <c r="CU192" s="86" t="str">
        <f>IF(AND(Include_study?="Yes",Sufficient_data="Yes"),1/('Publication Bias Analysis'!F:F^2+IF(Additional_model="Fixed effect",0,'Publication Bias Analysis'!L$32)),"")</f>
        <v/>
      </c>
      <c r="CV192" s="86" t="str">
        <f>IF(AND(Include_study?="Yes",Sufficient_data="Yes"),'Publication Bias Analysis'!E:E-'Publication Bias Analysis'!I$37,"")</f>
        <v/>
      </c>
      <c r="CW192" s="86" t="str">
        <f>IF(AND(Include_study?="Yes",Sufficient_data="Yes"),IF(Additional_model="Fixed effect",1/'Publication Bias Analysis'!F:F,1/SQRT('Publication Bias Analysis'!F:F^2+Calculations!DG$21)),"")</f>
        <v/>
      </c>
      <c r="CX192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92" s="88" t="str">
        <f t="shared" si="338"/>
        <v/>
      </c>
      <c r="CZ192" s="88" t="str">
        <f>IF(AND(Include_study?="Yes",Sufficient_data="Yes"),CY:CY+IF(DK:DK&lt;0,-1,1)*COUNTIF(CY$2:CY191,CY:CY),"")</f>
        <v/>
      </c>
      <c r="DA192" s="88" t="str">
        <f>IF(AND(Include_study?="Yes",Sufficient_data="Yes"),RANK(DO:DO,DO:DO,1)*IF(DN:DN&gt;0,1,-1)+IF(DN:DN&lt;0,-1,1)*COUNTIF(CY$2:CY191,CY:CY),"")</f>
        <v/>
      </c>
      <c r="DB192" s="88" t="str">
        <f>IF(AND(Include_study?="Yes",Sufficient_data="Yes"),RANK(DR:DR,DR:DR,1)*IF(DQ:DQ&gt;0,1,-1)+IF(DQ:DQ&lt;0,-1,1)*COUNTIF(CY$2:CY191,CY:CY),"")</f>
        <v/>
      </c>
      <c r="DC192" s="41" t="e">
        <f>IF(AND(Include_study?="Yes",Sufficient_data="Yes"),'Publication Bias Analysis'!$E:$E,NA())</f>
        <v>#N/A</v>
      </c>
      <c r="DD192" s="51" t="e">
        <f>IF(AND(Include_study?="Yes",Sufficient_data="Yes"),'Publication Bias Analysis'!$F:$F,NA())</f>
        <v>#N/A</v>
      </c>
      <c r="DJ192" s="136"/>
      <c r="DK192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92" s="41" t="str">
        <f t="shared" si="373"/>
        <v/>
      </c>
      <c r="DM192" s="51" t="str">
        <f>IF(AND(Include_study?="Yes",Sufficient_data="Yes"),1/('Publication Bias Analysis'!F:F^2+IF(Additional_model="Fixed effect",0,$DV$6)),"")</f>
        <v/>
      </c>
      <c r="DN192" s="41" t="str">
        <f>IF(AND(Include_study?="Yes",Sufficient_data="Yes"),IF('Publication Bias Analysis'!L$38="Left",'Publication Bias Analysis'!E:E-DV$3,Calculations!DV$3-'Publication Bias Analysis'!E:E),"")</f>
        <v/>
      </c>
      <c r="DO192" s="41" t="str">
        <f t="shared" si="374"/>
        <v/>
      </c>
      <c r="DP192" s="51" t="str">
        <f>IF(AND(DN192&lt;&gt;"",CZ192&lt;=MAX(CZ:CZ)-DV$7),1/('Publication Bias Analysis'!F:F^2+IF(Additional_model="Fixed effect",0,$DV$13)),"")</f>
        <v/>
      </c>
      <c r="DQ192" s="71" t="str">
        <f>IF(AND(Include_study?="Yes",Sufficient_data="Yes"),IF('Publication Bias Analysis'!L$38="Left",'Publication Bias Analysis'!E:E-DV$10,DV$10-'Publication Bias Analysis'!E:E),"")</f>
        <v/>
      </c>
      <c r="DR192" s="41" t="str">
        <f t="shared" si="375"/>
        <v/>
      </c>
      <c r="DS192" s="51" t="str">
        <f>IF(AND(DQ192&lt;&gt;"",DA192&lt;=MAX(DA:DA)-DV$14),1/('Publication Bias Analysis'!F:F^2+IF(Additional_model="Fixed effect",0,$DV$20)),"")</f>
        <v/>
      </c>
      <c r="EJ192" s="136"/>
      <c r="EK192" s="41" t="str">
        <f t="shared" si="307"/>
        <v/>
      </c>
      <c r="EL192" s="51" t="str">
        <f>IF(AND(Include_study?="Yes",Sufficient_data="Yes"),Z_score-('Publication Bias Analysis'!P$3+'Publication Bias Analysis'!P$4*Inverse_standard_error),"")</f>
        <v/>
      </c>
      <c r="EN192" s="136"/>
      <c r="EO192" s="41" t="str">
        <f>IF(AND(Include_study?="Yes",Sufficient_data="Yes"),('Publication Bias Analysis'!E:E-(SUMPRODUCT(Calculations!CS:CS,'Publication Bias Analysis'!E:E)/SUM(Calculations!CS:CS)))/SQRT(Calculations!EP:EP),"")</f>
        <v/>
      </c>
      <c r="EP192" s="41" t="str">
        <f>IF(AND(Include_study?="Yes",Sufficient_data="Yes"),'Publication Bias Analysis'!F:F^2-1/SUM(Calculations!CS:CS),"")</f>
        <v/>
      </c>
      <c r="EQ192" s="11" t="str">
        <f t="shared" si="376"/>
        <v/>
      </c>
      <c r="ER192" s="11" t="str">
        <f t="shared" si="377"/>
        <v/>
      </c>
      <c r="ES192" s="11" t="str">
        <f>IF(AND(Include_study?="Yes",Sufficient_data="Yes"),COUNTIFS(EQ$2:EQ191,"&lt;"&amp;EQ192,ER$2:ER191,"&lt;"&amp;ER192)+COUNTIFS(EQ193:EQ$201,"&lt;"&amp;EQ192,ER193:ER$201,"&lt;"&amp;ER192)+COUNTIFS(EQ$2:EQ191,"&gt;"&amp;EQ192,ER$2:ER191,"&gt;"&amp;ER192)+COUNTIFS(EQ193:EQ$201,"&gt;"&amp;EQ192,ER193:ER$201,"&gt;"&amp;ER192),"")</f>
        <v/>
      </c>
      <c r="ET192" s="82" t="str">
        <f>IF(AND(Include_study?="Yes",Sufficient_data="Yes"),COUNTIFS(EQ$2:EQ191,"&lt;"&amp;EQ192,ER$2:ER191,"&gt;"&amp;ER192)+COUNTIFS(EQ193:EQ$201,"&lt;"&amp;EQ192,ER193:ER$201,"&gt;"&amp;ER192)+COUNTIFS(EQ$2:EQ191,"&gt;"&amp;EQ192,ER$2:ER191,"&lt;"&amp;ER192)+COUNTIFS(EQ193:EQ$201,"&gt;"&amp;EQ192,ER193:ER$201,"&lt;"&amp;ER192),"")</f>
        <v/>
      </c>
      <c r="EV192" s="136"/>
      <c r="FA192" s="136"/>
      <c r="FB192" s="41" t="e">
        <f t="shared" si="339"/>
        <v>#N/A</v>
      </c>
      <c r="FC192" s="41" t="e">
        <f t="shared" si="340"/>
        <v>#N/A</v>
      </c>
      <c r="FD192" s="41" t="str">
        <f t="shared" si="341"/>
        <v/>
      </c>
      <c r="FE192" s="51" t="str">
        <f>IF(AND(Include_study?="Yes",Sufficient_data="Yes"),Z_score-('Publication Bias Analysis'!AO$30+'Publication Bias Analysis'!AO$31*Inverse_standard_error),"")</f>
        <v/>
      </c>
      <c r="FK192" s="136"/>
      <c r="FL192" s="11" t="str">
        <f>IF(Z_score_individual_studies&lt;&gt;"",RANK('Publication Bias Analysis'!AW:AW,'Publication Bias Analysis'!AW:AW,1)+COUNTIF('Publication Bias Analysis'!AW$2:AW191,'Publication Bias Analysis'!AW192),"")</f>
        <v/>
      </c>
      <c r="FM192" s="41" t="str">
        <f t="shared" si="342"/>
        <v/>
      </c>
      <c r="FN192" s="41" t="e">
        <f>IF('Publication Bias Analysis'!AV192&lt;&gt;"",'Publication Bias Analysis'!AV192,NA())</f>
        <v>#N/A</v>
      </c>
      <c r="FO192" s="41" t="e">
        <f>IF('Publication Bias Analysis'!AW192&lt;&gt;"",'Publication Bias Analysis'!AW192,NA())</f>
        <v>#N/A</v>
      </c>
      <c r="FP192" s="41" t="str">
        <f>IF(AND(Include_study?="Yes",Sufficient_data="Yes"),'Publication Bias Analysis'!AV:AV-AVERAGE('Publication Bias Analysis'!AV:AV),"")</f>
        <v/>
      </c>
      <c r="FQ192" s="51" t="str">
        <f>IF(AND(Include_study?="Yes",Sufficient_data="Yes"),FO:FO-('Publication Bias Analysis'!AZ$30+'Publication Bias Analysis'!AZ$31*FN:FN),"")</f>
        <v/>
      </c>
      <c r="FW192" s="136"/>
      <c r="FX192" s="90" t="str">
        <f t="shared" si="343"/>
        <v/>
      </c>
      <c r="FY192" s="41" t="str">
        <f t="shared" si="378"/>
        <v/>
      </c>
      <c r="FZ192" s="51" t="str">
        <f t="shared" si="311"/>
        <v/>
      </c>
    </row>
    <row r="193" spans="1:182" x14ac:dyDescent="0.2">
      <c r="A193" s="131"/>
      <c r="B193" s="41" t="str">
        <f>IF(AND(Sufficient_data="Yes",Include_study?="Yes"),IF(AND(Sort_By=$E$1,Order="Ascending"),IF(Input!Study_name="",COUNTIFS(Input!Study_name,"&lt;&gt;"&amp;"",Include_study?,"Yes",Sufficient_data,"Yes")+1,IF(COUNT(E193)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193)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93" s="41" t="str">
        <f>IF(B193&lt;&gt;"",IF(B193=0,COUNTIF(B$2:B192,0)+1,COUNTIF(B$2:B192,B193)+COUNTIF(B:B,"&lt;"&amp;B193)+1),"")</f>
        <v/>
      </c>
      <c r="D193" s="41" t="str">
        <f t="shared" si="312"/>
        <v/>
      </c>
      <c r="E193" s="41" t="str">
        <f>IF(AND(Include_study?="Yes",Sufficient_data="Yes",Input!Study_name&lt;&gt;""),Input!Study_name,"")</f>
        <v/>
      </c>
      <c r="F193" s="41" t="str">
        <f>IF(AND(Include_study?="Yes",Sufficient_data="Yes"),IF(Input!M2_M1&lt;&gt;"",Input!M2_M1,IF(AND(M1_&lt;&gt;"",M2_&lt;&gt;""),M2_-M1_,"")),"")</f>
        <v/>
      </c>
      <c r="G193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93" s="41" t="str">
        <f>IF(AND(Include_study?="Yes",Sufficient_data="Yes"),IF(OR(t_value&lt;&gt;"",F_value&lt;&gt;"",Input!Cohens_d&lt;&gt;"",Input!Hedges_g&lt;&gt;""),"",Sdiff/SQRT(2*(1-(r_)))),"")</f>
        <v/>
      </c>
      <c r="I193" s="11" t="str">
        <f t="shared" si="313"/>
        <v/>
      </c>
      <c r="J193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93" s="41" t="str">
        <f t="shared" si="314"/>
        <v/>
      </c>
      <c r="L193" s="41" t="str">
        <f t="shared" si="315"/>
        <v/>
      </c>
      <c r="M193" s="41" t="str">
        <f t="shared" si="316"/>
        <v/>
      </c>
      <c r="N193" s="41" t="str">
        <f t="shared" si="317"/>
        <v/>
      </c>
      <c r="O193" s="41" t="str">
        <f t="shared" si="318"/>
        <v/>
      </c>
      <c r="P193" s="41" t="str">
        <f t="shared" si="319"/>
        <v/>
      </c>
      <c r="Q193" s="41" t="str">
        <f t="shared" si="289"/>
        <v/>
      </c>
      <c r="R193" s="41" t="str">
        <f t="shared" si="320"/>
        <v/>
      </c>
      <c r="S193" s="41" t="str">
        <f t="shared" si="321"/>
        <v/>
      </c>
      <c r="T193" s="105" t="str">
        <f t="shared" si="322"/>
        <v/>
      </c>
      <c r="U193" s="108" t="str">
        <f t="shared" si="323"/>
        <v/>
      </c>
      <c r="V193" s="42"/>
      <c r="W193" s="71" t="e">
        <f t="shared" si="344"/>
        <v>#N/A</v>
      </c>
      <c r="X193" s="41" t="str">
        <f t="shared" si="345"/>
        <v/>
      </c>
      <c r="Y193" s="51" t="str">
        <f t="shared" si="346"/>
        <v/>
      </c>
      <c r="AD193" s="131"/>
      <c r="AE193" s="71" t="str">
        <f t="shared" si="347"/>
        <v/>
      </c>
      <c r="AF193" s="86" t="str">
        <f t="shared" si="324"/>
        <v/>
      </c>
      <c r="AG193" s="86" t="str">
        <f t="shared" si="325"/>
        <v/>
      </c>
      <c r="AH193" s="86" t="str">
        <f t="shared" si="348"/>
        <v/>
      </c>
      <c r="AI193" s="86" t="str">
        <f t="shared" si="349"/>
        <v/>
      </c>
      <c r="AJ193" s="86" t="str">
        <f t="shared" si="350"/>
        <v/>
      </c>
      <c r="AK193" s="86" t="str">
        <f t="shared" si="326"/>
        <v/>
      </c>
      <c r="AL193" s="86" t="str">
        <f>IF(AND(Include_study?="Yes",Sufficient_data="Yes",Subgroup&lt;&gt;""),AH193-ABS(TINV((1-Subgroup_confidence_level),Number_of_subjects-1))*Calculations!AI193,"")</f>
        <v/>
      </c>
      <c r="AM193" s="86" t="str">
        <f>IF(AND(Include_study?="Yes",Sufficient_data="Yes",Subgroup&lt;&gt;""),AH193+ABS(TINV((1-Subgroup_confidence_level),Number_of_subjects-1))*Calculations!AI193,"")</f>
        <v/>
      </c>
      <c r="AN193" s="110" t="str">
        <f t="shared" si="327"/>
        <v/>
      </c>
      <c r="AO193" s="108" t="str">
        <f t="shared" si="328"/>
        <v/>
      </c>
      <c r="AP193" s="42"/>
      <c r="AQ193" s="71" t="e">
        <f t="shared" si="351"/>
        <v>#N/A</v>
      </c>
      <c r="AR193" s="41" t="str">
        <f t="shared" si="352"/>
        <v/>
      </c>
      <c r="AS193" s="51" t="str">
        <f t="shared" si="353"/>
        <v/>
      </c>
      <c r="AT193" s="42"/>
      <c r="AU193" s="71" t="str">
        <f t="shared" si="354"/>
        <v/>
      </c>
      <c r="AV193" s="86" t="str">
        <f>IF(AND(Sufficient_data="Yes",Include_study?="Yes",Subgroup&lt;&gt;""),IF(COUNTIFS(Input!P$2:P192,"="&amp;"Yes",Input!C$2:C192,"="&amp;"Yes",Input!Q$2:Q192,"="&amp;Subgroup)&gt;0,"",Subgroup),"")</f>
        <v/>
      </c>
      <c r="AW193" s="86" t="str">
        <f t="shared" si="355"/>
        <v/>
      </c>
      <c r="AX193" s="86" t="str">
        <f t="shared" si="356"/>
        <v/>
      </c>
      <c r="AY193" s="86" t="str">
        <f t="shared" si="357"/>
        <v/>
      </c>
      <c r="AZ193" s="86" t="str">
        <f t="shared" si="358"/>
        <v/>
      </c>
      <c r="BA193" s="86" t="str">
        <f t="shared" si="359"/>
        <v/>
      </c>
      <c r="BB193" s="86" t="str">
        <f t="shared" si="360"/>
        <v/>
      </c>
      <c r="BC193" s="86" t="str">
        <f t="shared" si="329"/>
        <v/>
      </c>
      <c r="BD193" s="86" t="str">
        <f t="shared" si="361"/>
        <v/>
      </c>
      <c r="BE193" s="86" t="str">
        <f t="shared" si="330"/>
        <v/>
      </c>
      <c r="BF193" s="86" t="str">
        <f t="shared" si="331"/>
        <v/>
      </c>
      <c r="BG193" s="86" t="str">
        <f t="shared" si="362"/>
        <v/>
      </c>
      <c r="BH193" s="86" t="str">
        <f t="shared" si="332"/>
        <v/>
      </c>
      <c r="BI193" s="86" t="str">
        <f t="shared" si="333"/>
        <v/>
      </c>
      <c r="BJ193" s="86" t="str">
        <f t="shared" si="363"/>
        <v/>
      </c>
      <c r="BK193" s="86" t="str">
        <f t="shared" si="334"/>
        <v/>
      </c>
      <c r="BL193" s="86" t="str">
        <f t="shared" si="335"/>
        <v/>
      </c>
      <c r="BM193" s="86" t="str">
        <f t="shared" si="364"/>
        <v/>
      </c>
      <c r="BN193" s="86" t="str">
        <f t="shared" si="365"/>
        <v/>
      </c>
      <c r="BO193" s="86" t="e">
        <f t="shared" si="366"/>
        <v>#N/A</v>
      </c>
      <c r="BP193" s="105" t="str">
        <f t="shared" si="367"/>
        <v/>
      </c>
      <c r="BQ193" s="86" t="str">
        <f t="shared" si="368"/>
        <v/>
      </c>
      <c r="BR193" s="86" t="str">
        <f t="shared" si="336"/>
        <v/>
      </c>
      <c r="BS193" s="86" t="str">
        <f t="shared" si="369"/>
        <v/>
      </c>
      <c r="BT193" s="51" t="str">
        <f t="shared" si="310"/>
        <v/>
      </c>
      <c r="BY193" s="132"/>
      <c r="BZ193" s="41" t="e">
        <f>IF(AND(Sufficient_data="Yes",Include_study?="Yes",Moderator&lt;&gt;""),'Moderator Analysis'!E193,NA())</f>
        <v>#N/A</v>
      </c>
      <c r="CA193" s="41" t="e">
        <f>IF(AND(Include_study?="Yes",Sufficient_data="Yes",Moderator&lt;&gt;""),'Moderator Analysis'!F193,NA())</f>
        <v>#N/A</v>
      </c>
      <c r="CB193" s="41" t="str">
        <f t="shared" si="337"/>
        <v/>
      </c>
      <c r="CC193" s="41" t="str">
        <f t="shared" si="370"/>
        <v/>
      </c>
      <c r="CD193" s="41" t="str">
        <f>IF(AND(Sufficient_data="Yes",Include_study?="Yes",Moderator&lt;&gt;""),'Moderator Analysis'!F:F-CO$2,"")</f>
        <v/>
      </c>
      <c r="CE193" s="41" t="str">
        <f t="shared" si="371"/>
        <v/>
      </c>
      <c r="CF193" s="51" t="str">
        <f>IF(AND(Sufficient_data="Yes",Include_study?="Yes",Moderator&lt;&gt;""),CC:CC*('Moderator Analysis'!F:F-CO$5-CO$4*'Moderator Analysis'!E:E)^2,"")</f>
        <v/>
      </c>
      <c r="CG193" s="42"/>
      <c r="CH193" s="25"/>
      <c r="CI193" s="71" t="str">
        <f t="shared" si="372"/>
        <v/>
      </c>
      <c r="CJ193" s="41" t="str">
        <f>IF(AND(Sufficient_data="Yes",Include_study?="Yes",CI193&lt;&gt;""),'Moderator Analysis'!F:F-'Moderator Analysis'!$J$37,"")</f>
        <v/>
      </c>
      <c r="CK193" s="41" t="str">
        <f>IF(AND(Sufficient_data="Yes",Include_study?="Yes",CI193&lt;&gt;""),'Moderator Analysis'!E:E-SUMPRODUCT('Moderator Analysis'!E:E,CI:CI)/SUM(CI:CI),"")</f>
        <v/>
      </c>
      <c r="CL193" s="51" t="str">
        <f>IF(AND(Sufficient_data="Yes",Include_study?="Yes",CI193&lt;&gt;""),CI:CI*('Moderator Analysis'!F:F-'Moderator Analysis'!J$29-'Moderator Analysis'!J$30*'Moderator Analysis'!E:E)^2,"")</f>
        <v/>
      </c>
      <c r="CQ193" s="132"/>
      <c r="CR193" s="134"/>
      <c r="CS193" s="41" t="str">
        <f>IF(AND(Sufficient_data="Yes",Include_study?="Yes"),1/('Publication Bias Analysis'!F193^2),"")</f>
        <v/>
      </c>
      <c r="CT193" s="86" t="str">
        <f>IF(AND(Include_study?="Yes",Sufficient_data="Yes"),1/('Publication Bias Analysis'!F193^2+IF(Additional_model="Fixed effect",0,DG$21)),"")</f>
        <v/>
      </c>
      <c r="CU193" s="86" t="str">
        <f>IF(AND(Include_study?="Yes",Sufficient_data="Yes"),1/('Publication Bias Analysis'!F:F^2+IF(Additional_model="Fixed effect",0,'Publication Bias Analysis'!L$32)),"")</f>
        <v/>
      </c>
      <c r="CV193" s="86" t="str">
        <f>IF(AND(Include_study?="Yes",Sufficient_data="Yes"),'Publication Bias Analysis'!E:E-'Publication Bias Analysis'!I$37,"")</f>
        <v/>
      </c>
      <c r="CW193" s="86" t="str">
        <f>IF(AND(Include_study?="Yes",Sufficient_data="Yes"),IF(Additional_model="Fixed effect",1/'Publication Bias Analysis'!F:F,1/SQRT('Publication Bias Analysis'!F:F^2+Calculations!DG$21)),"")</f>
        <v/>
      </c>
      <c r="CX193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93" s="88" t="str">
        <f t="shared" si="338"/>
        <v/>
      </c>
      <c r="CZ193" s="88" t="str">
        <f>IF(AND(Include_study?="Yes",Sufficient_data="Yes"),CY:CY+IF(DK:DK&lt;0,-1,1)*COUNTIF(CY$2:CY192,CY:CY),"")</f>
        <v/>
      </c>
      <c r="DA193" s="88" t="str">
        <f>IF(AND(Include_study?="Yes",Sufficient_data="Yes"),RANK(DO:DO,DO:DO,1)*IF(DN:DN&gt;0,1,-1)+IF(DN:DN&lt;0,-1,1)*COUNTIF(CY$2:CY192,CY:CY),"")</f>
        <v/>
      </c>
      <c r="DB193" s="88" t="str">
        <f>IF(AND(Include_study?="Yes",Sufficient_data="Yes"),RANK(DR:DR,DR:DR,1)*IF(DQ:DQ&gt;0,1,-1)+IF(DQ:DQ&lt;0,-1,1)*COUNTIF(CY$2:CY192,CY:CY),"")</f>
        <v/>
      </c>
      <c r="DC193" s="41" t="e">
        <f>IF(AND(Include_study?="Yes",Sufficient_data="Yes"),'Publication Bias Analysis'!$E:$E,NA())</f>
        <v>#N/A</v>
      </c>
      <c r="DD193" s="51" t="e">
        <f>IF(AND(Include_study?="Yes",Sufficient_data="Yes"),'Publication Bias Analysis'!$F:$F,NA())</f>
        <v>#N/A</v>
      </c>
      <c r="DJ193" s="136"/>
      <c r="DK193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93" s="41" t="str">
        <f t="shared" si="373"/>
        <v/>
      </c>
      <c r="DM193" s="51" t="str">
        <f>IF(AND(Include_study?="Yes",Sufficient_data="Yes"),1/('Publication Bias Analysis'!F:F^2+IF(Additional_model="Fixed effect",0,$DV$6)),"")</f>
        <v/>
      </c>
      <c r="DN193" s="41" t="str">
        <f>IF(AND(Include_study?="Yes",Sufficient_data="Yes"),IF('Publication Bias Analysis'!L$38="Left",'Publication Bias Analysis'!E:E-DV$3,Calculations!DV$3-'Publication Bias Analysis'!E:E),"")</f>
        <v/>
      </c>
      <c r="DO193" s="41" t="str">
        <f t="shared" si="374"/>
        <v/>
      </c>
      <c r="DP193" s="51" t="str">
        <f>IF(AND(DN193&lt;&gt;"",CZ193&lt;=MAX(CZ:CZ)-DV$7),1/('Publication Bias Analysis'!F:F^2+IF(Additional_model="Fixed effect",0,$DV$13)),"")</f>
        <v/>
      </c>
      <c r="DQ193" s="71" t="str">
        <f>IF(AND(Include_study?="Yes",Sufficient_data="Yes"),IF('Publication Bias Analysis'!L$38="Left",'Publication Bias Analysis'!E:E-DV$10,DV$10-'Publication Bias Analysis'!E:E),"")</f>
        <v/>
      </c>
      <c r="DR193" s="41" t="str">
        <f t="shared" si="375"/>
        <v/>
      </c>
      <c r="DS193" s="51" t="str">
        <f>IF(AND(DQ193&lt;&gt;"",DA193&lt;=MAX(DA:DA)-DV$14),1/('Publication Bias Analysis'!F:F^2+IF(Additional_model="Fixed effect",0,$DV$20)),"")</f>
        <v/>
      </c>
      <c r="EJ193" s="136"/>
      <c r="EK193" s="41" t="str">
        <f t="shared" si="307"/>
        <v/>
      </c>
      <c r="EL193" s="51" t="str">
        <f>IF(AND(Include_study?="Yes",Sufficient_data="Yes"),Z_score-('Publication Bias Analysis'!P$3+'Publication Bias Analysis'!P$4*Inverse_standard_error),"")</f>
        <v/>
      </c>
      <c r="EN193" s="136"/>
      <c r="EO193" s="41" t="str">
        <f>IF(AND(Include_study?="Yes",Sufficient_data="Yes"),('Publication Bias Analysis'!E:E-(SUMPRODUCT(Calculations!CS:CS,'Publication Bias Analysis'!E:E)/SUM(Calculations!CS:CS)))/SQRT(Calculations!EP:EP),"")</f>
        <v/>
      </c>
      <c r="EP193" s="41" t="str">
        <f>IF(AND(Include_study?="Yes",Sufficient_data="Yes"),'Publication Bias Analysis'!F:F^2-1/SUM(Calculations!CS:CS),"")</f>
        <v/>
      </c>
      <c r="EQ193" s="11" t="str">
        <f t="shared" si="376"/>
        <v/>
      </c>
      <c r="ER193" s="11" t="str">
        <f t="shared" si="377"/>
        <v/>
      </c>
      <c r="ES193" s="11" t="str">
        <f>IF(AND(Include_study?="Yes",Sufficient_data="Yes"),COUNTIFS(EQ$2:EQ192,"&lt;"&amp;EQ193,ER$2:ER192,"&lt;"&amp;ER193)+COUNTIFS(EQ194:EQ$201,"&lt;"&amp;EQ193,ER194:ER$201,"&lt;"&amp;ER193)+COUNTIFS(EQ$2:EQ192,"&gt;"&amp;EQ193,ER$2:ER192,"&gt;"&amp;ER193)+COUNTIFS(EQ194:EQ$201,"&gt;"&amp;EQ193,ER194:ER$201,"&gt;"&amp;ER193),"")</f>
        <v/>
      </c>
      <c r="ET193" s="82" t="str">
        <f>IF(AND(Include_study?="Yes",Sufficient_data="Yes"),COUNTIFS(EQ$2:EQ192,"&lt;"&amp;EQ193,ER$2:ER192,"&gt;"&amp;ER193)+COUNTIFS(EQ194:EQ$201,"&lt;"&amp;EQ193,ER194:ER$201,"&gt;"&amp;ER193)+COUNTIFS(EQ$2:EQ192,"&gt;"&amp;EQ193,ER$2:ER192,"&lt;"&amp;ER193)+COUNTIFS(EQ194:EQ$201,"&gt;"&amp;EQ193,ER194:ER$201,"&lt;"&amp;ER193),"")</f>
        <v/>
      </c>
      <c r="EV193" s="136"/>
      <c r="FA193" s="136"/>
      <c r="FB193" s="41" t="e">
        <f t="shared" si="339"/>
        <v>#N/A</v>
      </c>
      <c r="FC193" s="41" t="e">
        <f t="shared" si="340"/>
        <v>#N/A</v>
      </c>
      <c r="FD193" s="41" t="str">
        <f t="shared" si="341"/>
        <v/>
      </c>
      <c r="FE193" s="51" t="str">
        <f>IF(AND(Include_study?="Yes",Sufficient_data="Yes"),Z_score-('Publication Bias Analysis'!AO$30+'Publication Bias Analysis'!AO$31*Inverse_standard_error),"")</f>
        <v/>
      </c>
      <c r="FK193" s="136"/>
      <c r="FL193" s="11" t="str">
        <f>IF(Z_score_individual_studies&lt;&gt;"",RANK('Publication Bias Analysis'!AW:AW,'Publication Bias Analysis'!AW:AW,1)+COUNTIF('Publication Bias Analysis'!AW$2:AW192,'Publication Bias Analysis'!AW193),"")</f>
        <v/>
      </c>
      <c r="FM193" s="41" t="str">
        <f t="shared" si="342"/>
        <v/>
      </c>
      <c r="FN193" s="41" t="e">
        <f>IF('Publication Bias Analysis'!AV193&lt;&gt;"",'Publication Bias Analysis'!AV193,NA())</f>
        <v>#N/A</v>
      </c>
      <c r="FO193" s="41" t="e">
        <f>IF('Publication Bias Analysis'!AW193&lt;&gt;"",'Publication Bias Analysis'!AW193,NA())</f>
        <v>#N/A</v>
      </c>
      <c r="FP193" s="41" t="str">
        <f>IF(AND(Include_study?="Yes",Sufficient_data="Yes"),'Publication Bias Analysis'!AV:AV-AVERAGE('Publication Bias Analysis'!AV:AV),"")</f>
        <v/>
      </c>
      <c r="FQ193" s="51" t="str">
        <f>IF(AND(Include_study?="Yes",Sufficient_data="Yes"),FO:FO-('Publication Bias Analysis'!AZ$30+'Publication Bias Analysis'!AZ$31*FN:FN),"")</f>
        <v/>
      </c>
      <c r="FW193" s="136"/>
      <c r="FX193" s="90" t="str">
        <f t="shared" si="343"/>
        <v/>
      </c>
      <c r="FY193" s="41" t="str">
        <f t="shared" si="378"/>
        <v/>
      </c>
      <c r="FZ193" s="51" t="str">
        <f t="shared" si="311"/>
        <v/>
      </c>
    </row>
    <row r="194" spans="1:182" x14ac:dyDescent="0.2">
      <c r="A194" s="131"/>
      <c r="B194" s="41" t="str">
        <f>IF(AND(Sufficient_data="Yes",Include_study?="Yes"),IF(AND(Sort_By=$E$1,Order="Ascending"),IF(Input!Study_name="",COUNTIFS(Input!Study_name,"&lt;&gt;"&amp;"",Include_study?,"Yes",Sufficient_data,"Yes")+1,IF(COUNT(E194)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194)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94" s="41" t="str">
        <f>IF(B194&lt;&gt;"",IF(B194=0,COUNTIF(B$2:B193,0)+1,COUNTIF(B$2:B193,B194)+COUNTIF(B:B,"&lt;"&amp;B194)+1),"")</f>
        <v/>
      </c>
      <c r="D194" s="41" t="str">
        <f t="shared" si="312"/>
        <v/>
      </c>
      <c r="E194" s="41" t="str">
        <f>IF(AND(Include_study?="Yes",Sufficient_data="Yes",Input!Study_name&lt;&gt;""),Input!Study_name,"")</f>
        <v/>
      </c>
      <c r="F194" s="41" t="str">
        <f>IF(AND(Include_study?="Yes",Sufficient_data="Yes"),IF(Input!M2_M1&lt;&gt;"",Input!M2_M1,IF(AND(M1_&lt;&gt;"",M2_&lt;&gt;""),M2_-M1_,"")),"")</f>
        <v/>
      </c>
      <c r="G194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94" s="41" t="str">
        <f>IF(AND(Include_study?="Yes",Sufficient_data="Yes"),IF(OR(t_value&lt;&gt;"",F_value&lt;&gt;"",Input!Cohens_d&lt;&gt;"",Input!Hedges_g&lt;&gt;""),"",Sdiff/SQRT(2*(1-(r_)))),"")</f>
        <v/>
      </c>
      <c r="I194" s="11" t="str">
        <f t="shared" ref="I194:I201" si="379">IF(AND(Include_study?="Yes",Sufficient_data="Yes"),N_,"")</f>
        <v/>
      </c>
      <c r="J194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94" s="41" t="str">
        <f t="shared" ref="K194:K201" si="380">IF(AND(Include_study?="Yes",Sufficient_data="Yes"),IF((N_-2)&gt;170,1-3/(4*(N_-3)),EXP(GAMMALN((N_-2)/2))/(SQRT((N_-2)/2)*EXP(GAMMALN((N_-3)/2)))),"")</f>
        <v/>
      </c>
      <c r="L194" s="41" t="str">
        <f t="shared" ref="L194:L201" si="381">IF(AND(Include_study?="Yes",Sufficient_data="Yes"),J_*Cohens_d,"")</f>
        <v/>
      </c>
      <c r="M194" s="41" t="str">
        <f t="shared" ref="M194:M201" si="382">IF(AND(Include_study?="Yes",Sufficient_data="Yes"),(1/N_+Cohens_d^2/(2*N_))*2*(1-IF(r_&lt;&gt;"",r_,0.5)),"")</f>
        <v/>
      </c>
      <c r="N194" s="41" t="str">
        <f t="shared" ref="N194:N201" si="383">IF(AND(Include_study?="Yes",Sufficient_data="Yes"),Variance_d*J_^2,"")</f>
        <v/>
      </c>
      <c r="O194" s="41" t="str">
        <f t="shared" ref="O194:O201" si="384">IF(AND(Include_study?="Yes",Sufficient_data="Yes"),IF(Effect_size_measure=L$1,SQRT(Variance_g),SQRT(Variance_d)),"")</f>
        <v/>
      </c>
      <c r="P194" s="41" t="str">
        <f t="shared" ref="P194:P201" si="385">IF(AND(Sufficient_data="Yes",Include_study?="Yes"),1/SE^2,"")</f>
        <v/>
      </c>
      <c r="Q194" s="41" t="str">
        <f t="shared" ref="Q194:Q201" si="386">IF(Weightf&lt;&gt;"",1/(SE^2+T2_),"")</f>
        <v/>
      </c>
      <c r="R194" s="41" t="str">
        <f t="shared" ref="R194:R201" si="387">IF(Variance_g&lt;&gt;"",IF(Effect_size_measure=L$1,Hedges_g,Cohens_d)-ABS(TINV((1-Confidence_level),Number_of_subjects-1))*SE,"")</f>
        <v/>
      </c>
      <c r="S194" s="41" t="str">
        <f t="shared" ref="S194:S201" si="388">IF(Variance_g&lt;&gt;"",IF(Effect_size_measure=L$1,Hedges_g,Cohens_d)+ABS(TINV((1-Confidence_level),Number_of_subjects-1))*SE,"")</f>
        <v/>
      </c>
      <c r="T194" s="105" t="str">
        <f t="shared" ref="T194:T201" si="389">IF(AND(Include_study?="Yes",Sufficient_data="Yes"),IF(Meta_analysis_model="Fixed effect model",Weightf/SUM(Weightf),Weightr/SUM(Weightr)),"")</f>
        <v/>
      </c>
      <c r="U194" s="108" t="str">
        <f t="shared" ref="U194:U201" si="390">IF(AND(Include_study?="Yes",Sufficient_data="Yes"),IF(Effect_size_measure="Cohen's d",J194,L194)-Combined_Effect_Size,"")</f>
        <v/>
      </c>
      <c r="V194" s="42"/>
      <c r="W194" s="71" t="e">
        <f t="shared" si="344"/>
        <v>#N/A</v>
      </c>
      <c r="X194" s="41" t="str">
        <f t="shared" si="345"/>
        <v/>
      </c>
      <c r="Y194" s="51" t="str">
        <f t="shared" si="346"/>
        <v/>
      </c>
      <c r="AD194" s="131"/>
      <c r="AE194" s="71" t="str">
        <f t="shared" si="347"/>
        <v/>
      </c>
      <c r="AF194" s="86" t="str">
        <f t="shared" si="324"/>
        <v/>
      </c>
      <c r="AG194" s="86" t="str">
        <f t="shared" si="325"/>
        <v/>
      </c>
      <c r="AH194" s="86" t="str">
        <f t="shared" si="348"/>
        <v/>
      </c>
      <c r="AI194" s="86" t="str">
        <f t="shared" si="349"/>
        <v/>
      </c>
      <c r="AJ194" s="86" t="str">
        <f t="shared" si="350"/>
        <v/>
      </c>
      <c r="AK194" s="86" t="str">
        <f t="shared" ref="AK194:AK201" si="391">IF(AND(Include_study?="Yes",Sufficient_data="Yes",Subgroup&lt;&gt;""),1/(AI:AI^2+IF(Within_subgroup_weighting="Fixed effect",0,VLOOKUP(Subgroup,AV:BD,8,FALSE))),"")</f>
        <v/>
      </c>
      <c r="AL194" s="86" t="str">
        <f>IF(AND(Include_study?="Yes",Sufficient_data="Yes",Subgroup&lt;&gt;""),AH194-ABS(TINV((1-Subgroup_confidence_level),Number_of_subjects-1))*Calculations!AI194,"")</f>
        <v/>
      </c>
      <c r="AM194" s="86" t="str">
        <f>IF(AND(Include_study?="Yes",Sufficient_data="Yes",Subgroup&lt;&gt;""),AH194+ABS(TINV((1-Subgroup_confidence_level),Number_of_subjects-1))*Calculations!AI194,"")</f>
        <v/>
      </c>
      <c r="AN194" s="110" t="str">
        <f t="shared" ref="AN194:AN201" si="392">IF(AND(Sufficient_data="Yes",Include_study?="Yes",Subgroup&lt;&gt;""),AK194/SUMIF(Subgroup,Subgroup,AK:AK),"")</f>
        <v/>
      </c>
      <c r="AO194" s="108" t="str">
        <f t="shared" ref="AO194:AO201" si="393">IF(AND(Include_study?="Yes",Sufficient_data="Yes",Subgroup&lt;&gt;""),AH:AH-VLOOKUP(AF:AF,AV:BE,10,FALSE),"")</f>
        <v/>
      </c>
      <c r="AP194" s="42"/>
      <c r="AQ194" s="71" t="e">
        <f t="shared" si="351"/>
        <v>#N/A</v>
      </c>
      <c r="AR194" s="41" t="str">
        <f t="shared" si="352"/>
        <v/>
      </c>
      <c r="AS194" s="51" t="str">
        <f t="shared" si="353"/>
        <v/>
      </c>
      <c r="AT194" s="42"/>
      <c r="AU194" s="71" t="str">
        <f t="shared" si="354"/>
        <v/>
      </c>
      <c r="AV194" s="86" t="str">
        <f>IF(AND(Sufficient_data="Yes",Include_study?="Yes",Subgroup&lt;&gt;""),IF(COUNTIFS(Input!P$2:P193,"="&amp;"Yes",Input!C$2:C193,"="&amp;"Yes",Input!Q$2:Q193,"="&amp;Subgroup)&gt;0,"",Subgroup),"")</f>
        <v/>
      </c>
      <c r="AW194" s="86" t="str">
        <f t="shared" si="355"/>
        <v/>
      </c>
      <c r="AX194" s="86" t="str">
        <f t="shared" si="356"/>
        <v/>
      </c>
      <c r="AY194" s="86" t="str">
        <f t="shared" si="357"/>
        <v/>
      </c>
      <c r="AZ194" s="86" t="str">
        <f t="shared" si="358"/>
        <v/>
      </c>
      <c r="BA194" s="86" t="str">
        <f t="shared" si="359"/>
        <v/>
      </c>
      <c r="BB194" s="86" t="str">
        <f t="shared" si="360"/>
        <v/>
      </c>
      <c r="BC194" s="86" t="str">
        <f t="shared" ref="BC194:BC201" si="394">IF(AY194&lt;&gt;"",IF(Within_subgroup_weighting=BV$34,MAX(0,(SUM(AY:AY)-(Subgroup_k-COUNT(AY:AY)))/SUM(BB:BB)),MAX(0,(AY194-(AX194-1)))/BB194),"")</f>
        <v/>
      </c>
      <c r="BD194" s="86" t="str">
        <f t="shared" si="361"/>
        <v/>
      </c>
      <c r="BE194" s="86" t="str">
        <f t="shared" ref="BE194:BE201" si="395">IF(AY194&lt;&gt;"",IF(Within_subgroup_weighting=BV$32,SUMPRODUCT(--(Subgroup=AV194),Subgroup_Weightf,AH:AH)/SUMIF(Subgroup,AV194,Subgroup_Weightf),SUMPRODUCT(--(Subgroup=AV194),Subgroup_weightr,AH:AH)/SUMIF(Subgroup,AV194,Subgroup_weightr)),"")</f>
        <v/>
      </c>
      <c r="BF194" s="86" t="str">
        <f t="shared" ref="BF194:BF201" si="396">IF(AY194&lt;&gt;"",IF(Within_subgroup_weighting=BV$32,1/SQRT(SUMIF(Subgroup,AV194,Subgroup_Weightf)),SQRT(SUMPRODUCT(--(Subgroup=AV194),Subgroup_weightr,AO:AO,AO:AO)/((AX194-1)*SUMIF(Subgroup,AV194,Subgroup_weightr)))),"")</f>
        <v/>
      </c>
      <c r="BG194" s="86" t="str">
        <f t="shared" si="362"/>
        <v/>
      </c>
      <c r="BH194" s="86" t="str">
        <f t="shared" ref="BH194:BH201" si="397">IF(AY194&lt;&gt;"",BE194-ABS(TINV((1-Subgroup_confidence_level),BG194-1))*BF194,"")</f>
        <v/>
      </c>
      <c r="BI194" s="86" t="str">
        <f t="shared" ref="BI194:BI201" si="398">IF(AY194&lt;&gt;"",BE194+ABS(TINV((1-Subgroup_confidence_level),BG194-1))*BF194,"")</f>
        <v/>
      </c>
      <c r="BJ194" s="86" t="str">
        <f t="shared" si="363"/>
        <v/>
      </c>
      <c r="BK194" s="86" t="str">
        <f t="shared" ref="BK194:BK201" si="399">IF(AY194&lt;&gt;"",BE194-ABS(TINV((1-Subgroup_confidence_level),AX194-1))*SQRT(BC194+BF194^2),"")</f>
        <v/>
      </c>
      <c r="BL194" s="86" t="str">
        <f t="shared" ref="BL194:BL201" si="400">IF(AY194&lt;&gt;"",BE194+ABS(TINV((1-Subgroup_confidence_level),AX194-1))*SQRT(BC194+BF194^2),"")</f>
        <v/>
      </c>
      <c r="BM194" s="86" t="str">
        <f t="shared" si="364"/>
        <v/>
      </c>
      <c r="BN194" s="86" t="str">
        <f t="shared" si="365"/>
        <v/>
      </c>
      <c r="BO194" s="86" t="e">
        <f t="shared" si="366"/>
        <v>#N/A</v>
      </c>
      <c r="BP194" s="105" t="str">
        <f t="shared" si="367"/>
        <v/>
      </c>
      <c r="BQ194" s="86" t="str">
        <f t="shared" si="368"/>
        <v/>
      </c>
      <c r="BR194" s="86" t="str">
        <f t="shared" ref="BR194:BR201" si="401">IF(BF194&lt;&gt;"",1/(BF194^2+IF(Between_subgroup_weighting=BV$28,0,BW$25)),"")</f>
        <v/>
      </c>
      <c r="BS194" s="86" t="str">
        <f t="shared" si="369"/>
        <v/>
      </c>
      <c r="BT194" s="51" t="str">
        <f t="shared" si="310"/>
        <v/>
      </c>
      <c r="BY194" s="132"/>
      <c r="BZ194" s="41" t="e">
        <f>IF(AND(Sufficient_data="Yes",Include_study?="Yes",Moderator&lt;&gt;""),'Moderator Analysis'!E194,NA())</f>
        <v>#N/A</v>
      </c>
      <c r="CA194" s="41" t="e">
        <f>IF(AND(Include_study?="Yes",Sufficient_data="Yes",Moderator&lt;&gt;""),'Moderator Analysis'!F194,NA())</f>
        <v>#N/A</v>
      </c>
      <c r="CB194" s="41" t="str">
        <f t="shared" ref="CB194:CB201" si="402">IF(AND(Sufficient_data="Yes",Include_study?="Yes",Moderator&lt;&gt;""),IF(Moderator_regression_measure=L$1,SQRT(Variance_g),SQRT(Variance_d)),"")</f>
        <v/>
      </c>
      <c r="CC194" s="41" t="str">
        <f t="shared" si="370"/>
        <v/>
      </c>
      <c r="CD194" s="41" t="str">
        <f>IF(AND(Sufficient_data="Yes",Include_study?="Yes",Moderator&lt;&gt;""),'Moderator Analysis'!F:F-CO$2,"")</f>
        <v/>
      </c>
      <c r="CE194" s="41" t="str">
        <f t="shared" si="371"/>
        <v/>
      </c>
      <c r="CF194" s="51" t="str">
        <f>IF(AND(Sufficient_data="Yes",Include_study?="Yes",Moderator&lt;&gt;""),CC:CC*('Moderator Analysis'!F:F-CO$5-CO$4*'Moderator Analysis'!E:E)^2,"")</f>
        <v/>
      </c>
      <c r="CG194" s="42"/>
      <c r="CH194" s="25"/>
      <c r="CI194" s="71" t="str">
        <f t="shared" si="372"/>
        <v/>
      </c>
      <c r="CJ194" s="41" t="str">
        <f>IF(AND(Sufficient_data="Yes",Include_study?="Yes",CI194&lt;&gt;""),'Moderator Analysis'!F:F-'Moderator Analysis'!$J$37,"")</f>
        <v/>
      </c>
      <c r="CK194" s="41" t="str">
        <f>IF(AND(Sufficient_data="Yes",Include_study?="Yes",CI194&lt;&gt;""),'Moderator Analysis'!E:E-SUMPRODUCT('Moderator Analysis'!E:E,CI:CI)/SUM(CI:CI),"")</f>
        <v/>
      </c>
      <c r="CL194" s="51" t="str">
        <f>IF(AND(Sufficient_data="Yes",Include_study?="Yes",CI194&lt;&gt;""),CI:CI*('Moderator Analysis'!F:F-'Moderator Analysis'!J$29-'Moderator Analysis'!J$30*'Moderator Analysis'!E:E)^2,"")</f>
        <v/>
      </c>
      <c r="CQ194" s="132"/>
      <c r="CR194" s="134"/>
      <c r="CS194" s="41" t="str">
        <f>IF(AND(Sufficient_data="Yes",Include_study?="Yes"),1/('Publication Bias Analysis'!F194^2),"")</f>
        <v/>
      </c>
      <c r="CT194" s="86" t="str">
        <f>IF(AND(Include_study?="Yes",Sufficient_data="Yes"),1/('Publication Bias Analysis'!F194^2+IF(Additional_model="Fixed effect",0,DG$21)),"")</f>
        <v/>
      </c>
      <c r="CU194" s="86" t="str">
        <f>IF(AND(Include_study?="Yes",Sufficient_data="Yes"),1/('Publication Bias Analysis'!F:F^2+IF(Additional_model="Fixed effect",0,'Publication Bias Analysis'!L$32)),"")</f>
        <v/>
      </c>
      <c r="CV194" s="86" t="str">
        <f>IF(AND(Include_study?="Yes",Sufficient_data="Yes"),'Publication Bias Analysis'!E:E-'Publication Bias Analysis'!I$37,"")</f>
        <v/>
      </c>
      <c r="CW194" s="86" t="str">
        <f>IF(AND(Include_study?="Yes",Sufficient_data="Yes"),IF(Additional_model="Fixed effect",1/'Publication Bias Analysis'!F:F,1/SQRT('Publication Bias Analysis'!F:F^2+Calculations!DG$21)),"")</f>
        <v/>
      </c>
      <c r="CX194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94" s="88" t="str">
        <f t="shared" ref="CY194:CY201" si="403">IF(AND(Include_study?="Yes",Sufficient_data="Yes"),RANK(DL:DL,DL:DL,1)*IF(DK:DK&gt;0,1,-1),"")</f>
        <v/>
      </c>
      <c r="CZ194" s="88" t="str">
        <f>IF(AND(Include_study?="Yes",Sufficient_data="Yes"),CY:CY+IF(DK:DK&lt;0,-1,1)*COUNTIF(CY$2:CY193,CY:CY),"")</f>
        <v/>
      </c>
      <c r="DA194" s="88" t="str">
        <f>IF(AND(Include_study?="Yes",Sufficient_data="Yes"),RANK(DO:DO,DO:DO,1)*IF(DN:DN&gt;0,1,-1)+IF(DN:DN&lt;0,-1,1)*COUNTIF(CY$2:CY193,CY:CY),"")</f>
        <v/>
      </c>
      <c r="DB194" s="88" t="str">
        <f>IF(AND(Include_study?="Yes",Sufficient_data="Yes"),RANK(DR:DR,DR:DR,1)*IF(DQ:DQ&gt;0,1,-1)+IF(DQ:DQ&lt;0,-1,1)*COUNTIF(CY$2:CY193,CY:CY),"")</f>
        <v/>
      </c>
      <c r="DC194" s="41" t="e">
        <f>IF(AND(Include_study?="Yes",Sufficient_data="Yes"),'Publication Bias Analysis'!$E:$E,NA())</f>
        <v>#N/A</v>
      </c>
      <c r="DD194" s="51" t="e">
        <f>IF(AND(Include_study?="Yes",Sufficient_data="Yes"),'Publication Bias Analysis'!$F:$F,NA())</f>
        <v>#N/A</v>
      </c>
      <c r="DJ194" s="136"/>
      <c r="DK194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94" s="41" t="str">
        <f t="shared" si="373"/>
        <v/>
      </c>
      <c r="DM194" s="51" t="str">
        <f>IF(AND(Include_study?="Yes",Sufficient_data="Yes"),1/('Publication Bias Analysis'!F:F^2+IF(Additional_model="Fixed effect",0,$DV$6)),"")</f>
        <v/>
      </c>
      <c r="DN194" s="41" t="str">
        <f>IF(AND(Include_study?="Yes",Sufficient_data="Yes"),IF('Publication Bias Analysis'!L$38="Left",'Publication Bias Analysis'!E:E-DV$3,Calculations!DV$3-'Publication Bias Analysis'!E:E),"")</f>
        <v/>
      </c>
      <c r="DO194" s="41" t="str">
        <f t="shared" si="374"/>
        <v/>
      </c>
      <c r="DP194" s="51" t="str">
        <f>IF(AND(DN194&lt;&gt;"",CZ194&lt;=MAX(CZ:CZ)-DV$7),1/('Publication Bias Analysis'!F:F^2+IF(Additional_model="Fixed effect",0,$DV$13)),"")</f>
        <v/>
      </c>
      <c r="DQ194" s="71" t="str">
        <f>IF(AND(Include_study?="Yes",Sufficient_data="Yes"),IF('Publication Bias Analysis'!L$38="Left",'Publication Bias Analysis'!E:E-DV$10,DV$10-'Publication Bias Analysis'!E:E),"")</f>
        <v/>
      </c>
      <c r="DR194" s="41" t="str">
        <f t="shared" si="375"/>
        <v/>
      </c>
      <c r="DS194" s="51" t="str">
        <f>IF(AND(DQ194&lt;&gt;"",DA194&lt;=MAX(DA:DA)-DV$14),1/('Publication Bias Analysis'!F:F^2+IF(Additional_model="Fixed effect",0,$DV$20)),"")</f>
        <v/>
      </c>
      <c r="EJ194" s="136"/>
      <c r="EK194" s="41" t="str">
        <f t="shared" ref="EK194:EK201" si="404">IF(AND(Include_study?="Yes",Sufficient_data="Yes"),Inverse_standard_error-AVERAGE(Inverse_standard_error),"")</f>
        <v/>
      </c>
      <c r="EL194" s="51" t="str">
        <f>IF(AND(Include_study?="Yes",Sufficient_data="Yes"),Z_score-('Publication Bias Analysis'!P$3+'Publication Bias Analysis'!P$4*Inverse_standard_error),"")</f>
        <v/>
      </c>
      <c r="EN194" s="136"/>
      <c r="EO194" s="41" t="str">
        <f>IF(AND(Include_study?="Yes",Sufficient_data="Yes"),('Publication Bias Analysis'!E:E-(SUMPRODUCT(Calculations!CS:CS,'Publication Bias Analysis'!E:E)/SUM(Calculations!CS:CS)))/SQRT(Calculations!EP:EP),"")</f>
        <v/>
      </c>
      <c r="EP194" s="41" t="str">
        <f>IF(AND(Include_study?="Yes",Sufficient_data="Yes"),'Publication Bias Analysis'!F:F^2-1/SUM(Calculations!CS:CS),"")</f>
        <v/>
      </c>
      <c r="EQ194" s="11" t="str">
        <f t="shared" si="376"/>
        <v/>
      </c>
      <c r="ER194" s="11" t="str">
        <f t="shared" si="377"/>
        <v/>
      </c>
      <c r="ES194" s="11" t="str">
        <f>IF(AND(Include_study?="Yes",Sufficient_data="Yes"),COUNTIFS(EQ$2:EQ193,"&lt;"&amp;EQ194,ER$2:ER193,"&lt;"&amp;ER194)+COUNTIFS(EQ195:EQ$201,"&lt;"&amp;EQ194,ER195:ER$201,"&lt;"&amp;ER194)+COUNTIFS(EQ$2:EQ193,"&gt;"&amp;EQ194,ER$2:ER193,"&gt;"&amp;ER194)+COUNTIFS(EQ195:EQ$201,"&gt;"&amp;EQ194,ER195:ER$201,"&gt;"&amp;ER194),"")</f>
        <v/>
      </c>
      <c r="ET194" s="82" t="str">
        <f>IF(AND(Include_study?="Yes",Sufficient_data="Yes"),COUNTIFS(EQ$2:EQ193,"&lt;"&amp;EQ194,ER$2:ER193,"&gt;"&amp;ER194)+COUNTIFS(EQ195:EQ$201,"&lt;"&amp;EQ194,ER195:ER$201,"&gt;"&amp;ER194)+COUNTIFS(EQ$2:EQ193,"&gt;"&amp;EQ194,ER$2:ER193,"&lt;"&amp;ER194)+COUNTIFS(EQ195:EQ$201,"&gt;"&amp;EQ194,ER195:ER$201,"&lt;"&amp;ER194),"")</f>
        <v/>
      </c>
      <c r="EV194" s="136"/>
      <c r="FA194" s="136"/>
      <c r="FB194" s="41" t="e">
        <f t="shared" si="339"/>
        <v>#N/A</v>
      </c>
      <c r="FC194" s="41" t="e">
        <f t="shared" si="340"/>
        <v>#N/A</v>
      </c>
      <c r="FD194" s="41" t="str">
        <f t="shared" si="341"/>
        <v/>
      </c>
      <c r="FE194" s="51" t="str">
        <f>IF(AND(Include_study?="Yes",Sufficient_data="Yes"),Z_score-('Publication Bias Analysis'!AO$30+'Publication Bias Analysis'!AO$31*Inverse_standard_error),"")</f>
        <v/>
      </c>
      <c r="FK194" s="136"/>
      <c r="FL194" s="11" t="str">
        <f>IF(Z_score_individual_studies&lt;&gt;"",RANK('Publication Bias Analysis'!AW:AW,'Publication Bias Analysis'!AW:AW,1)+COUNTIF('Publication Bias Analysis'!AW$2:AW193,'Publication Bias Analysis'!AW194),"")</f>
        <v/>
      </c>
      <c r="FM194" s="41" t="str">
        <f t="shared" ref="FM194:FM201" si="405">IF(FL:FL&lt;&gt;"",(FL:FL-1/3)/(k_+1/3),"")</f>
        <v/>
      </c>
      <c r="FN194" s="41" t="e">
        <f>IF('Publication Bias Analysis'!AV194&lt;&gt;"",'Publication Bias Analysis'!AV194,NA())</f>
        <v>#N/A</v>
      </c>
      <c r="FO194" s="41" t="e">
        <f>IF('Publication Bias Analysis'!AW194&lt;&gt;"",'Publication Bias Analysis'!AW194,NA())</f>
        <v>#N/A</v>
      </c>
      <c r="FP194" s="41" t="str">
        <f>IF(AND(Include_study?="Yes",Sufficient_data="Yes"),'Publication Bias Analysis'!AV:AV-AVERAGE('Publication Bias Analysis'!AV:AV),"")</f>
        <v/>
      </c>
      <c r="FQ194" s="51" t="str">
        <f>IF(AND(Include_study?="Yes",Sufficient_data="Yes"),FO:FO-('Publication Bias Analysis'!AZ$30+'Publication Bias Analysis'!AZ$31*FN:FN),"")</f>
        <v/>
      </c>
      <c r="FW194" s="136"/>
      <c r="FX194" s="90" t="str">
        <f t="shared" ref="FX194:FX201" si="406">IF(AND(Include_study?="Yes",Sufficient_data="Yes"),Z_score,"")</f>
        <v/>
      </c>
      <c r="FY194" s="41" t="str">
        <f t="shared" si="378"/>
        <v/>
      </c>
      <c r="FZ194" s="51" t="str">
        <f t="shared" si="311"/>
        <v/>
      </c>
    </row>
    <row r="195" spans="1:182" x14ac:dyDescent="0.2">
      <c r="A195" s="131"/>
      <c r="B195" s="41" t="str">
        <f>IF(AND(Sufficient_data="Yes",Include_study?="Yes"),IF(AND(Sort_By=$E$1,Order="Ascending"),IF(Input!Study_name="",COUNTIFS(Input!Study_name,"&lt;&gt;"&amp;"",Include_study?,"Yes",Sufficient_data,"Yes")+1,IF(COUNT(E195)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195)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95" s="41" t="str">
        <f>IF(B195&lt;&gt;"",IF(B195=0,COUNTIF(B$2:B194,0)+1,COUNTIF(B$2:B194,B195)+COUNTIF(B:B,"&lt;"&amp;B195)+1),"")</f>
        <v/>
      </c>
      <c r="D195" s="41" t="str">
        <f t="shared" si="312"/>
        <v/>
      </c>
      <c r="E195" s="41" t="str">
        <f>IF(AND(Include_study?="Yes",Sufficient_data="Yes",Input!Study_name&lt;&gt;""),Input!Study_name,"")</f>
        <v/>
      </c>
      <c r="F195" s="41" t="str">
        <f>IF(AND(Include_study?="Yes",Sufficient_data="Yes"),IF(Input!M2_M1&lt;&gt;"",Input!M2_M1,IF(AND(M1_&lt;&gt;"",M2_&lt;&gt;""),M2_-M1_,"")),"")</f>
        <v/>
      </c>
      <c r="G195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95" s="41" t="str">
        <f>IF(AND(Include_study?="Yes",Sufficient_data="Yes"),IF(OR(t_value&lt;&gt;"",F_value&lt;&gt;"",Input!Cohens_d&lt;&gt;"",Input!Hedges_g&lt;&gt;""),"",Sdiff/SQRT(2*(1-(r_)))),"")</f>
        <v/>
      </c>
      <c r="I195" s="11" t="str">
        <f t="shared" si="379"/>
        <v/>
      </c>
      <c r="J195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95" s="41" t="str">
        <f t="shared" si="380"/>
        <v/>
      </c>
      <c r="L195" s="41" t="str">
        <f t="shared" si="381"/>
        <v/>
      </c>
      <c r="M195" s="41" t="str">
        <f t="shared" si="382"/>
        <v/>
      </c>
      <c r="N195" s="41" t="str">
        <f t="shared" si="383"/>
        <v/>
      </c>
      <c r="O195" s="41" t="str">
        <f t="shared" si="384"/>
        <v/>
      </c>
      <c r="P195" s="41" t="str">
        <f t="shared" si="385"/>
        <v/>
      </c>
      <c r="Q195" s="41" t="str">
        <f t="shared" si="386"/>
        <v/>
      </c>
      <c r="R195" s="41" t="str">
        <f t="shared" si="387"/>
        <v/>
      </c>
      <c r="S195" s="41" t="str">
        <f t="shared" si="388"/>
        <v/>
      </c>
      <c r="T195" s="105" t="str">
        <f t="shared" si="389"/>
        <v/>
      </c>
      <c r="U195" s="108" t="str">
        <f t="shared" si="390"/>
        <v/>
      </c>
      <c r="V195" s="42"/>
      <c r="W195" s="71" t="e">
        <f t="shared" si="344"/>
        <v>#N/A</v>
      </c>
      <c r="X195" s="41" t="str">
        <f t="shared" si="345"/>
        <v/>
      </c>
      <c r="Y195" s="51" t="str">
        <f t="shared" si="346"/>
        <v/>
      </c>
      <c r="AD195" s="131"/>
      <c r="AE195" s="71" t="str">
        <f t="shared" si="347"/>
        <v/>
      </c>
      <c r="AF195" s="86" t="str">
        <f t="shared" si="324"/>
        <v/>
      </c>
      <c r="AG195" s="86" t="str">
        <f t="shared" si="325"/>
        <v/>
      </c>
      <c r="AH195" s="86" t="str">
        <f t="shared" si="348"/>
        <v/>
      </c>
      <c r="AI195" s="86" t="str">
        <f t="shared" si="349"/>
        <v/>
      </c>
      <c r="AJ195" s="86" t="str">
        <f t="shared" si="350"/>
        <v/>
      </c>
      <c r="AK195" s="86" t="str">
        <f t="shared" si="391"/>
        <v/>
      </c>
      <c r="AL195" s="86" t="str">
        <f>IF(AND(Include_study?="Yes",Sufficient_data="Yes",Subgroup&lt;&gt;""),AH195-ABS(TINV((1-Subgroup_confidence_level),Number_of_subjects-1))*Calculations!AI195,"")</f>
        <v/>
      </c>
      <c r="AM195" s="86" t="str">
        <f>IF(AND(Include_study?="Yes",Sufficient_data="Yes",Subgroup&lt;&gt;""),AH195+ABS(TINV((1-Subgroup_confidence_level),Number_of_subjects-1))*Calculations!AI195,"")</f>
        <v/>
      </c>
      <c r="AN195" s="110" t="str">
        <f t="shared" si="392"/>
        <v/>
      </c>
      <c r="AO195" s="108" t="str">
        <f t="shared" si="393"/>
        <v/>
      </c>
      <c r="AP195" s="42"/>
      <c r="AQ195" s="71" t="e">
        <f t="shared" si="351"/>
        <v>#N/A</v>
      </c>
      <c r="AR195" s="41" t="str">
        <f t="shared" si="352"/>
        <v/>
      </c>
      <c r="AS195" s="51" t="str">
        <f t="shared" si="353"/>
        <v/>
      </c>
      <c r="AT195" s="42"/>
      <c r="AU195" s="71" t="str">
        <f t="shared" si="354"/>
        <v/>
      </c>
      <c r="AV195" s="86" t="str">
        <f>IF(AND(Sufficient_data="Yes",Include_study?="Yes",Subgroup&lt;&gt;""),IF(COUNTIFS(Input!P$2:P194,"="&amp;"Yes",Input!C$2:C194,"="&amp;"Yes",Input!Q$2:Q194,"="&amp;Subgroup)&gt;0,"",Subgroup),"")</f>
        <v/>
      </c>
      <c r="AW195" s="86" t="str">
        <f t="shared" si="355"/>
        <v/>
      </c>
      <c r="AX195" s="86" t="str">
        <f t="shared" si="356"/>
        <v/>
      </c>
      <c r="AY195" s="86" t="str">
        <f t="shared" si="357"/>
        <v/>
      </c>
      <c r="AZ195" s="86" t="str">
        <f t="shared" si="358"/>
        <v/>
      </c>
      <c r="BA195" s="86" t="str">
        <f t="shared" si="359"/>
        <v/>
      </c>
      <c r="BB195" s="86" t="str">
        <f t="shared" si="360"/>
        <v/>
      </c>
      <c r="BC195" s="86" t="str">
        <f t="shared" si="394"/>
        <v/>
      </c>
      <c r="BD195" s="86" t="str">
        <f t="shared" si="361"/>
        <v/>
      </c>
      <c r="BE195" s="86" t="str">
        <f t="shared" si="395"/>
        <v/>
      </c>
      <c r="BF195" s="86" t="str">
        <f t="shared" si="396"/>
        <v/>
      </c>
      <c r="BG195" s="86" t="str">
        <f t="shared" si="362"/>
        <v/>
      </c>
      <c r="BH195" s="86" t="str">
        <f t="shared" si="397"/>
        <v/>
      </c>
      <c r="BI195" s="86" t="str">
        <f t="shared" si="398"/>
        <v/>
      </c>
      <c r="BJ195" s="86" t="str">
        <f t="shared" si="363"/>
        <v/>
      </c>
      <c r="BK195" s="86" t="str">
        <f t="shared" si="399"/>
        <v/>
      </c>
      <c r="BL195" s="86" t="str">
        <f t="shared" si="400"/>
        <v/>
      </c>
      <c r="BM195" s="86" t="str">
        <f t="shared" si="364"/>
        <v/>
      </c>
      <c r="BN195" s="86" t="str">
        <f t="shared" si="365"/>
        <v/>
      </c>
      <c r="BO195" s="86" t="e">
        <f t="shared" si="366"/>
        <v>#N/A</v>
      </c>
      <c r="BP195" s="105" t="str">
        <f t="shared" si="367"/>
        <v/>
      </c>
      <c r="BQ195" s="86" t="str">
        <f t="shared" si="368"/>
        <v/>
      </c>
      <c r="BR195" s="86" t="str">
        <f t="shared" si="401"/>
        <v/>
      </c>
      <c r="BS195" s="86" t="str">
        <f t="shared" si="369"/>
        <v/>
      </c>
      <c r="BT195" s="51" t="str">
        <f t="shared" ref="BT195:BT201" si="407">IF(AY195&lt;&gt;"",BE:BE-BW$2,"")</f>
        <v/>
      </c>
      <c r="BY195" s="132"/>
      <c r="BZ195" s="41" t="e">
        <f>IF(AND(Sufficient_data="Yes",Include_study?="Yes",Moderator&lt;&gt;""),'Moderator Analysis'!E195,NA())</f>
        <v>#N/A</v>
      </c>
      <c r="CA195" s="41" t="e">
        <f>IF(AND(Include_study?="Yes",Sufficient_data="Yes",Moderator&lt;&gt;""),'Moderator Analysis'!F195,NA())</f>
        <v>#N/A</v>
      </c>
      <c r="CB195" s="41" t="str">
        <f t="shared" si="402"/>
        <v/>
      </c>
      <c r="CC195" s="41" t="str">
        <f t="shared" si="370"/>
        <v/>
      </c>
      <c r="CD195" s="41" t="str">
        <f>IF(AND(Sufficient_data="Yes",Include_study?="Yes",Moderator&lt;&gt;""),'Moderator Analysis'!F:F-CO$2,"")</f>
        <v/>
      </c>
      <c r="CE195" s="41" t="str">
        <f t="shared" si="371"/>
        <v/>
      </c>
      <c r="CF195" s="51" t="str">
        <f>IF(AND(Sufficient_data="Yes",Include_study?="Yes",Moderator&lt;&gt;""),CC:CC*('Moderator Analysis'!F:F-CO$5-CO$4*'Moderator Analysis'!E:E)^2,"")</f>
        <v/>
      </c>
      <c r="CG195" s="42"/>
      <c r="CH195" s="25"/>
      <c r="CI195" s="71" t="str">
        <f t="shared" si="372"/>
        <v/>
      </c>
      <c r="CJ195" s="41" t="str">
        <f>IF(AND(Sufficient_data="Yes",Include_study?="Yes",CI195&lt;&gt;""),'Moderator Analysis'!F:F-'Moderator Analysis'!$J$37,"")</f>
        <v/>
      </c>
      <c r="CK195" s="41" t="str">
        <f>IF(AND(Sufficient_data="Yes",Include_study?="Yes",CI195&lt;&gt;""),'Moderator Analysis'!E:E-SUMPRODUCT('Moderator Analysis'!E:E,CI:CI)/SUM(CI:CI),"")</f>
        <v/>
      </c>
      <c r="CL195" s="51" t="str">
        <f>IF(AND(Sufficient_data="Yes",Include_study?="Yes",CI195&lt;&gt;""),CI:CI*('Moderator Analysis'!F:F-'Moderator Analysis'!J$29-'Moderator Analysis'!J$30*'Moderator Analysis'!E:E)^2,"")</f>
        <v/>
      </c>
      <c r="CQ195" s="132"/>
      <c r="CR195" s="134"/>
      <c r="CS195" s="41" t="str">
        <f>IF(AND(Sufficient_data="Yes",Include_study?="Yes"),1/('Publication Bias Analysis'!F195^2),"")</f>
        <v/>
      </c>
      <c r="CT195" s="86" t="str">
        <f>IF(AND(Include_study?="Yes",Sufficient_data="Yes"),1/('Publication Bias Analysis'!F195^2+IF(Additional_model="Fixed effect",0,DG$21)),"")</f>
        <v/>
      </c>
      <c r="CU195" s="86" t="str">
        <f>IF(AND(Include_study?="Yes",Sufficient_data="Yes"),1/('Publication Bias Analysis'!F:F^2+IF(Additional_model="Fixed effect",0,'Publication Bias Analysis'!L$32)),"")</f>
        <v/>
      </c>
      <c r="CV195" s="86" t="str">
        <f>IF(AND(Include_study?="Yes",Sufficient_data="Yes"),'Publication Bias Analysis'!E:E-'Publication Bias Analysis'!I$37,"")</f>
        <v/>
      </c>
      <c r="CW195" s="86" t="str">
        <f>IF(AND(Include_study?="Yes",Sufficient_data="Yes"),IF(Additional_model="Fixed effect",1/'Publication Bias Analysis'!F:F,1/SQRT('Publication Bias Analysis'!F:F^2+Calculations!DG$21)),"")</f>
        <v/>
      </c>
      <c r="CX195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95" s="88" t="str">
        <f t="shared" si="403"/>
        <v/>
      </c>
      <c r="CZ195" s="88" t="str">
        <f>IF(AND(Include_study?="Yes",Sufficient_data="Yes"),CY:CY+IF(DK:DK&lt;0,-1,1)*COUNTIF(CY$2:CY194,CY:CY),"")</f>
        <v/>
      </c>
      <c r="DA195" s="88" t="str">
        <f>IF(AND(Include_study?="Yes",Sufficient_data="Yes"),RANK(DO:DO,DO:DO,1)*IF(DN:DN&gt;0,1,-1)+IF(DN:DN&lt;0,-1,1)*COUNTIF(CY$2:CY194,CY:CY),"")</f>
        <v/>
      </c>
      <c r="DB195" s="88" t="str">
        <f>IF(AND(Include_study?="Yes",Sufficient_data="Yes"),RANK(DR:DR,DR:DR,1)*IF(DQ:DQ&gt;0,1,-1)+IF(DQ:DQ&lt;0,-1,1)*COUNTIF(CY$2:CY194,CY:CY),"")</f>
        <v/>
      </c>
      <c r="DC195" s="41" t="e">
        <f>IF(AND(Include_study?="Yes",Sufficient_data="Yes"),'Publication Bias Analysis'!$E:$E,NA())</f>
        <v>#N/A</v>
      </c>
      <c r="DD195" s="51" t="e">
        <f>IF(AND(Include_study?="Yes",Sufficient_data="Yes"),'Publication Bias Analysis'!$F:$F,NA())</f>
        <v>#N/A</v>
      </c>
      <c r="DJ195" s="136"/>
      <c r="DK195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95" s="41" t="str">
        <f t="shared" si="373"/>
        <v/>
      </c>
      <c r="DM195" s="51" t="str">
        <f>IF(AND(Include_study?="Yes",Sufficient_data="Yes"),1/('Publication Bias Analysis'!F:F^2+IF(Additional_model="Fixed effect",0,$DV$6)),"")</f>
        <v/>
      </c>
      <c r="DN195" s="41" t="str">
        <f>IF(AND(Include_study?="Yes",Sufficient_data="Yes"),IF('Publication Bias Analysis'!L$38="Left",'Publication Bias Analysis'!E:E-DV$3,Calculations!DV$3-'Publication Bias Analysis'!E:E),"")</f>
        <v/>
      </c>
      <c r="DO195" s="41" t="str">
        <f t="shared" si="374"/>
        <v/>
      </c>
      <c r="DP195" s="51" t="str">
        <f>IF(AND(DN195&lt;&gt;"",CZ195&lt;=MAX(CZ:CZ)-DV$7),1/('Publication Bias Analysis'!F:F^2+IF(Additional_model="Fixed effect",0,$DV$13)),"")</f>
        <v/>
      </c>
      <c r="DQ195" s="71" t="str">
        <f>IF(AND(Include_study?="Yes",Sufficient_data="Yes"),IF('Publication Bias Analysis'!L$38="Left",'Publication Bias Analysis'!E:E-DV$10,DV$10-'Publication Bias Analysis'!E:E),"")</f>
        <v/>
      </c>
      <c r="DR195" s="41" t="str">
        <f t="shared" si="375"/>
        <v/>
      </c>
      <c r="DS195" s="51" t="str">
        <f>IF(AND(DQ195&lt;&gt;"",DA195&lt;=MAX(DA:DA)-DV$14),1/('Publication Bias Analysis'!F:F^2+IF(Additional_model="Fixed effect",0,$DV$20)),"")</f>
        <v/>
      </c>
      <c r="EJ195" s="136"/>
      <c r="EK195" s="41" t="str">
        <f t="shared" si="404"/>
        <v/>
      </c>
      <c r="EL195" s="51" t="str">
        <f>IF(AND(Include_study?="Yes",Sufficient_data="Yes"),Z_score-('Publication Bias Analysis'!P$3+'Publication Bias Analysis'!P$4*Inverse_standard_error),"")</f>
        <v/>
      </c>
      <c r="EN195" s="136"/>
      <c r="EO195" s="41" t="str">
        <f>IF(AND(Include_study?="Yes",Sufficient_data="Yes"),('Publication Bias Analysis'!E:E-(SUMPRODUCT(Calculations!CS:CS,'Publication Bias Analysis'!E:E)/SUM(Calculations!CS:CS)))/SQRT(Calculations!EP:EP),"")</f>
        <v/>
      </c>
      <c r="EP195" s="41" t="str">
        <f>IF(AND(Include_study?="Yes",Sufficient_data="Yes"),'Publication Bias Analysis'!F:F^2-1/SUM(Calculations!CS:CS),"")</f>
        <v/>
      </c>
      <c r="EQ195" s="11" t="str">
        <f t="shared" si="376"/>
        <v/>
      </c>
      <c r="ER195" s="11" t="str">
        <f t="shared" si="377"/>
        <v/>
      </c>
      <c r="ES195" s="11" t="str">
        <f>IF(AND(Include_study?="Yes",Sufficient_data="Yes"),COUNTIFS(EQ$2:EQ194,"&lt;"&amp;EQ195,ER$2:ER194,"&lt;"&amp;ER195)+COUNTIFS(EQ196:EQ$201,"&lt;"&amp;EQ195,ER196:ER$201,"&lt;"&amp;ER195)+COUNTIFS(EQ$2:EQ194,"&gt;"&amp;EQ195,ER$2:ER194,"&gt;"&amp;ER195)+COUNTIFS(EQ196:EQ$201,"&gt;"&amp;EQ195,ER196:ER$201,"&gt;"&amp;ER195),"")</f>
        <v/>
      </c>
      <c r="ET195" s="82" t="str">
        <f>IF(AND(Include_study?="Yes",Sufficient_data="Yes"),COUNTIFS(EQ$2:EQ194,"&lt;"&amp;EQ195,ER$2:ER194,"&gt;"&amp;ER195)+COUNTIFS(EQ196:EQ$201,"&lt;"&amp;EQ195,ER196:ER$201,"&gt;"&amp;ER195)+COUNTIFS(EQ$2:EQ194,"&gt;"&amp;EQ195,ER$2:ER194,"&lt;"&amp;ER195)+COUNTIFS(EQ196:EQ$201,"&gt;"&amp;EQ195,ER196:ER$201,"&lt;"&amp;ER195),"")</f>
        <v/>
      </c>
      <c r="EV195" s="136"/>
      <c r="FA195" s="136"/>
      <c r="FB195" s="41" t="e">
        <f t="shared" si="339"/>
        <v>#N/A</v>
      </c>
      <c r="FC195" s="41" t="e">
        <f t="shared" si="340"/>
        <v>#N/A</v>
      </c>
      <c r="FD195" s="41" t="str">
        <f t="shared" si="341"/>
        <v/>
      </c>
      <c r="FE195" s="51" t="str">
        <f>IF(AND(Include_study?="Yes",Sufficient_data="Yes"),Z_score-('Publication Bias Analysis'!AO$30+'Publication Bias Analysis'!AO$31*Inverse_standard_error),"")</f>
        <v/>
      </c>
      <c r="FK195" s="136"/>
      <c r="FL195" s="11" t="str">
        <f>IF(Z_score_individual_studies&lt;&gt;"",RANK('Publication Bias Analysis'!AW:AW,'Publication Bias Analysis'!AW:AW,1)+COUNTIF('Publication Bias Analysis'!AW$2:AW194,'Publication Bias Analysis'!AW195),"")</f>
        <v/>
      </c>
      <c r="FM195" s="41" t="str">
        <f t="shared" si="405"/>
        <v/>
      </c>
      <c r="FN195" s="41" t="e">
        <f>IF('Publication Bias Analysis'!AV195&lt;&gt;"",'Publication Bias Analysis'!AV195,NA())</f>
        <v>#N/A</v>
      </c>
      <c r="FO195" s="41" t="e">
        <f>IF('Publication Bias Analysis'!AW195&lt;&gt;"",'Publication Bias Analysis'!AW195,NA())</f>
        <v>#N/A</v>
      </c>
      <c r="FP195" s="41" t="str">
        <f>IF(AND(Include_study?="Yes",Sufficient_data="Yes"),'Publication Bias Analysis'!AV:AV-AVERAGE('Publication Bias Analysis'!AV:AV),"")</f>
        <v/>
      </c>
      <c r="FQ195" s="51" t="str">
        <f>IF(AND(Include_study?="Yes",Sufficient_data="Yes"),FO:FO-('Publication Bias Analysis'!AZ$30+'Publication Bias Analysis'!AZ$31*FN:FN),"")</f>
        <v/>
      </c>
      <c r="FW195" s="136"/>
      <c r="FX195" s="90" t="str">
        <f t="shared" si="406"/>
        <v/>
      </c>
      <c r="FY195" s="41" t="str">
        <f t="shared" si="378"/>
        <v/>
      </c>
      <c r="FZ195" s="51" t="str">
        <f t="shared" ref="FZ195:FZ201" si="408">IF(FY195&lt;&gt;"",LN(MAX(10^-306,FY195)),"")</f>
        <v/>
      </c>
    </row>
    <row r="196" spans="1:182" x14ac:dyDescent="0.2">
      <c r="A196" s="131"/>
      <c r="B196" s="41" t="str">
        <f>IF(AND(Sufficient_data="Yes",Include_study?="Yes"),IF(AND(Sort_By=$E$1,Order="Ascending"),IF(Input!Study_name="",COUNTIFS(Input!Study_name,"&lt;&gt;"&amp;"",Include_study?,"Yes",Sufficient_data,"Yes")+1,IF(COUNT(E196)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196)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96" s="41" t="str">
        <f>IF(B196&lt;&gt;"",IF(B196=0,COUNTIF(B$2:B195,0)+1,COUNTIF(B$2:B195,B196)+COUNTIF(B:B,"&lt;"&amp;B196)+1),"")</f>
        <v/>
      </c>
      <c r="D196" s="41" t="str">
        <f t="shared" si="312"/>
        <v/>
      </c>
      <c r="E196" s="41" t="str">
        <f>IF(AND(Include_study?="Yes",Sufficient_data="Yes",Input!Study_name&lt;&gt;""),Input!Study_name,"")</f>
        <v/>
      </c>
      <c r="F196" s="41" t="str">
        <f>IF(AND(Include_study?="Yes",Sufficient_data="Yes"),IF(Input!M2_M1&lt;&gt;"",Input!M2_M1,IF(AND(M1_&lt;&gt;"",M2_&lt;&gt;""),M2_-M1_,"")),"")</f>
        <v/>
      </c>
      <c r="G196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96" s="41" t="str">
        <f>IF(AND(Include_study?="Yes",Sufficient_data="Yes"),IF(OR(t_value&lt;&gt;"",F_value&lt;&gt;"",Input!Cohens_d&lt;&gt;"",Input!Hedges_g&lt;&gt;""),"",Sdiff/SQRT(2*(1-(r_)))),"")</f>
        <v/>
      </c>
      <c r="I196" s="11" t="str">
        <f t="shared" si="379"/>
        <v/>
      </c>
      <c r="J196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96" s="41" t="str">
        <f t="shared" si="380"/>
        <v/>
      </c>
      <c r="L196" s="41" t="str">
        <f t="shared" si="381"/>
        <v/>
      </c>
      <c r="M196" s="41" t="str">
        <f t="shared" si="382"/>
        <v/>
      </c>
      <c r="N196" s="41" t="str">
        <f t="shared" si="383"/>
        <v/>
      </c>
      <c r="O196" s="41" t="str">
        <f t="shared" si="384"/>
        <v/>
      </c>
      <c r="P196" s="41" t="str">
        <f t="shared" si="385"/>
        <v/>
      </c>
      <c r="Q196" s="41" t="str">
        <f t="shared" si="386"/>
        <v/>
      </c>
      <c r="R196" s="41" t="str">
        <f t="shared" si="387"/>
        <v/>
      </c>
      <c r="S196" s="41" t="str">
        <f t="shared" si="388"/>
        <v/>
      </c>
      <c r="T196" s="105" t="str">
        <f t="shared" si="389"/>
        <v/>
      </c>
      <c r="U196" s="108" t="str">
        <f t="shared" si="390"/>
        <v/>
      </c>
      <c r="V196" s="42"/>
      <c r="W196" s="71" t="e">
        <f t="shared" si="344"/>
        <v>#N/A</v>
      </c>
      <c r="X196" s="41" t="str">
        <f t="shared" si="345"/>
        <v/>
      </c>
      <c r="Y196" s="51" t="str">
        <f t="shared" si="346"/>
        <v/>
      </c>
      <c r="AD196" s="131"/>
      <c r="AE196" s="71" t="str">
        <f t="shared" si="347"/>
        <v/>
      </c>
      <c r="AF196" s="86" t="str">
        <f t="shared" si="324"/>
        <v/>
      </c>
      <c r="AG196" s="86" t="str">
        <f t="shared" si="325"/>
        <v/>
      </c>
      <c r="AH196" s="86" t="str">
        <f t="shared" si="348"/>
        <v/>
      </c>
      <c r="AI196" s="86" t="str">
        <f t="shared" si="349"/>
        <v/>
      </c>
      <c r="AJ196" s="86" t="str">
        <f t="shared" si="350"/>
        <v/>
      </c>
      <c r="AK196" s="86" t="str">
        <f t="shared" si="391"/>
        <v/>
      </c>
      <c r="AL196" s="86" t="str">
        <f>IF(AND(Include_study?="Yes",Sufficient_data="Yes",Subgroup&lt;&gt;""),AH196-ABS(TINV((1-Subgroup_confidence_level),Number_of_subjects-1))*Calculations!AI196,"")</f>
        <v/>
      </c>
      <c r="AM196" s="86" t="str">
        <f>IF(AND(Include_study?="Yes",Sufficient_data="Yes",Subgroup&lt;&gt;""),AH196+ABS(TINV((1-Subgroup_confidence_level),Number_of_subjects-1))*Calculations!AI196,"")</f>
        <v/>
      </c>
      <c r="AN196" s="110" t="str">
        <f t="shared" si="392"/>
        <v/>
      </c>
      <c r="AO196" s="108" t="str">
        <f t="shared" si="393"/>
        <v/>
      </c>
      <c r="AP196" s="42"/>
      <c r="AQ196" s="71" t="e">
        <f t="shared" si="351"/>
        <v>#N/A</v>
      </c>
      <c r="AR196" s="41" t="str">
        <f t="shared" si="352"/>
        <v/>
      </c>
      <c r="AS196" s="51" t="str">
        <f t="shared" si="353"/>
        <v/>
      </c>
      <c r="AT196" s="42"/>
      <c r="AU196" s="71" t="str">
        <f t="shared" si="354"/>
        <v/>
      </c>
      <c r="AV196" s="86" t="str">
        <f>IF(AND(Sufficient_data="Yes",Include_study?="Yes",Subgroup&lt;&gt;""),IF(COUNTIFS(Input!P$2:P195,"="&amp;"Yes",Input!C$2:C195,"="&amp;"Yes",Input!Q$2:Q195,"="&amp;Subgroup)&gt;0,"",Subgroup),"")</f>
        <v/>
      </c>
      <c r="AW196" s="86" t="str">
        <f t="shared" si="355"/>
        <v/>
      </c>
      <c r="AX196" s="86" t="str">
        <f t="shared" si="356"/>
        <v/>
      </c>
      <c r="AY196" s="86" t="str">
        <f t="shared" si="357"/>
        <v/>
      </c>
      <c r="AZ196" s="86" t="str">
        <f t="shared" si="358"/>
        <v/>
      </c>
      <c r="BA196" s="86" t="str">
        <f t="shared" si="359"/>
        <v/>
      </c>
      <c r="BB196" s="86" t="str">
        <f t="shared" si="360"/>
        <v/>
      </c>
      <c r="BC196" s="86" t="str">
        <f t="shared" si="394"/>
        <v/>
      </c>
      <c r="BD196" s="86" t="str">
        <f t="shared" si="361"/>
        <v/>
      </c>
      <c r="BE196" s="86" t="str">
        <f t="shared" si="395"/>
        <v/>
      </c>
      <c r="BF196" s="86" t="str">
        <f t="shared" si="396"/>
        <v/>
      </c>
      <c r="BG196" s="86" t="str">
        <f t="shared" si="362"/>
        <v/>
      </c>
      <c r="BH196" s="86" t="str">
        <f t="shared" si="397"/>
        <v/>
      </c>
      <c r="BI196" s="86" t="str">
        <f t="shared" si="398"/>
        <v/>
      </c>
      <c r="BJ196" s="86" t="str">
        <f t="shared" si="363"/>
        <v/>
      </c>
      <c r="BK196" s="86" t="str">
        <f t="shared" si="399"/>
        <v/>
      </c>
      <c r="BL196" s="86" t="str">
        <f t="shared" si="400"/>
        <v/>
      </c>
      <c r="BM196" s="86" t="str">
        <f t="shared" si="364"/>
        <v/>
      </c>
      <c r="BN196" s="86" t="str">
        <f t="shared" si="365"/>
        <v/>
      </c>
      <c r="BO196" s="86" t="e">
        <f t="shared" si="366"/>
        <v>#N/A</v>
      </c>
      <c r="BP196" s="105" t="str">
        <f t="shared" si="367"/>
        <v/>
      </c>
      <c r="BQ196" s="86" t="str">
        <f t="shared" si="368"/>
        <v/>
      </c>
      <c r="BR196" s="86" t="str">
        <f t="shared" si="401"/>
        <v/>
      </c>
      <c r="BS196" s="86" t="str">
        <f t="shared" si="369"/>
        <v/>
      </c>
      <c r="BT196" s="51" t="str">
        <f t="shared" si="407"/>
        <v/>
      </c>
      <c r="BY196" s="132"/>
      <c r="BZ196" s="41" t="e">
        <f>IF(AND(Sufficient_data="Yes",Include_study?="Yes",Moderator&lt;&gt;""),'Moderator Analysis'!E196,NA())</f>
        <v>#N/A</v>
      </c>
      <c r="CA196" s="41" t="e">
        <f>IF(AND(Include_study?="Yes",Sufficient_data="Yes",Moderator&lt;&gt;""),'Moderator Analysis'!F196,NA())</f>
        <v>#N/A</v>
      </c>
      <c r="CB196" s="41" t="str">
        <f t="shared" si="402"/>
        <v/>
      </c>
      <c r="CC196" s="41" t="str">
        <f t="shared" si="370"/>
        <v/>
      </c>
      <c r="CD196" s="41" t="str">
        <f>IF(AND(Sufficient_data="Yes",Include_study?="Yes",Moderator&lt;&gt;""),'Moderator Analysis'!F:F-CO$2,"")</f>
        <v/>
      </c>
      <c r="CE196" s="41" t="str">
        <f t="shared" si="371"/>
        <v/>
      </c>
      <c r="CF196" s="51" t="str">
        <f>IF(AND(Sufficient_data="Yes",Include_study?="Yes",Moderator&lt;&gt;""),CC:CC*('Moderator Analysis'!F:F-CO$5-CO$4*'Moderator Analysis'!E:E)^2,"")</f>
        <v/>
      </c>
      <c r="CG196" s="42"/>
      <c r="CH196" s="25"/>
      <c r="CI196" s="71" t="str">
        <f t="shared" si="372"/>
        <v/>
      </c>
      <c r="CJ196" s="41" t="str">
        <f>IF(AND(Sufficient_data="Yes",Include_study?="Yes",CI196&lt;&gt;""),'Moderator Analysis'!F:F-'Moderator Analysis'!$J$37,"")</f>
        <v/>
      </c>
      <c r="CK196" s="41" t="str">
        <f>IF(AND(Sufficient_data="Yes",Include_study?="Yes",CI196&lt;&gt;""),'Moderator Analysis'!E:E-SUMPRODUCT('Moderator Analysis'!E:E,CI:CI)/SUM(CI:CI),"")</f>
        <v/>
      </c>
      <c r="CL196" s="51" t="str">
        <f>IF(AND(Sufficient_data="Yes",Include_study?="Yes",CI196&lt;&gt;""),CI:CI*('Moderator Analysis'!F:F-'Moderator Analysis'!J$29-'Moderator Analysis'!J$30*'Moderator Analysis'!E:E)^2,"")</f>
        <v/>
      </c>
      <c r="CQ196" s="132"/>
      <c r="CR196" s="134"/>
      <c r="CS196" s="41" t="str">
        <f>IF(AND(Sufficient_data="Yes",Include_study?="Yes"),1/('Publication Bias Analysis'!F196^2),"")</f>
        <v/>
      </c>
      <c r="CT196" s="86" t="str">
        <f>IF(AND(Include_study?="Yes",Sufficient_data="Yes"),1/('Publication Bias Analysis'!F196^2+IF(Additional_model="Fixed effect",0,DG$21)),"")</f>
        <v/>
      </c>
      <c r="CU196" s="86" t="str">
        <f>IF(AND(Include_study?="Yes",Sufficient_data="Yes"),1/('Publication Bias Analysis'!F:F^2+IF(Additional_model="Fixed effect",0,'Publication Bias Analysis'!L$32)),"")</f>
        <v/>
      </c>
      <c r="CV196" s="86" t="str">
        <f>IF(AND(Include_study?="Yes",Sufficient_data="Yes"),'Publication Bias Analysis'!E:E-'Publication Bias Analysis'!I$37,"")</f>
        <v/>
      </c>
      <c r="CW196" s="86" t="str">
        <f>IF(AND(Include_study?="Yes",Sufficient_data="Yes"),IF(Additional_model="Fixed effect",1/'Publication Bias Analysis'!F:F,1/SQRT('Publication Bias Analysis'!F:F^2+Calculations!DG$21)),"")</f>
        <v/>
      </c>
      <c r="CX196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96" s="88" t="str">
        <f t="shared" si="403"/>
        <v/>
      </c>
      <c r="CZ196" s="88" t="str">
        <f>IF(AND(Include_study?="Yes",Sufficient_data="Yes"),CY:CY+IF(DK:DK&lt;0,-1,1)*COUNTIF(CY$2:CY195,CY:CY),"")</f>
        <v/>
      </c>
      <c r="DA196" s="88" t="str">
        <f>IF(AND(Include_study?="Yes",Sufficient_data="Yes"),RANK(DO:DO,DO:DO,1)*IF(DN:DN&gt;0,1,-1)+IF(DN:DN&lt;0,-1,1)*COUNTIF(CY$2:CY195,CY:CY),"")</f>
        <v/>
      </c>
      <c r="DB196" s="88" t="str">
        <f>IF(AND(Include_study?="Yes",Sufficient_data="Yes"),RANK(DR:DR,DR:DR,1)*IF(DQ:DQ&gt;0,1,-1)+IF(DQ:DQ&lt;0,-1,1)*COUNTIF(CY$2:CY195,CY:CY),"")</f>
        <v/>
      </c>
      <c r="DC196" s="41" t="e">
        <f>IF(AND(Include_study?="Yes",Sufficient_data="Yes"),'Publication Bias Analysis'!$E:$E,NA())</f>
        <v>#N/A</v>
      </c>
      <c r="DD196" s="51" t="e">
        <f>IF(AND(Include_study?="Yes",Sufficient_data="Yes"),'Publication Bias Analysis'!$F:$F,NA())</f>
        <v>#N/A</v>
      </c>
      <c r="DJ196" s="136"/>
      <c r="DK196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96" s="41" t="str">
        <f t="shared" si="373"/>
        <v/>
      </c>
      <c r="DM196" s="51" t="str">
        <f>IF(AND(Include_study?="Yes",Sufficient_data="Yes"),1/('Publication Bias Analysis'!F:F^2+IF(Additional_model="Fixed effect",0,$DV$6)),"")</f>
        <v/>
      </c>
      <c r="DN196" s="41" t="str">
        <f>IF(AND(Include_study?="Yes",Sufficient_data="Yes"),IF('Publication Bias Analysis'!L$38="Left",'Publication Bias Analysis'!E:E-DV$3,Calculations!DV$3-'Publication Bias Analysis'!E:E),"")</f>
        <v/>
      </c>
      <c r="DO196" s="41" t="str">
        <f t="shared" si="374"/>
        <v/>
      </c>
      <c r="DP196" s="51" t="str">
        <f>IF(AND(DN196&lt;&gt;"",CZ196&lt;=MAX(CZ:CZ)-DV$7),1/('Publication Bias Analysis'!F:F^2+IF(Additional_model="Fixed effect",0,$DV$13)),"")</f>
        <v/>
      </c>
      <c r="DQ196" s="71" t="str">
        <f>IF(AND(Include_study?="Yes",Sufficient_data="Yes"),IF('Publication Bias Analysis'!L$38="Left",'Publication Bias Analysis'!E:E-DV$10,DV$10-'Publication Bias Analysis'!E:E),"")</f>
        <v/>
      </c>
      <c r="DR196" s="41" t="str">
        <f t="shared" si="375"/>
        <v/>
      </c>
      <c r="DS196" s="51" t="str">
        <f>IF(AND(DQ196&lt;&gt;"",DA196&lt;=MAX(DA:DA)-DV$14),1/('Publication Bias Analysis'!F:F^2+IF(Additional_model="Fixed effect",0,$DV$20)),"")</f>
        <v/>
      </c>
      <c r="EJ196" s="136"/>
      <c r="EK196" s="41" t="str">
        <f t="shared" si="404"/>
        <v/>
      </c>
      <c r="EL196" s="51" t="str">
        <f>IF(AND(Include_study?="Yes",Sufficient_data="Yes"),Z_score-('Publication Bias Analysis'!P$3+'Publication Bias Analysis'!P$4*Inverse_standard_error),"")</f>
        <v/>
      </c>
      <c r="EN196" s="136"/>
      <c r="EO196" s="41" t="str">
        <f>IF(AND(Include_study?="Yes",Sufficient_data="Yes"),('Publication Bias Analysis'!E:E-(SUMPRODUCT(Calculations!CS:CS,'Publication Bias Analysis'!E:E)/SUM(Calculations!CS:CS)))/SQRT(Calculations!EP:EP),"")</f>
        <v/>
      </c>
      <c r="EP196" s="41" t="str">
        <f>IF(AND(Include_study?="Yes",Sufficient_data="Yes"),'Publication Bias Analysis'!F:F^2-1/SUM(Calculations!CS:CS),"")</f>
        <v/>
      </c>
      <c r="EQ196" s="11" t="str">
        <f t="shared" si="376"/>
        <v/>
      </c>
      <c r="ER196" s="11" t="str">
        <f t="shared" si="377"/>
        <v/>
      </c>
      <c r="ES196" s="11" t="str">
        <f>IF(AND(Include_study?="Yes",Sufficient_data="Yes"),COUNTIFS(EQ$2:EQ195,"&lt;"&amp;EQ196,ER$2:ER195,"&lt;"&amp;ER196)+COUNTIFS(EQ197:EQ$201,"&lt;"&amp;EQ196,ER197:ER$201,"&lt;"&amp;ER196)+COUNTIFS(EQ$2:EQ195,"&gt;"&amp;EQ196,ER$2:ER195,"&gt;"&amp;ER196)+COUNTIFS(EQ197:EQ$201,"&gt;"&amp;EQ196,ER197:ER$201,"&gt;"&amp;ER196),"")</f>
        <v/>
      </c>
      <c r="ET196" s="82" t="str">
        <f>IF(AND(Include_study?="Yes",Sufficient_data="Yes"),COUNTIFS(EQ$2:EQ195,"&lt;"&amp;EQ196,ER$2:ER195,"&gt;"&amp;ER196)+COUNTIFS(EQ197:EQ$201,"&lt;"&amp;EQ196,ER197:ER$201,"&gt;"&amp;ER196)+COUNTIFS(EQ$2:EQ195,"&gt;"&amp;EQ196,ER$2:ER195,"&lt;"&amp;ER196)+COUNTIFS(EQ197:EQ$201,"&gt;"&amp;EQ196,ER197:ER$201,"&lt;"&amp;ER196),"")</f>
        <v/>
      </c>
      <c r="EV196" s="136"/>
      <c r="FA196" s="136"/>
      <c r="FB196" s="41" t="e">
        <f t="shared" si="339"/>
        <v>#N/A</v>
      </c>
      <c r="FC196" s="41" t="e">
        <f t="shared" si="340"/>
        <v>#N/A</v>
      </c>
      <c r="FD196" s="41" t="str">
        <f t="shared" si="341"/>
        <v/>
      </c>
      <c r="FE196" s="51" t="str">
        <f>IF(AND(Include_study?="Yes",Sufficient_data="Yes"),Z_score-('Publication Bias Analysis'!AO$30+'Publication Bias Analysis'!AO$31*Inverse_standard_error),"")</f>
        <v/>
      </c>
      <c r="FK196" s="136"/>
      <c r="FL196" s="11" t="str">
        <f>IF(Z_score_individual_studies&lt;&gt;"",RANK('Publication Bias Analysis'!AW:AW,'Publication Bias Analysis'!AW:AW,1)+COUNTIF('Publication Bias Analysis'!AW$2:AW195,'Publication Bias Analysis'!AW196),"")</f>
        <v/>
      </c>
      <c r="FM196" s="41" t="str">
        <f t="shared" si="405"/>
        <v/>
      </c>
      <c r="FN196" s="41" t="e">
        <f>IF('Publication Bias Analysis'!AV196&lt;&gt;"",'Publication Bias Analysis'!AV196,NA())</f>
        <v>#N/A</v>
      </c>
      <c r="FO196" s="41" t="e">
        <f>IF('Publication Bias Analysis'!AW196&lt;&gt;"",'Publication Bias Analysis'!AW196,NA())</f>
        <v>#N/A</v>
      </c>
      <c r="FP196" s="41" t="str">
        <f>IF(AND(Include_study?="Yes",Sufficient_data="Yes"),'Publication Bias Analysis'!AV:AV-AVERAGE('Publication Bias Analysis'!AV:AV),"")</f>
        <v/>
      </c>
      <c r="FQ196" s="51" t="str">
        <f>IF(AND(Include_study?="Yes",Sufficient_data="Yes"),FO:FO-('Publication Bias Analysis'!AZ$30+'Publication Bias Analysis'!AZ$31*FN:FN),"")</f>
        <v/>
      </c>
      <c r="FW196" s="136"/>
      <c r="FX196" s="90" t="str">
        <f t="shared" si="406"/>
        <v/>
      </c>
      <c r="FY196" s="41" t="str">
        <f t="shared" si="378"/>
        <v/>
      </c>
      <c r="FZ196" s="51" t="str">
        <f t="shared" si="408"/>
        <v/>
      </c>
    </row>
    <row r="197" spans="1:182" x14ac:dyDescent="0.2">
      <c r="A197" s="131"/>
      <c r="B197" s="41" t="str">
        <f>IF(AND(Sufficient_data="Yes",Include_study?="Yes"),IF(AND(Sort_By=$E$1,Order="Ascending"),IF(Input!Study_name="",COUNTIFS(Input!Study_name,"&lt;&gt;"&amp;"",Include_study?,"Yes",Sufficient_data,"Yes")+1,IF(COUNT(E197)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197)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97" s="41" t="str">
        <f>IF(B197&lt;&gt;"",IF(B197=0,COUNTIF(B$2:B196,0)+1,COUNTIF(B$2:B196,B197)+COUNTIF(B:B,"&lt;"&amp;B197)+1),"")</f>
        <v/>
      </c>
      <c r="D197" s="41" t="str">
        <f t="shared" si="312"/>
        <v/>
      </c>
      <c r="E197" s="41" t="str">
        <f>IF(AND(Include_study?="Yes",Sufficient_data="Yes",Input!Study_name&lt;&gt;""),Input!Study_name,"")</f>
        <v/>
      </c>
      <c r="F197" s="41" t="str">
        <f>IF(AND(Include_study?="Yes",Sufficient_data="Yes"),IF(Input!M2_M1&lt;&gt;"",Input!M2_M1,IF(AND(M1_&lt;&gt;"",M2_&lt;&gt;""),M2_-M1_,"")),"")</f>
        <v/>
      </c>
      <c r="G197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97" s="41" t="str">
        <f>IF(AND(Include_study?="Yes",Sufficient_data="Yes"),IF(OR(t_value&lt;&gt;"",F_value&lt;&gt;"",Input!Cohens_d&lt;&gt;"",Input!Hedges_g&lt;&gt;""),"",Sdiff/SQRT(2*(1-(r_)))),"")</f>
        <v/>
      </c>
      <c r="I197" s="11" t="str">
        <f t="shared" si="379"/>
        <v/>
      </c>
      <c r="J197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97" s="41" t="str">
        <f t="shared" si="380"/>
        <v/>
      </c>
      <c r="L197" s="41" t="str">
        <f t="shared" si="381"/>
        <v/>
      </c>
      <c r="M197" s="41" t="str">
        <f t="shared" si="382"/>
        <v/>
      </c>
      <c r="N197" s="41" t="str">
        <f t="shared" si="383"/>
        <v/>
      </c>
      <c r="O197" s="41" t="str">
        <f t="shared" si="384"/>
        <v/>
      </c>
      <c r="P197" s="41" t="str">
        <f t="shared" si="385"/>
        <v/>
      </c>
      <c r="Q197" s="41" t="str">
        <f t="shared" si="386"/>
        <v/>
      </c>
      <c r="R197" s="41" t="str">
        <f t="shared" si="387"/>
        <v/>
      </c>
      <c r="S197" s="41" t="str">
        <f t="shared" si="388"/>
        <v/>
      </c>
      <c r="T197" s="105" t="str">
        <f t="shared" si="389"/>
        <v/>
      </c>
      <c r="U197" s="108" t="str">
        <f t="shared" si="390"/>
        <v/>
      </c>
      <c r="V197" s="42"/>
      <c r="W197" s="71" t="e">
        <f t="shared" si="344"/>
        <v>#N/A</v>
      </c>
      <c r="X197" s="41" t="str">
        <f t="shared" si="345"/>
        <v/>
      </c>
      <c r="Y197" s="51" t="str">
        <f t="shared" si="346"/>
        <v/>
      </c>
      <c r="AD197" s="131"/>
      <c r="AE197" s="71" t="str">
        <f t="shared" si="347"/>
        <v/>
      </c>
      <c r="AF197" s="86" t="str">
        <f t="shared" si="324"/>
        <v/>
      </c>
      <c r="AG197" s="86" t="str">
        <f t="shared" si="325"/>
        <v/>
      </c>
      <c r="AH197" s="86" t="str">
        <f t="shared" si="348"/>
        <v/>
      </c>
      <c r="AI197" s="86" t="str">
        <f t="shared" si="349"/>
        <v/>
      </c>
      <c r="AJ197" s="86" t="str">
        <f t="shared" si="350"/>
        <v/>
      </c>
      <c r="AK197" s="86" t="str">
        <f t="shared" si="391"/>
        <v/>
      </c>
      <c r="AL197" s="86" t="str">
        <f>IF(AND(Include_study?="Yes",Sufficient_data="Yes",Subgroup&lt;&gt;""),AH197-ABS(TINV((1-Subgroup_confidence_level),Number_of_subjects-1))*Calculations!AI197,"")</f>
        <v/>
      </c>
      <c r="AM197" s="86" t="str">
        <f>IF(AND(Include_study?="Yes",Sufficient_data="Yes",Subgroup&lt;&gt;""),AH197+ABS(TINV((1-Subgroup_confidence_level),Number_of_subjects-1))*Calculations!AI197,"")</f>
        <v/>
      </c>
      <c r="AN197" s="110" t="str">
        <f t="shared" si="392"/>
        <v/>
      </c>
      <c r="AO197" s="108" t="str">
        <f t="shared" si="393"/>
        <v/>
      </c>
      <c r="AP197" s="42"/>
      <c r="AQ197" s="71" t="e">
        <f t="shared" si="351"/>
        <v>#N/A</v>
      </c>
      <c r="AR197" s="41" t="str">
        <f t="shared" si="352"/>
        <v/>
      </c>
      <c r="AS197" s="51" t="str">
        <f t="shared" si="353"/>
        <v/>
      </c>
      <c r="AT197" s="42"/>
      <c r="AU197" s="71" t="str">
        <f t="shared" si="354"/>
        <v/>
      </c>
      <c r="AV197" s="86" t="str">
        <f>IF(AND(Sufficient_data="Yes",Include_study?="Yes",Subgroup&lt;&gt;""),IF(COUNTIFS(Input!P$2:P196,"="&amp;"Yes",Input!C$2:C196,"="&amp;"Yes",Input!Q$2:Q196,"="&amp;Subgroup)&gt;0,"",Subgroup),"")</f>
        <v/>
      </c>
      <c r="AW197" s="86" t="str">
        <f t="shared" si="355"/>
        <v/>
      </c>
      <c r="AX197" s="86" t="str">
        <f t="shared" si="356"/>
        <v/>
      </c>
      <c r="AY197" s="86" t="str">
        <f t="shared" si="357"/>
        <v/>
      </c>
      <c r="AZ197" s="86" t="str">
        <f t="shared" si="358"/>
        <v/>
      </c>
      <c r="BA197" s="86" t="str">
        <f t="shared" si="359"/>
        <v/>
      </c>
      <c r="BB197" s="86" t="str">
        <f t="shared" si="360"/>
        <v/>
      </c>
      <c r="BC197" s="86" t="str">
        <f t="shared" si="394"/>
        <v/>
      </c>
      <c r="BD197" s="86" t="str">
        <f t="shared" si="361"/>
        <v/>
      </c>
      <c r="BE197" s="86" t="str">
        <f t="shared" si="395"/>
        <v/>
      </c>
      <c r="BF197" s="86" t="str">
        <f t="shared" si="396"/>
        <v/>
      </c>
      <c r="BG197" s="86" t="str">
        <f t="shared" si="362"/>
        <v/>
      </c>
      <c r="BH197" s="86" t="str">
        <f t="shared" si="397"/>
        <v/>
      </c>
      <c r="BI197" s="86" t="str">
        <f t="shared" si="398"/>
        <v/>
      </c>
      <c r="BJ197" s="86" t="str">
        <f t="shared" si="363"/>
        <v/>
      </c>
      <c r="BK197" s="86" t="str">
        <f t="shared" si="399"/>
        <v/>
      </c>
      <c r="BL197" s="86" t="str">
        <f t="shared" si="400"/>
        <v/>
      </c>
      <c r="BM197" s="86" t="str">
        <f t="shared" si="364"/>
        <v/>
      </c>
      <c r="BN197" s="86" t="str">
        <f t="shared" si="365"/>
        <v/>
      </c>
      <c r="BO197" s="86" t="e">
        <f t="shared" si="366"/>
        <v>#N/A</v>
      </c>
      <c r="BP197" s="105" t="str">
        <f t="shared" si="367"/>
        <v/>
      </c>
      <c r="BQ197" s="86" t="str">
        <f t="shared" si="368"/>
        <v/>
      </c>
      <c r="BR197" s="86" t="str">
        <f t="shared" si="401"/>
        <v/>
      </c>
      <c r="BS197" s="86" t="str">
        <f t="shared" si="369"/>
        <v/>
      </c>
      <c r="BT197" s="51" t="str">
        <f t="shared" si="407"/>
        <v/>
      </c>
      <c r="BY197" s="132"/>
      <c r="BZ197" s="41" t="e">
        <f>IF(AND(Sufficient_data="Yes",Include_study?="Yes",Moderator&lt;&gt;""),'Moderator Analysis'!E197,NA())</f>
        <v>#N/A</v>
      </c>
      <c r="CA197" s="41" t="e">
        <f>IF(AND(Include_study?="Yes",Sufficient_data="Yes",Moderator&lt;&gt;""),'Moderator Analysis'!F197,NA())</f>
        <v>#N/A</v>
      </c>
      <c r="CB197" s="41" t="str">
        <f t="shared" si="402"/>
        <v/>
      </c>
      <c r="CC197" s="41" t="str">
        <f t="shared" si="370"/>
        <v/>
      </c>
      <c r="CD197" s="41" t="str">
        <f>IF(AND(Sufficient_data="Yes",Include_study?="Yes",Moderator&lt;&gt;""),'Moderator Analysis'!F:F-CO$2,"")</f>
        <v/>
      </c>
      <c r="CE197" s="41" t="str">
        <f t="shared" si="371"/>
        <v/>
      </c>
      <c r="CF197" s="51" t="str">
        <f>IF(AND(Sufficient_data="Yes",Include_study?="Yes",Moderator&lt;&gt;""),CC:CC*('Moderator Analysis'!F:F-CO$5-CO$4*'Moderator Analysis'!E:E)^2,"")</f>
        <v/>
      </c>
      <c r="CG197" s="42"/>
      <c r="CH197" s="25"/>
      <c r="CI197" s="71" t="str">
        <f t="shared" si="372"/>
        <v/>
      </c>
      <c r="CJ197" s="41" t="str">
        <f>IF(AND(Sufficient_data="Yes",Include_study?="Yes",CI197&lt;&gt;""),'Moderator Analysis'!F:F-'Moderator Analysis'!$J$37,"")</f>
        <v/>
      </c>
      <c r="CK197" s="41" t="str">
        <f>IF(AND(Sufficient_data="Yes",Include_study?="Yes",CI197&lt;&gt;""),'Moderator Analysis'!E:E-SUMPRODUCT('Moderator Analysis'!E:E,CI:CI)/SUM(CI:CI),"")</f>
        <v/>
      </c>
      <c r="CL197" s="51" t="str">
        <f>IF(AND(Sufficient_data="Yes",Include_study?="Yes",CI197&lt;&gt;""),CI:CI*('Moderator Analysis'!F:F-'Moderator Analysis'!J$29-'Moderator Analysis'!J$30*'Moderator Analysis'!E:E)^2,"")</f>
        <v/>
      </c>
      <c r="CQ197" s="132"/>
      <c r="CR197" s="134"/>
      <c r="CS197" s="41" t="str">
        <f>IF(AND(Sufficient_data="Yes",Include_study?="Yes"),1/('Publication Bias Analysis'!F197^2),"")</f>
        <v/>
      </c>
      <c r="CT197" s="86" t="str">
        <f>IF(AND(Include_study?="Yes",Sufficient_data="Yes"),1/('Publication Bias Analysis'!F197^2+IF(Additional_model="Fixed effect",0,DG$21)),"")</f>
        <v/>
      </c>
      <c r="CU197" s="86" t="str">
        <f>IF(AND(Include_study?="Yes",Sufficient_data="Yes"),1/('Publication Bias Analysis'!F:F^2+IF(Additional_model="Fixed effect",0,'Publication Bias Analysis'!L$32)),"")</f>
        <v/>
      </c>
      <c r="CV197" s="86" t="str">
        <f>IF(AND(Include_study?="Yes",Sufficient_data="Yes"),'Publication Bias Analysis'!E:E-'Publication Bias Analysis'!I$37,"")</f>
        <v/>
      </c>
      <c r="CW197" s="86" t="str">
        <f>IF(AND(Include_study?="Yes",Sufficient_data="Yes"),IF(Additional_model="Fixed effect",1/'Publication Bias Analysis'!F:F,1/SQRT('Publication Bias Analysis'!F:F^2+Calculations!DG$21)),"")</f>
        <v/>
      </c>
      <c r="CX197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97" s="88" t="str">
        <f t="shared" si="403"/>
        <v/>
      </c>
      <c r="CZ197" s="88" t="str">
        <f>IF(AND(Include_study?="Yes",Sufficient_data="Yes"),CY:CY+IF(DK:DK&lt;0,-1,1)*COUNTIF(CY$2:CY196,CY:CY),"")</f>
        <v/>
      </c>
      <c r="DA197" s="88" t="str">
        <f>IF(AND(Include_study?="Yes",Sufficient_data="Yes"),RANK(DO:DO,DO:DO,1)*IF(DN:DN&gt;0,1,-1)+IF(DN:DN&lt;0,-1,1)*COUNTIF(CY$2:CY196,CY:CY),"")</f>
        <v/>
      </c>
      <c r="DB197" s="88" t="str">
        <f>IF(AND(Include_study?="Yes",Sufficient_data="Yes"),RANK(DR:DR,DR:DR,1)*IF(DQ:DQ&gt;0,1,-1)+IF(DQ:DQ&lt;0,-1,1)*COUNTIF(CY$2:CY196,CY:CY),"")</f>
        <v/>
      </c>
      <c r="DC197" s="41" t="e">
        <f>IF(AND(Include_study?="Yes",Sufficient_data="Yes"),'Publication Bias Analysis'!$E:$E,NA())</f>
        <v>#N/A</v>
      </c>
      <c r="DD197" s="51" t="e">
        <f>IF(AND(Include_study?="Yes",Sufficient_data="Yes"),'Publication Bias Analysis'!$F:$F,NA())</f>
        <v>#N/A</v>
      </c>
      <c r="DJ197" s="136"/>
      <c r="DK197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97" s="41" t="str">
        <f t="shared" si="373"/>
        <v/>
      </c>
      <c r="DM197" s="51" t="str">
        <f>IF(AND(Include_study?="Yes",Sufficient_data="Yes"),1/('Publication Bias Analysis'!F:F^2+IF(Additional_model="Fixed effect",0,$DV$6)),"")</f>
        <v/>
      </c>
      <c r="DN197" s="41" t="str">
        <f>IF(AND(Include_study?="Yes",Sufficient_data="Yes"),IF('Publication Bias Analysis'!L$38="Left",'Publication Bias Analysis'!E:E-DV$3,Calculations!DV$3-'Publication Bias Analysis'!E:E),"")</f>
        <v/>
      </c>
      <c r="DO197" s="41" t="str">
        <f t="shared" si="374"/>
        <v/>
      </c>
      <c r="DP197" s="51" t="str">
        <f>IF(AND(DN197&lt;&gt;"",CZ197&lt;=MAX(CZ:CZ)-DV$7),1/('Publication Bias Analysis'!F:F^2+IF(Additional_model="Fixed effect",0,$DV$13)),"")</f>
        <v/>
      </c>
      <c r="DQ197" s="71" t="str">
        <f>IF(AND(Include_study?="Yes",Sufficient_data="Yes"),IF('Publication Bias Analysis'!L$38="Left",'Publication Bias Analysis'!E:E-DV$10,DV$10-'Publication Bias Analysis'!E:E),"")</f>
        <v/>
      </c>
      <c r="DR197" s="41" t="str">
        <f t="shared" si="375"/>
        <v/>
      </c>
      <c r="DS197" s="51" t="str">
        <f>IF(AND(DQ197&lt;&gt;"",DA197&lt;=MAX(DA:DA)-DV$14),1/('Publication Bias Analysis'!F:F^2+IF(Additional_model="Fixed effect",0,$DV$20)),"")</f>
        <v/>
      </c>
      <c r="EJ197" s="136"/>
      <c r="EK197" s="41" t="str">
        <f t="shared" si="404"/>
        <v/>
      </c>
      <c r="EL197" s="51" t="str">
        <f>IF(AND(Include_study?="Yes",Sufficient_data="Yes"),Z_score-('Publication Bias Analysis'!P$3+'Publication Bias Analysis'!P$4*Inverse_standard_error),"")</f>
        <v/>
      </c>
      <c r="EN197" s="136"/>
      <c r="EO197" s="41" t="str">
        <f>IF(AND(Include_study?="Yes",Sufficient_data="Yes"),('Publication Bias Analysis'!E:E-(SUMPRODUCT(Calculations!CS:CS,'Publication Bias Analysis'!E:E)/SUM(Calculations!CS:CS)))/SQRT(Calculations!EP:EP),"")</f>
        <v/>
      </c>
      <c r="EP197" s="41" t="str">
        <f>IF(AND(Include_study?="Yes",Sufficient_data="Yes"),'Publication Bias Analysis'!F:F^2-1/SUM(Calculations!CS:CS),"")</f>
        <v/>
      </c>
      <c r="EQ197" s="11" t="str">
        <f t="shared" si="376"/>
        <v/>
      </c>
      <c r="ER197" s="11" t="str">
        <f t="shared" si="377"/>
        <v/>
      </c>
      <c r="ES197" s="11" t="str">
        <f>IF(AND(Include_study?="Yes",Sufficient_data="Yes"),COUNTIFS(EQ$2:EQ196,"&lt;"&amp;EQ197,ER$2:ER196,"&lt;"&amp;ER197)+COUNTIFS(EQ198:EQ$201,"&lt;"&amp;EQ197,ER198:ER$201,"&lt;"&amp;ER197)+COUNTIFS(EQ$2:EQ196,"&gt;"&amp;EQ197,ER$2:ER196,"&gt;"&amp;ER197)+COUNTIFS(EQ198:EQ$201,"&gt;"&amp;EQ197,ER198:ER$201,"&gt;"&amp;ER197),"")</f>
        <v/>
      </c>
      <c r="ET197" s="82" t="str">
        <f>IF(AND(Include_study?="Yes",Sufficient_data="Yes"),COUNTIFS(EQ$2:EQ196,"&lt;"&amp;EQ197,ER$2:ER196,"&gt;"&amp;ER197)+COUNTIFS(EQ198:EQ$201,"&lt;"&amp;EQ197,ER198:ER$201,"&gt;"&amp;ER197)+COUNTIFS(EQ$2:EQ196,"&gt;"&amp;EQ197,ER$2:ER196,"&lt;"&amp;ER197)+COUNTIFS(EQ198:EQ$201,"&gt;"&amp;EQ197,ER198:ER$201,"&lt;"&amp;ER197),"")</f>
        <v/>
      </c>
      <c r="EV197" s="136"/>
      <c r="FA197" s="136"/>
      <c r="FB197" s="41" t="e">
        <f t="shared" si="339"/>
        <v>#N/A</v>
      </c>
      <c r="FC197" s="41" t="e">
        <f t="shared" si="340"/>
        <v>#N/A</v>
      </c>
      <c r="FD197" s="41" t="str">
        <f t="shared" si="341"/>
        <v/>
      </c>
      <c r="FE197" s="51" t="str">
        <f>IF(AND(Include_study?="Yes",Sufficient_data="Yes"),Z_score-('Publication Bias Analysis'!AO$30+'Publication Bias Analysis'!AO$31*Inverse_standard_error),"")</f>
        <v/>
      </c>
      <c r="FK197" s="136"/>
      <c r="FL197" s="11" t="str">
        <f>IF(Z_score_individual_studies&lt;&gt;"",RANK('Publication Bias Analysis'!AW:AW,'Publication Bias Analysis'!AW:AW,1)+COUNTIF('Publication Bias Analysis'!AW$2:AW196,'Publication Bias Analysis'!AW197),"")</f>
        <v/>
      </c>
      <c r="FM197" s="41" t="str">
        <f t="shared" si="405"/>
        <v/>
      </c>
      <c r="FN197" s="41" t="e">
        <f>IF('Publication Bias Analysis'!AV197&lt;&gt;"",'Publication Bias Analysis'!AV197,NA())</f>
        <v>#N/A</v>
      </c>
      <c r="FO197" s="41" t="e">
        <f>IF('Publication Bias Analysis'!AW197&lt;&gt;"",'Publication Bias Analysis'!AW197,NA())</f>
        <v>#N/A</v>
      </c>
      <c r="FP197" s="41" t="str">
        <f>IF(AND(Include_study?="Yes",Sufficient_data="Yes"),'Publication Bias Analysis'!AV:AV-AVERAGE('Publication Bias Analysis'!AV:AV),"")</f>
        <v/>
      </c>
      <c r="FQ197" s="51" t="str">
        <f>IF(AND(Include_study?="Yes",Sufficient_data="Yes"),FO:FO-('Publication Bias Analysis'!AZ$30+'Publication Bias Analysis'!AZ$31*FN:FN),"")</f>
        <v/>
      </c>
      <c r="FW197" s="136"/>
      <c r="FX197" s="90" t="str">
        <f t="shared" si="406"/>
        <v/>
      </c>
      <c r="FY197" s="41" t="str">
        <f t="shared" si="378"/>
        <v/>
      </c>
      <c r="FZ197" s="51" t="str">
        <f t="shared" si="408"/>
        <v/>
      </c>
    </row>
    <row r="198" spans="1:182" x14ac:dyDescent="0.2">
      <c r="A198" s="131"/>
      <c r="B198" s="41" t="str">
        <f>IF(AND(Sufficient_data="Yes",Include_study?="Yes"),IF(AND(Sort_By=$E$1,Order="Ascending"),IF(Input!Study_name="",COUNTIFS(Input!Study_name,"&lt;&gt;"&amp;"",Include_study?,"Yes",Sufficient_data,"Yes")+1,IF(COUNT(E198)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198)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98" s="41" t="str">
        <f>IF(B198&lt;&gt;"",IF(B198=0,COUNTIF(B$2:B197,0)+1,COUNTIF(B$2:B197,B198)+COUNTIF(B:B,"&lt;"&amp;B198)+1),"")</f>
        <v/>
      </c>
      <c r="D198" s="41" t="str">
        <f t="shared" si="312"/>
        <v/>
      </c>
      <c r="E198" s="41" t="str">
        <f>IF(AND(Include_study?="Yes",Sufficient_data="Yes",Input!Study_name&lt;&gt;""),Input!Study_name,"")</f>
        <v/>
      </c>
      <c r="F198" s="41" t="str">
        <f>IF(AND(Include_study?="Yes",Sufficient_data="Yes"),IF(Input!M2_M1&lt;&gt;"",Input!M2_M1,IF(AND(M1_&lt;&gt;"",M2_&lt;&gt;""),M2_-M1_,"")),"")</f>
        <v/>
      </c>
      <c r="G198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98" s="41" t="str">
        <f>IF(AND(Include_study?="Yes",Sufficient_data="Yes"),IF(OR(t_value&lt;&gt;"",F_value&lt;&gt;"",Input!Cohens_d&lt;&gt;"",Input!Hedges_g&lt;&gt;""),"",Sdiff/SQRT(2*(1-(r_)))),"")</f>
        <v/>
      </c>
      <c r="I198" s="11" t="str">
        <f t="shared" si="379"/>
        <v/>
      </c>
      <c r="J198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98" s="41" t="str">
        <f t="shared" si="380"/>
        <v/>
      </c>
      <c r="L198" s="41" t="str">
        <f t="shared" si="381"/>
        <v/>
      </c>
      <c r="M198" s="41" t="str">
        <f t="shared" si="382"/>
        <v/>
      </c>
      <c r="N198" s="41" t="str">
        <f t="shared" si="383"/>
        <v/>
      </c>
      <c r="O198" s="41" t="str">
        <f t="shared" si="384"/>
        <v/>
      </c>
      <c r="P198" s="41" t="str">
        <f t="shared" si="385"/>
        <v/>
      </c>
      <c r="Q198" s="41" t="str">
        <f t="shared" si="386"/>
        <v/>
      </c>
      <c r="R198" s="41" t="str">
        <f t="shared" si="387"/>
        <v/>
      </c>
      <c r="S198" s="41" t="str">
        <f t="shared" si="388"/>
        <v/>
      </c>
      <c r="T198" s="105" t="str">
        <f t="shared" si="389"/>
        <v/>
      </c>
      <c r="U198" s="108" t="str">
        <f t="shared" si="390"/>
        <v/>
      </c>
      <c r="V198" s="42"/>
      <c r="W198" s="71" t="e">
        <f t="shared" si="344"/>
        <v>#N/A</v>
      </c>
      <c r="X198" s="41" t="str">
        <f t="shared" si="345"/>
        <v/>
      </c>
      <c r="Y198" s="51" t="str">
        <f t="shared" si="346"/>
        <v/>
      </c>
      <c r="AD198" s="131"/>
      <c r="AE198" s="71" t="str">
        <f t="shared" si="347"/>
        <v/>
      </c>
      <c r="AF198" s="86" t="str">
        <f t="shared" si="324"/>
        <v/>
      </c>
      <c r="AG198" s="86" t="str">
        <f t="shared" si="325"/>
        <v/>
      </c>
      <c r="AH198" s="86" t="str">
        <f t="shared" si="348"/>
        <v/>
      </c>
      <c r="AI198" s="86" t="str">
        <f t="shared" si="349"/>
        <v/>
      </c>
      <c r="AJ198" s="86" t="str">
        <f t="shared" si="350"/>
        <v/>
      </c>
      <c r="AK198" s="86" t="str">
        <f t="shared" si="391"/>
        <v/>
      </c>
      <c r="AL198" s="86" t="str">
        <f>IF(AND(Include_study?="Yes",Sufficient_data="Yes",Subgroup&lt;&gt;""),AH198-ABS(TINV((1-Subgroup_confidence_level),Number_of_subjects-1))*Calculations!AI198,"")</f>
        <v/>
      </c>
      <c r="AM198" s="86" t="str">
        <f>IF(AND(Include_study?="Yes",Sufficient_data="Yes",Subgroup&lt;&gt;""),AH198+ABS(TINV((1-Subgroup_confidence_level),Number_of_subjects-1))*Calculations!AI198,"")</f>
        <v/>
      </c>
      <c r="AN198" s="110" t="str">
        <f t="shared" si="392"/>
        <v/>
      </c>
      <c r="AO198" s="108" t="str">
        <f t="shared" si="393"/>
        <v/>
      </c>
      <c r="AP198" s="42"/>
      <c r="AQ198" s="71" t="e">
        <f t="shared" si="351"/>
        <v>#N/A</v>
      </c>
      <c r="AR198" s="41" t="str">
        <f t="shared" si="352"/>
        <v/>
      </c>
      <c r="AS198" s="51" t="str">
        <f t="shared" si="353"/>
        <v/>
      </c>
      <c r="AT198" s="42"/>
      <c r="AU198" s="71" t="str">
        <f t="shared" si="354"/>
        <v/>
      </c>
      <c r="AV198" s="86" t="str">
        <f>IF(AND(Sufficient_data="Yes",Include_study?="Yes",Subgroup&lt;&gt;""),IF(COUNTIFS(Input!P$2:P197,"="&amp;"Yes",Input!C$2:C197,"="&amp;"Yes",Input!Q$2:Q197,"="&amp;Subgroup)&gt;0,"",Subgroup),"")</f>
        <v/>
      </c>
      <c r="AW198" s="86" t="str">
        <f t="shared" si="355"/>
        <v/>
      </c>
      <c r="AX198" s="86" t="str">
        <f t="shared" si="356"/>
        <v/>
      </c>
      <c r="AY198" s="86" t="str">
        <f t="shared" si="357"/>
        <v/>
      </c>
      <c r="AZ198" s="86" t="str">
        <f t="shared" si="358"/>
        <v/>
      </c>
      <c r="BA198" s="86" t="str">
        <f t="shared" si="359"/>
        <v/>
      </c>
      <c r="BB198" s="86" t="str">
        <f t="shared" si="360"/>
        <v/>
      </c>
      <c r="BC198" s="86" t="str">
        <f t="shared" si="394"/>
        <v/>
      </c>
      <c r="BD198" s="86" t="str">
        <f t="shared" si="361"/>
        <v/>
      </c>
      <c r="BE198" s="86" t="str">
        <f t="shared" si="395"/>
        <v/>
      </c>
      <c r="BF198" s="86" t="str">
        <f t="shared" si="396"/>
        <v/>
      </c>
      <c r="BG198" s="86" t="str">
        <f t="shared" si="362"/>
        <v/>
      </c>
      <c r="BH198" s="86" t="str">
        <f t="shared" si="397"/>
        <v/>
      </c>
      <c r="BI198" s="86" t="str">
        <f t="shared" si="398"/>
        <v/>
      </c>
      <c r="BJ198" s="86" t="str">
        <f t="shared" si="363"/>
        <v/>
      </c>
      <c r="BK198" s="86" t="str">
        <f t="shared" si="399"/>
        <v/>
      </c>
      <c r="BL198" s="86" t="str">
        <f t="shared" si="400"/>
        <v/>
      </c>
      <c r="BM198" s="86" t="str">
        <f t="shared" si="364"/>
        <v/>
      </c>
      <c r="BN198" s="86" t="str">
        <f t="shared" si="365"/>
        <v/>
      </c>
      <c r="BO198" s="86" t="e">
        <f t="shared" si="366"/>
        <v>#N/A</v>
      </c>
      <c r="BP198" s="105" t="str">
        <f t="shared" si="367"/>
        <v/>
      </c>
      <c r="BQ198" s="86" t="str">
        <f t="shared" si="368"/>
        <v/>
      </c>
      <c r="BR198" s="86" t="str">
        <f t="shared" si="401"/>
        <v/>
      </c>
      <c r="BS198" s="86" t="str">
        <f t="shared" si="369"/>
        <v/>
      </c>
      <c r="BT198" s="51" t="str">
        <f t="shared" si="407"/>
        <v/>
      </c>
      <c r="BY198" s="132"/>
      <c r="BZ198" s="41" t="e">
        <f>IF(AND(Sufficient_data="Yes",Include_study?="Yes",Moderator&lt;&gt;""),'Moderator Analysis'!E198,NA())</f>
        <v>#N/A</v>
      </c>
      <c r="CA198" s="41" t="e">
        <f>IF(AND(Include_study?="Yes",Sufficient_data="Yes",Moderator&lt;&gt;""),'Moderator Analysis'!F198,NA())</f>
        <v>#N/A</v>
      </c>
      <c r="CB198" s="41" t="str">
        <f t="shared" si="402"/>
        <v/>
      </c>
      <c r="CC198" s="41" t="str">
        <f t="shared" si="370"/>
        <v/>
      </c>
      <c r="CD198" s="41" t="str">
        <f>IF(AND(Sufficient_data="Yes",Include_study?="Yes",Moderator&lt;&gt;""),'Moderator Analysis'!F:F-CO$2,"")</f>
        <v/>
      </c>
      <c r="CE198" s="41" t="str">
        <f t="shared" si="371"/>
        <v/>
      </c>
      <c r="CF198" s="51" t="str">
        <f>IF(AND(Sufficient_data="Yes",Include_study?="Yes",Moderator&lt;&gt;""),CC:CC*('Moderator Analysis'!F:F-CO$5-CO$4*'Moderator Analysis'!E:E)^2,"")</f>
        <v/>
      </c>
      <c r="CG198" s="42"/>
      <c r="CH198" s="25"/>
      <c r="CI198" s="71" t="str">
        <f t="shared" si="372"/>
        <v/>
      </c>
      <c r="CJ198" s="41" t="str">
        <f>IF(AND(Sufficient_data="Yes",Include_study?="Yes",CI198&lt;&gt;""),'Moderator Analysis'!F:F-'Moderator Analysis'!$J$37,"")</f>
        <v/>
      </c>
      <c r="CK198" s="41" t="str">
        <f>IF(AND(Sufficient_data="Yes",Include_study?="Yes",CI198&lt;&gt;""),'Moderator Analysis'!E:E-SUMPRODUCT('Moderator Analysis'!E:E,CI:CI)/SUM(CI:CI),"")</f>
        <v/>
      </c>
      <c r="CL198" s="51" t="str">
        <f>IF(AND(Sufficient_data="Yes",Include_study?="Yes",CI198&lt;&gt;""),CI:CI*('Moderator Analysis'!F:F-'Moderator Analysis'!J$29-'Moderator Analysis'!J$30*'Moderator Analysis'!E:E)^2,"")</f>
        <v/>
      </c>
      <c r="CQ198" s="132"/>
      <c r="CR198" s="134"/>
      <c r="CS198" s="41" t="str">
        <f>IF(AND(Sufficient_data="Yes",Include_study?="Yes"),1/('Publication Bias Analysis'!F198^2),"")</f>
        <v/>
      </c>
      <c r="CT198" s="86" t="str">
        <f>IF(AND(Include_study?="Yes",Sufficient_data="Yes"),1/('Publication Bias Analysis'!F198^2+IF(Additional_model="Fixed effect",0,DG$21)),"")</f>
        <v/>
      </c>
      <c r="CU198" s="86" t="str">
        <f>IF(AND(Include_study?="Yes",Sufficient_data="Yes"),1/('Publication Bias Analysis'!F:F^2+IF(Additional_model="Fixed effect",0,'Publication Bias Analysis'!L$32)),"")</f>
        <v/>
      </c>
      <c r="CV198" s="86" t="str">
        <f>IF(AND(Include_study?="Yes",Sufficient_data="Yes"),'Publication Bias Analysis'!E:E-'Publication Bias Analysis'!I$37,"")</f>
        <v/>
      </c>
      <c r="CW198" s="86" t="str">
        <f>IF(AND(Include_study?="Yes",Sufficient_data="Yes"),IF(Additional_model="Fixed effect",1/'Publication Bias Analysis'!F:F,1/SQRT('Publication Bias Analysis'!F:F^2+Calculations!DG$21)),"")</f>
        <v/>
      </c>
      <c r="CX198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98" s="88" t="str">
        <f t="shared" si="403"/>
        <v/>
      </c>
      <c r="CZ198" s="88" t="str">
        <f>IF(AND(Include_study?="Yes",Sufficient_data="Yes"),CY:CY+IF(DK:DK&lt;0,-1,1)*COUNTIF(CY$2:CY197,CY:CY),"")</f>
        <v/>
      </c>
      <c r="DA198" s="88" t="str">
        <f>IF(AND(Include_study?="Yes",Sufficient_data="Yes"),RANK(DO:DO,DO:DO,1)*IF(DN:DN&gt;0,1,-1)+IF(DN:DN&lt;0,-1,1)*COUNTIF(CY$2:CY197,CY:CY),"")</f>
        <v/>
      </c>
      <c r="DB198" s="88" t="str">
        <f>IF(AND(Include_study?="Yes",Sufficient_data="Yes"),RANK(DR:DR,DR:DR,1)*IF(DQ:DQ&gt;0,1,-1)+IF(DQ:DQ&lt;0,-1,1)*COUNTIF(CY$2:CY197,CY:CY),"")</f>
        <v/>
      </c>
      <c r="DC198" s="41" t="e">
        <f>IF(AND(Include_study?="Yes",Sufficient_data="Yes"),'Publication Bias Analysis'!$E:$E,NA())</f>
        <v>#N/A</v>
      </c>
      <c r="DD198" s="51" t="e">
        <f>IF(AND(Include_study?="Yes",Sufficient_data="Yes"),'Publication Bias Analysis'!$F:$F,NA())</f>
        <v>#N/A</v>
      </c>
      <c r="DJ198" s="136"/>
      <c r="DK198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98" s="41" t="str">
        <f t="shared" si="373"/>
        <v/>
      </c>
      <c r="DM198" s="51" t="str">
        <f>IF(AND(Include_study?="Yes",Sufficient_data="Yes"),1/('Publication Bias Analysis'!F:F^2+IF(Additional_model="Fixed effect",0,$DV$6)),"")</f>
        <v/>
      </c>
      <c r="DN198" s="41" t="str">
        <f>IF(AND(Include_study?="Yes",Sufficient_data="Yes"),IF('Publication Bias Analysis'!L$38="Left",'Publication Bias Analysis'!E:E-DV$3,Calculations!DV$3-'Publication Bias Analysis'!E:E),"")</f>
        <v/>
      </c>
      <c r="DO198" s="41" t="str">
        <f t="shared" si="374"/>
        <v/>
      </c>
      <c r="DP198" s="51" t="str">
        <f>IF(AND(DN198&lt;&gt;"",CZ198&lt;=MAX(CZ:CZ)-DV$7),1/('Publication Bias Analysis'!F:F^2+IF(Additional_model="Fixed effect",0,$DV$13)),"")</f>
        <v/>
      </c>
      <c r="DQ198" s="71" t="str">
        <f>IF(AND(Include_study?="Yes",Sufficient_data="Yes"),IF('Publication Bias Analysis'!L$38="Left",'Publication Bias Analysis'!E:E-DV$10,DV$10-'Publication Bias Analysis'!E:E),"")</f>
        <v/>
      </c>
      <c r="DR198" s="41" t="str">
        <f t="shared" si="375"/>
        <v/>
      </c>
      <c r="DS198" s="51" t="str">
        <f>IF(AND(DQ198&lt;&gt;"",DA198&lt;=MAX(DA:DA)-DV$14),1/('Publication Bias Analysis'!F:F^2+IF(Additional_model="Fixed effect",0,$DV$20)),"")</f>
        <v/>
      </c>
      <c r="EJ198" s="136"/>
      <c r="EK198" s="41" t="str">
        <f t="shared" si="404"/>
        <v/>
      </c>
      <c r="EL198" s="51" t="str">
        <f>IF(AND(Include_study?="Yes",Sufficient_data="Yes"),Z_score-('Publication Bias Analysis'!P$3+'Publication Bias Analysis'!P$4*Inverse_standard_error),"")</f>
        <v/>
      </c>
      <c r="EN198" s="136"/>
      <c r="EO198" s="41" t="str">
        <f>IF(AND(Include_study?="Yes",Sufficient_data="Yes"),('Publication Bias Analysis'!E:E-(SUMPRODUCT(Calculations!CS:CS,'Publication Bias Analysis'!E:E)/SUM(Calculations!CS:CS)))/SQRT(Calculations!EP:EP),"")</f>
        <v/>
      </c>
      <c r="EP198" s="41" t="str">
        <f>IF(AND(Include_study?="Yes",Sufficient_data="Yes"),'Publication Bias Analysis'!F:F^2-1/SUM(Calculations!CS:CS),"")</f>
        <v/>
      </c>
      <c r="EQ198" s="11" t="str">
        <f t="shared" si="376"/>
        <v/>
      </c>
      <c r="ER198" s="11" t="str">
        <f t="shared" si="377"/>
        <v/>
      </c>
      <c r="ES198" s="11" t="str">
        <f>IF(AND(Include_study?="Yes",Sufficient_data="Yes"),COUNTIFS(EQ$2:EQ197,"&lt;"&amp;EQ198,ER$2:ER197,"&lt;"&amp;ER198)+COUNTIFS(EQ199:EQ$201,"&lt;"&amp;EQ198,ER199:ER$201,"&lt;"&amp;ER198)+COUNTIFS(EQ$2:EQ197,"&gt;"&amp;EQ198,ER$2:ER197,"&gt;"&amp;ER198)+COUNTIFS(EQ199:EQ$201,"&gt;"&amp;EQ198,ER199:ER$201,"&gt;"&amp;ER198),"")</f>
        <v/>
      </c>
      <c r="ET198" s="82" t="str">
        <f>IF(AND(Include_study?="Yes",Sufficient_data="Yes"),COUNTIFS(EQ$2:EQ197,"&lt;"&amp;EQ198,ER$2:ER197,"&gt;"&amp;ER198)+COUNTIFS(EQ199:EQ$201,"&lt;"&amp;EQ198,ER199:ER$201,"&gt;"&amp;ER198)+COUNTIFS(EQ$2:EQ197,"&gt;"&amp;EQ198,ER$2:ER197,"&lt;"&amp;ER198)+COUNTIFS(EQ199:EQ$201,"&gt;"&amp;EQ198,ER199:ER$201,"&lt;"&amp;ER198),"")</f>
        <v/>
      </c>
      <c r="EV198" s="136"/>
      <c r="FA198" s="136"/>
      <c r="FB198" s="41" t="e">
        <f t="shared" si="339"/>
        <v>#N/A</v>
      </c>
      <c r="FC198" s="41" t="e">
        <f t="shared" si="340"/>
        <v>#N/A</v>
      </c>
      <c r="FD198" s="41" t="str">
        <f t="shared" si="341"/>
        <v/>
      </c>
      <c r="FE198" s="51" t="str">
        <f>IF(AND(Include_study?="Yes",Sufficient_data="Yes"),Z_score-('Publication Bias Analysis'!AO$30+'Publication Bias Analysis'!AO$31*Inverse_standard_error),"")</f>
        <v/>
      </c>
      <c r="FK198" s="136"/>
      <c r="FL198" s="11" t="str">
        <f>IF(Z_score_individual_studies&lt;&gt;"",RANK('Publication Bias Analysis'!AW:AW,'Publication Bias Analysis'!AW:AW,1)+COUNTIF('Publication Bias Analysis'!AW$2:AW197,'Publication Bias Analysis'!AW198),"")</f>
        <v/>
      </c>
      <c r="FM198" s="41" t="str">
        <f t="shared" si="405"/>
        <v/>
      </c>
      <c r="FN198" s="41" t="e">
        <f>IF('Publication Bias Analysis'!AV198&lt;&gt;"",'Publication Bias Analysis'!AV198,NA())</f>
        <v>#N/A</v>
      </c>
      <c r="FO198" s="41" t="e">
        <f>IF('Publication Bias Analysis'!AW198&lt;&gt;"",'Publication Bias Analysis'!AW198,NA())</f>
        <v>#N/A</v>
      </c>
      <c r="FP198" s="41" t="str">
        <f>IF(AND(Include_study?="Yes",Sufficient_data="Yes"),'Publication Bias Analysis'!AV:AV-AVERAGE('Publication Bias Analysis'!AV:AV),"")</f>
        <v/>
      </c>
      <c r="FQ198" s="51" t="str">
        <f>IF(AND(Include_study?="Yes",Sufficient_data="Yes"),FO:FO-('Publication Bias Analysis'!AZ$30+'Publication Bias Analysis'!AZ$31*FN:FN),"")</f>
        <v/>
      </c>
      <c r="FW198" s="136"/>
      <c r="FX198" s="90" t="str">
        <f t="shared" si="406"/>
        <v/>
      </c>
      <c r="FY198" s="41" t="str">
        <f t="shared" si="378"/>
        <v/>
      </c>
      <c r="FZ198" s="51" t="str">
        <f t="shared" si="408"/>
        <v/>
      </c>
    </row>
    <row r="199" spans="1:182" x14ac:dyDescent="0.2">
      <c r="A199" s="131"/>
      <c r="B199" s="41" t="str">
        <f>IF(AND(Sufficient_data="Yes",Include_study?="Yes"),IF(AND(Sort_By=$E$1,Order="Ascending"),IF(Input!Study_name="",COUNTIFS(Input!Study_name,"&lt;&gt;"&amp;"",Include_study?,"Yes",Sufficient_data,"Yes")+1,IF(COUNT(E199)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199)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199" s="41" t="str">
        <f>IF(B199&lt;&gt;"",IF(B199=0,COUNTIF(B$2:B198,0)+1,COUNTIF(B$2:B198,B199)+COUNTIF(B:B,"&lt;"&amp;B199)+1),"")</f>
        <v/>
      </c>
      <c r="D199" s="41" t="str">
        <f t="shared" si="312"/>
        <v/>
      </c>
      <c r="E199" s="41" t="str">
        <f>IF(AND(Include_study?="Yes",Sufficient_data="Yes",Input!Study_name&lt;&gt;""),Input!Study_name,"")</f>
        <v/>
      </c>
      <c r="F199" s="41" t="str">
        <f>IF(AND(Include_study?="Yes",Sufficient_data="Yes"),IF(Input!M2_M1&lt;&gt;"",Input!M2_M1,IF(AND(M1_&lt;&gt;"",M2_&lt;&gt;""),M2_-M1_,"")),"")</f>
        <v/>
      </c>
      <c r="G199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199" s="41" t="str">
        <f>IF(AND(Include_study?="Yes",Sufficient_data="Yes"),IF(OR(t_value&lt;&gt;"",F_value&lt;&gt;"",Input!Cohens_d&lt;&gt;"",Input!Hedges_g&lt;&gt;""),"",Sdiff/SQRT(2*(1-(r_)))),"")</f>
        <v/>
      </c>
      <c r="I199" s="11" t="str">
        <f t="shared" si="379"/>
        <v/>
      </c>
      <c r="J199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199" s="41" t="str">
        <f t="shared" si="380"/>
        <v/>
      </c>
      <c r="L199" s="41" t="str">
        <f t="shared" si="381"/>
        <v/>
      </c>
      <c r="M199" s="41" t="str">
        <f t="shared" si="382"/>
        <v/>
      </c>
      <c r="N199" s="41" t="str">
        <f t="shared" si="383"/>
        <v/>
      </c>
      <c r="O199" s="41" t="str">
        <f t="shared" si="384"/>
        <v/>
      </c>
      <c r="P199" s="41" t="str">
        <f t="shared" si="385"/>
        <v/>
      </c>
      <c r="Q199" s="41" t="str">
        <f t="shared" si="386"/>
        <v/>
      </c>
      <c r="R199" s="41" t="str">
        <f t="shared" si="387"/>
        <v/>
      </c>
      <c r="S199" s="41" t="str">
        <f t="shared" si="388"/>
        <v/>
      </c>
      <c r="T199" s="105" t="str">
        <f t="shared" si="389"/>
        <v/>
      </c>
      <c r="U199" s="108" t="str">
        <f t="shared" si="390"/>
        <v/>
      </c>
      <c r="V199" s="42"/>
      <c r="W199" s="71" t="e">
        <f t="shared" si="344"/>
        <v>#N/A</v>
      </c>
      <c r="X199" s="41" t="str">
        <f t="shared" si="345"/>
        <v/>
      </c>
      <c r="Y199" s="51" t="str">
        <f t="shared" si="346"/>
        <v/>
      </c>
      <c r="AD199" s="131"/>
      <c r="AE199" s="71" t="str">
        <f t="shared" si="347"/>
        <v/>
      </c>
      <c r="AF199" s="86" t="str">
        <f t="shared" si="324"/>
        <v/>
      </c>
      <c r="AG199" s="86" t="str">
        <f t="shared" si="325"/>
        <v/>
      </c>
      <c r="AH199" s="86" t="str">
        <f t="shared" si="348"/>
        <v/>
      </c>
      <c r="AI199" s="86" t="str">
        <f t="shared" si="349"/>
        <v/>
      </c>
      <c r="AJ199" s="86" t="str">
        <f t="shared" si="350"/>
        <v/>
      </c>
      <c r="AK199" s="86" t="str">
        <f t="shared" si="391"/>
        <v/>
      </c>
      <c r="AL199" s="86" t="str">
        <f>IF(AND(Include_study?="Yes",Sufficient_data="Yes",Subgroup&lt;&gt;""),AH199-ABS(TINV((1-Subgroup_confidence_level),Number_of_subjects-1))*Calculations!AI199,"")</f>
        <v/>
      </c>
      <c r="AM199" s="86" t="str">
        <f>IF(AND(Include_study?="Yes",Sufficient_data="Yes",Subgroup&lt;&gt;""),AH199+ABS(TINV((1-Subgroup_confidence_level),Number_of_subjects-1))*Calculations!AI199,"")</f>
        <v/>
      </c>
      <c r="AN199" s="110" t="str">
        <f t="shared" si="392"/>
        <v/>
      </c>
      <c r="AO199" s="108" t="str">
        <f t="shared" si="393"/>
        <v/>
      </c>
      <c r="AP199" s="42"/>
      <c r="AQ199" s="71" t="e">
        <f t="shared" si="351"/>
        <v>#N/A</v>
      </c>
      <c r="AR199" s="41" t="str">
        <f t="shared" si="352"/>
        <v/>
      </c>
      <c r="AS199" s="51" t="str">
        <f t="shared" si="353"/>
        <v/>
      </c>
      <c r="AT199" s="42"/>
      <c r="AU199" s="71" t="str">
        <f t="shared" si="354"/>
        <v/>
      </c>
      <c r="AV199" s="86" t="str">
        <f>IF(AND(Sufficient_data="Yes",Include_study?="Yes",Subgroup&lt;&gt;""),IF(COUNTIFS(Input!P$2:P198,"="&amp;"Yes",Input!C$2:C198,"="&amp;"Yes",Input!Q$2:Q198,"="&amp;Subgroup)&gt;0,"",Subgroup),"")</f>
        <v/>
      </c>
      <c r="AW199" s="86" t="str">
        <f t="shared" si="355"/>
        <v/>
      </c>
      <c r="AX199" s="86" t="str">
        <f t="shared" si="356"/>
        <v/>
      </c>
      <c r="AY199" s="86" t="str">
        <f t="shared" si="357"/>
        <v/>
      </c>
      <c r="AZ199" s="86" t="str">
        <f t="shared" si="358"/>
        <v/>
      </c>
      <c r="BA199" s="86" t="str">
        <f t="shared" si="359"/>
        <v/>
      </c>
      <c r="BB199" s="86" t="str">
        <f t="shared" si="360"/>
        <v/>
      </c>
      <c r="BC199" s="86" t="str">
        <f t="shared" si="394"/>
        <v/>
      </c>
      <c r="BD199" s="86" t="str">
        <f t="shared" si="361"/>
        <v/>
      </c>
      <c r="BE199" s="86" t="str">
        <f t="shared" si="395"/>
        <v/>
      </c>
      <c r="BF199" s="86" t="str">
        <f t="shared" si="396"/>
        <v/>
      </c>
      <c r="BG199" s="86" t="str">
        <f t="shared" si="362"/>
        <v/>
      </c>
      <c r="BH199" s="86" t="str">
        <f t="shared" si="397"/>
        <v/>
      </c>
      <c r="BI199" s="86" t="str">
        <f t="shared" si="398"/>
        <v/>
      </c>
      <c r="BJ199" s="86" t="str">
        <f t="shared" si="363"/>
        <v/>
      </c>
      <c r="BK199" s="86" t="str">
        <f t="shared" si="399"/>
        <v/>
      </c>
      <c r="BL199" s="86" t="str">
        <f t="shared" si="400"/>
        <v/>
      </c>
      <c r="BM199" s="86" t="str">
        <f t="shared" si="364"/>
        <v/>
      </c>
      <c r="BN199" s="86" t="str">
        <f t="shared" si="365"/>
        <v/>
      </c>
      <c r="BO199" s="86" t="e">
        <f t="shared" si="366"/>
        <v>#N/A</v>
      </c>
      <c r="BP199" s="105" t="str">
        <f t="shared" si="367"/>
        <v/>
      </c>
      <c r="BQ199" s="86" t="str">
        <f t="shared" si="368"/>
        <v/>
      </c>
      <c r="BR199" s="86" t="str">
        <f t="shared" si="401"/>
        <v/>
      </c>
      <c r="BS199" s="86" t="str">
        <f t="shared" si="369"/>
        <v/>
      </c>
      <c r="BT199" s="51" t="str">
        <f t="shared" si="407"/>
        <v/>
      </c>
      <c r="BY199" s="132"/>
      <c r="BZ199" s="41" t="e">
        <f>IF(AND(Sufficient_data="Yes",Include_study?="Yes",Moderator&lt;&gt;""),'Moderator Analysis'!E199,NA())</f>
        <v>#N/A</v>
      </c>
      <c r="CA199" s="41" t="e">
        <f>IF(AND(Include_study?="Yes",Sufficient_data="Yes",Moderator&lt;&gt;""),'Moderator Analysis'!F199,NA())</f>
        <v>#N/A</v>
      </c>
      <c r="CB199" s="41" t="str">
        <f t="shared" si="402"/>
        <v/>
      </c>
      <c r="CC199" s="41" t="str">
        <f t="shared" si="370"/>
        <v/>
      </c>
      <c r="CD199" s="41" t="str">
        <f>IF(AND(Sufficient_data="Yes",Include_study?="Yes",Moderator&lt;&gt;""),'Moderator Analysis'!F:F-CO$2,"")</f>
        <v/>
      </c>
      <c r="CE199" s="41" t="str">
        <f t="shared" si="371"/>
        <v/>
      </c>
      <c r="CF199" s="51" t="str">
        <f>IF(AND(Sufficient_data="Yes",Include_study?="Yes",Moderator&lt;&gt;""),CC:CC*('Moderator Analysis'!F:F-CO$5-CO$4*'Moderator Analysis'!E:E)^2,"")</f>
        <v/>
      </c>
      <c r="CG199" s="42"/>
      <c r="CH199" s="25"/>
      <c r="CI199" s="71" t="str">
        <f t="shared" si="372"/>
        <v/>
      </c>
      <c r="CJ199" s="41" t="str">
        <f>IF(AND(Sufficient_data="Yes",Include_study?="Yes",CI199&lt;&gt;""),'Moderator Analysis'!F:F-'Moderator Analysis'!$J$37,"")</f>
        <v/>
      </c>
      <c r="CK199" s="41" t="str">
        <f>IF(AND(Sufficient_data="Yes",Include_study?="Yes",CI199&lt;&gt;""),'Moderator Analysis'!E:E-SUMPRODUCT('Moderator Analysis'!E:E,CI:CI)/SUM(CI:CI),"")</f>
        <v/>
      </c>
      <c r="CL199" s="51" t="str">
        <f>IF(AND(Sufficient_data="Yes",Include_study?="Yes",CI199&lt;&gt;""),CI:CI*('Moderator Analysis'!F:F-'Moderator Analysis'!J$29-'Moderator Analysis'!J$30*'Moderator Analysis'!E:E)^2,"")</f>
        <v/>
      </c>
      <c r="CQ199" s="132"/>
      <c r="CR199" s="134"/>
      <c r="CS199" s="41" t="str">
        <f>IF(AND(Sufficient_data="Yes",Include_study?="Yes"),1/('Publication Bias Analysis'!F199^2),"")</f>
        <v/>
      </c>
      <c r="CT199" s="86" t="str">
        <f>IF(AND(Include_study?="Yes",Sufficient_data="Yes"),1/('Publication Bias Analysis'!F199^2+IF(Additional_model="Fixed effect",0,DG$21)),"")</f>
        <v/>
      </c>
      <c r="CU199" s="86" t="str">
        <f>IF(AND(Include_study?="Yes",Sufficient_data="Yes"),1/('Publication Bias Analysis'!F:F^2+IF(Additional_model="Fixed effect",0,'Publication Bias Analysis'!L$32)),"")</f>
        <v/>
      </c>
      <c r="CV199" s="86" t="str">
        <f>IF(AND(Include_study?="Yes",Sufficient_data="Yes"),'Publication Bias Analysis'!E:E-'Publication Bias Analysis'!I$37,"")</f>
        <v/>
      </c>
      <c r="CW199" s="86" t="str">
        <f>IF(AND(Include_study?="Yes",Sufficient_data="Yes"),IF(Additional_model="Fixed effect",1/'Publication Bias Analysis'!F:F,1/SQRT('Publication Bias Analysis'!F:F^2+Calculations!DG$21)),"")</f>
        <v/>
      </c>
      <c r="CX199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199" s="88" t="str">
        <f t="shared" si="403"/>
        <v/>
      </c>
      <c r="CZ199" s="88" t="str">
        <f>IF(AND(Include_study?="Yes",Sufficient_data="Yes"),CY:CY+IF(DK:DK&lt;0,-1,1)*COUNTIF(CY$2:CY198,CY:CY),"")</f>
        <v/>
      </c>
      <c r="DA199" s="88" t="str">
        <f>IF(AND(Include_study?="Yes",Sufficient_data="Yes"),RANK(DO:DO,DO:DO,1)*IF(DN:DN&gt;0,1,-1)+IF(DN:DN&lt;0,-1,1)*COUNTIF(CY$2:CY198,CY:CY),"")</f>
        <v/>
      </c>
      <c r="DB199" s="88" t="str">
        <f>IF(AND(Include_study?="Yes",Sufficient_data="Yes"),RANK(DR:DR,DR:DR,1)*IF(DQ:DQ&gt;0,1,-1)+IF(DQ:DQ&lt;0,-1,1)*COUNTIF(CY$2:CY198,CY:CY),"")</f>
        <v/>
      </c>
      <c r="DC199" s="41" t="e">
        <f>IF(AND(Include_study?="Yes",Sufficient_data="Yes"),'Publication Bias Analysis'!$E:$E,NA())</f>
        <v>#N/A</v>
      </c>
      <c r="DD199" s="51" t="e">
        <f>IF(AND(Include_study?="Yes",Sufficient_data="Yes"),'Publication Bias Analysis'!$F:$F,NA())</f>
        <v>#N/A</v>
      </c>
      <c r="DJ199" s="136"/>
      <c r="DK199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199" s="41" t="str">
        <f t="shared" si="373"/>
        <v/>
      </c>
      <c r="DM199" s="51" t="str">
        <f>IF(AND(Include_study?="Yes",Sufficient_data="Yes"),1/('Publication Bias Analysis'!F:F^2+IF(Additional_model="Fixed effect",0,$DV$6)),"")</f>
        <v/>
      </c>
      <c r="DN199" s="41" t="str">
        <f>IF(AND(Include_study?="Yes",Sufficient_data="Yes"),IF('Publication Bias Analysis'!L$38="Left",'Publication Bias Analysis'!E:E-DV$3,Calculations!DV$3-'Publication Bias Analysis'!E:E),"")</f>
        <v/>
      </c>
      <c r="DO199" s="41" t="str">
        <f t="shared" si="374"/>
        <v/>
      </c>
      <c r="DP199" s="51" t="str">
        <f>IF(AND(DN199&lt;&gt;"",CZ199&lt;=MAX(CZ:CZ)-DV$7),1/('Publication Bias Analysis'!F:F^2+IF(Additional_model="Fixed effect",0,$DV$13)),"")</f>
        <v/>
      </c>
      <c r="DQ199" s="71" t="str">
        <f>IF(AND(Include_study?="Yes",Sufficient_data="Yes"),IF('Publication Bias Analysis'!L$38="Left",'Publication Bias Analysis'!E:E-DV$10,DV$10-'Publication Bias Analysis'!E:E),"")</f>
        <v/>
      </c>
      <c r="DR199" s="41" t="str">
        <f t="shared" si="375"/>
        <v/>
      </c>
      <c r="DS199" s="51" t="str">
        <f>IF(AND(DQ199&lt;&gt;"",DA199&lt;=MAX(DA:DA)-DV$14),1/('Publication Bias Analysis'!F:F^2+IF(Additional_model="Fixed effect",0,$DV$20)),"")</f>
        <v/>
      </c>
      <c r="EJ199" s="136"/>
      <c r="EK199" s="41" t="str">
        <f t="shared" si="404"/>
        <v/>
      </c>
      <c r="EL199" s="51" t="str">
        <f>IF(AND(Include_study?="Yes",Sufficient_data="Yes"),Z_score-('Publication Bias Analysis'!P$3+'Publication Bias Analysis'!P$4*Inverse_standard_error),"")</f>
        <v/>
      </c>
      <c r="EN199" s="136"/>
      <c r="EO199" s="41" t="str">
        <f>IF(AND(Include_study?="Yes",Sufficient_data="Yes"),('Publication Bias Analysis'!E:E-(SUMPRODUCT(Calculations!CS:CS,'Publication Bias Analysis'!E:E)/SUM(Calculations!CS:CS)))/SQRT(Calculations!EP:EP),"")</f>
        <v/>
      </c>
      <c r="EP199" s="41" t="str">
        <f>IF(AND(Include_study?="Yes",Sufficient_data="Yes"),'Publication Bias Analysis'!F:F^2-1/SUM(Calculations!CS:CS),"")</f>
        <v/>
      </c>
      <c r="EQ199" s="11" t="str">
        <f t="shared" si="376"/>
        <v/>
      </c>
      <c r="ER199" s="11" t="str">
        <f t="shared" si="377"/>
        <v/>
      </c>
      <c r="ES199" s="11" t="str">
        <f>IF(AND(Include_study?="Yes",Sufficient_data="Yes"),COUNTIFS(EQ$2:EQ198,"&lt;"&amp;EQ199,ER$2:ER198,"&lt;"&amp;ER199)+COUNTIFS(EQ200:EQ$201,"&lt;"&amp;EQ199,ER200:ER$201,"&lt;"&amp;ER199)+COUNTIFS(EQ$2:EQ198,"&gt;"&amp;EQ199,ER$2:ER198,"&gt;"&amp;ER199)+COUNTIFS(EQ200:EQ$201,"&gt;"&amp;EQ199,ER200:ER$201,"&gt;"&amp;ER199),"")</f>
        <v/>
      </c>
      <c r="ET199" s="82" t="str">
        <f>IF(AND(Include_study?="Yes",Sufficient_data="Yes"),COUNTIFS(EQ$2:EQ198,"&lt;"&amp;EQ199,ER$2:ER198,"&gt;"&amp;ER199)+COUNTIFS(EQ200:EQ$201,"&lt;"&amp;EQ199,ER200:ER$201,"&gt;"&amp;ER199)+COUNTIFS(EQ$2:EQ198,"&gt;"&amp;EQ199,ER$2:ER198,"&lt;"&amp;ER199)+COUNTIFS(EQ200:EQ$201,"&gt;"&amp;EQ199,ER200:ER$201,"&lt;"&amp;ER199),"")</f>
        <v/>
      </c>
      <c r="EV199" s="136"/>
      <c r="FA199" s="136"/>
      <c r="FB199" s="41" t="e">
        <f t="shared" si="339"/>
        <v>#N/A</v>
      </c>
      <c r="FC199" s="41" t="e">
        <f t="shared" si="340"/>
        <v>#N/A</v>
      </c>
      <c r="FD199" s="41" t="str">
        <f t="shared" si="341"/>
        <v/>
      </c>
      <c r="FE199" s="51" t="str">
        <f>IF(AND(Include_study?="Yes",Sufficient_data="Yes"),Z_score-('Publication Bias Analysis'!AO$30+'Publication Bias Analysis'!AO$31*Inverse_standard_error),"")</f>
        <v/>
      </c>
      <c r="FK199" s="136"/>
      <c r="FL199" s="11" t="str">
        <f>IF(Z_score_individual_studies&lt;&gt;"",RANK('Publication Bias Analysis'!AW:AW,'Publication Bias Analysis'!AW:AW,1)+COUNTIF('Publication Bias Analysis'!AW$2:AW198,'Publication Bias Analysis'!AW199),"")</f>
        <v/>
      </c>
      <c r="FM199" s="41" t="str">
        <f t="shared" si="405"/>
        <v/>
      </c>
      <c r="FN199" s="41" t="e">
        <f>IF('Publication Bias Analysis'!AV199&lt;&gt;"",'Publication Bias Analysis'!AV199,NA())</f>
        <v>#N/A</v>
      </c>
      <c r="FO199" s="41" t="e">
        <f>IF('Publication Bias Analysis'!AW199&lt;&gt;"",'Publication Bias Analysis'!AW199,NA())</f>
        <v>#N/A</v>
      </c>
      <c r="FP199" s="41" t="str">
        <f>IF(AND(Include_study?="Yes",Sufficient_data="Yes"),'Publication Bias Analysis'!AV:AV-AVERAGE('Publication Bias Analysis'!AV:AV),"")</f>
        <v/>
      </c>
      <c r="FQ199" s="51" t="str">
        <f>IF(AND(Include_study?="Yes",Sufficient_data="Yes"),FO:FO-('Publication Bias Analysis'!AZ$30+'Publication Bias Analysis'!AZ$31*FN:FN),"")</f>
        <v/>
      </c>
      <c r="FW199" s="136"/>
      <c r="FX199" s="90" t="str">
        <f t="shared" si="406"/>
        <v/>
      </c>
      <c r="FY199" s="41" t="str">
        <f t="shared" si="378"/>
        <v/>
      </c>
      <c r="FZ199" s="51" t="str">
        <f t="shared" si="408"/>
        <v/>
      </c>
    </row>
    <row r="200" spans="1:182" x14ac:dyDescent="0.2">
      <c r="A200" s="131"/>
      <c r="B200" s="41" t="str">
        <f>IF(AND(Sufficient_data="Yes",Include_study?="Yes"),IF(AND(Sort_By=$E$1,Order="Ascending"),IF(Input!Study_name="",COUNTIFS(Input!Study_name,"&lt;&gt;"&amp;"",Include_study?,"Yes",Sufficient_data,"Yes")+1,IF(COUNT(E200)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200)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200" s="41" t="str">
        <f>IF(B200&lt;&gt;"",IF(B200=0,COUNTIF(B$2:B199,0)+1,COUNTIF(B$2:B199,B200)+COUNTIF(B:B,"&lt;"&amp;B200)+1),"")</f>
        <v/>
      </c>
      <c r="D200" s="41" t="str">
        <f t="shared" si="312"/>
        <v/>
      </c>
      <c r="E200" s="41" t="str">
        <f>IF(AND(Include_study?="Yes",Sufficient_data="Yes",Input!Study_name&lt;&gt;""),Input!Study_name,"")</f>
        <v/>
      </c>
      <c r="F200" s="41" t="str">
        <f>IF(AND(Include_study?="Yes",Sufficient_data="Yes"),IF(Input!M2_M1&lt;&gt;"",Input!M2_M1,IF(AND(M1_&lt;&gt;"",M2_&lt;&gt;""),M2_-M1_,"")),"")</f>
        <v/>
      </c>
      <c r="G200" s="41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200" s="41" t="str">
        <f>IF(AND(Include_study?="Yes",Sufficient_data="Yes"),IF(OR(t_value&lt;&gt;"",F_value&lt;&gt;"",Input!Cohens_d&lt;&gt;"",Input!Hedges_g&lt;&gt;""),"",Sdiff/SQRT(2*(1-(r_)))),"")</f>
        <v/>
      </c>
      <c r="I200" s="11" t="str">
        <f t="shared" si="379"/>
        <v/>
      </c>
      <c r="J200" s="41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200" s="41" t="str">
        <f t="shared" si="380"/>
        <v/>
      </c>
      <c r="L200" s="41" t="str">
        <f t="shared" si="381"/>
        <v/>
      </c>
      <c r="M200" s="41" t="str">
        <f t="shared" si="382"/>
        <v/>
      </c>
      <c r="N200" s="41" t="str">
        <f t="shared" si="383"/>
        <v/>
      </c>
      <c r="O200" s="41" t="str">
        <f t="shared" si="384"/>
        <v/>
      </c>
      <c r="P200" s="41" t="str">
        <f t="shared" si="385"/>
        <v/>
      </c>
      <c r="Q200" s="41" t="str">
        <f t="shared" si="386"/>
        <v/>
      </c>
      <c r="R200" s="41" t="str">
        <f t="shared" si="387"/>
        <v/>
      </c>
      <c r="S200" s="41" t="str">
        <f t="shared" si="388"/>
        <v/>
      </c>
      <c r="T200" s="105" t="str">
        <f t="shared" si="389"/>
        <v/>
      </c>
      <c r="U200" s="108" t="str">
        <f t="shared" si="390"/>
        <v/>
      </c>
      <c r="V200" s="42"/>
      <c r="W200" s="71" t="e">
        <f t="shared" si="344"/>
        <v>#N/A</v>
      </c>
      <c r="X200" s="41" t="str">
        <f t="shared" si="345"/>
        <v/>
      </c>
      <c r="Y200" s="51" t="str">
        <f t="shared" si="346"/>
        <v/>
      </c>
      <c r="AD200" s="131"/>
      <c r="AE200" s="71" t="str">
        <f t="shared" si="347"/>
        <v/>
      </c>
      <c r="AF200" s="86" t="str">
        <f t="shared" si="324"/>
        <v/>
      </c>
      <c r="AG200" s="86" t="str">
        <f t="shared" si="325"/>
        <v/>
      </c>
      <c r="AH200" s="86" t="str">
        <f t="shared" si="348"/>
        <v/>
      </c>
      <c r="AI200" s="86" t="str">
        <f t="shared" si="349"/>
        <v/>
      </c>
      <c r="AJ200" s="86" t="str">
        <f t="shared" si="350"/>
        <v/>
      </c>
      <c r="AK200" s="86" t="str">
        <f t="shared" si="391"/>
        <v/>
      </c>
      <c r="AL200" s="86" t="str">
        <f>IF(AND(Include_study?="Yes",Sufficient_data="Yes",Subgroup&lt;&gt;""),AH200-ABS(TINV((1-Subgroup_confidence_level),Number_of_subjects-1))*Calculations!AI200,"")</f>
        <v/>
      </c>
      <c r="AM200" s="86" t="str">
        <f>IF(AND(Include_study?="Yes",Sufficient_data="Yes",Subgroup&lt;&gt;""),AH200+ABS(TINV((1-Subgroup_confidence_level),Number_of_subjects-1))*Calculations!AI200,"")</f>
        <v/>
      </c>
      <c r="AN200" s="110" t="str">
        <f t="shared" si="392"/>
        <v/>
      </c>
      <c r="AO200" s="108" t="str">
        <f t="shared" si="393"/>
        <v/>
      </c>
      <c r="AP200" s="42"/>
      <c r="AQ200" s="71" t="e">
        <f t="shared" si="351"/>
        <v>#N/A</v>
      </c>
      <c r="AR200" s="41" t="str">
        <f t="shared" si="352"/>
        <v/>
      </c>
      <c r="AS200" s="51" t="str">
        <f t="shared" si="353"/>
        <v/>
      </c>
      <c r="AT200" s="42"/>
      <c r="AU200" s="71" t="str">
        <f t="shared" si="354"/>
        <v/>
      </c>
      <c r="AV200" s="86" t="str">
        <f>IF(AND(Sufficient_data="Yes",Include_study?="Yes",Subgroup&lt;&gt;""),IF(COUNTIFS(Input!P$2:P199,"="&amp;"Yes",Input!C$2:C199,"="&amp;"Yes",Input!Q$2:Q199,"="&amp;Subgroup)&gt;0,"",Subgroup),"")</f>
        <v/>
      </c>
      <c r="AW200" s="86" t="str">
        <f t="shared" si="355"/>
        <v/>
      </c>
      <c r="AX200" s="86" t="str">
        <f t="shared" si="356"/>
        <v/>
      </c>
      <c r="AY200" s="86" t="str">
        <f t="shared" si="357"/>
        <v/>
      </c>
      <c r="AZ200" s="86" t="str">
        <f t="shared" si="358"/>
        <v/>
      </c>
      <c r="BA200" s="86" t="str">
        <f t="shared" si="359"/>
        <v/>
      </c>
      <c r="BB200" s="86" t="str">
        <f t="shared" si="360"/>
        <v/>
      </c>
      <c r="BC200" s="86" t="str">
        <f t="shared" si="394"/>
        <v/>
      </c>
      <c r="BD200" s="86" t="str">
        <f t="shared" si="361"/>
        <v/>
      </c>
      <c r="BE200" s="86" t="str">
        <f t="shared" si="395"/>
        <v/>
      </c>
      <c r="BF200" s="86" t="str">
        <f t="shared" si="396"/>
        <v/>
      </c>
      <c r="BG200" s="86" t="str">
        <f t="shared" si="362"/>
        <v/>
      </c>
      <c r="BH200" s="86" t="str">
        <f t="shared" si="397"/>
        <v/>
      </c>
      <c r="BI200" s="86" t="str">
        <f t="shared" si="398"/>
        <v/>
      </c>
      <c r="BJ200" s="86" t="str">
        <f t="shared" si="363"/>
        <v/>
      </c>
      <c r="BK200" s="86" t="str">
        <f t="shared" si="399"/>
        <v/>
      </c>
      <c r="BL200" s="86" t="str">
        <f t="shared" si="400"/>
        <v/>
      </c>
      <c r="BM200" s="86" t="str">
        <f t="shared" si="364"/>
        <v/>
      </c>
      <c r="BN200" s="86" t="str">
        <f t="shared" si="365"/>
        <v/>
      </c>
      <c r="BO200" s="86" t="e">
        <f t="shared" si="366"/>
        <v>#N/A</v>
      </c>
      <c r="BP200" s="105" t="str">
        <f t="shared" si="367"/>
        <v/>
      </c>
      <c r="BQ200" s="86" t="str">
        <f t="shared" si="368"/>
        <v/>
      </c>
      <c r="BR200" s="86" t="str">
        <f t="shared" si="401"/>
        <v/>
      </c>
      <c r="BS200" s="86" t="str">
        <f t="shared" si="369"/>
        <v/>
      </c>
      <c r="BT200" s="51" t="str">
        <f t="shared" si="407"/>
        <v/>
      </c>
      <c r="BY200" s="132"/>
      <c r="BZ200" s="41" t="e">
        <f>IF(AND(Sufficient_data="Yes",Include_study?="Yes",Moderator&lt;&gt;""),'Moderator Analysis'!E200,NA())</f>
        <v>#N/A</v>
      </c>
      <c r="CA200" s="41" t="e">
        <f>IF(AND(Include_study?="Yes",Sufficient_data="Yes",Moderator&lt;&gt;""),'Moderator Analysis'!F200,NA())</f>
        <v>#N/A</v>
      </c>
      <c r="CB200" s="41" t="str">
        <f t="shared" si="402"/>
        <v/>
      </c>
      <c r="CC200" s="41" t="str">
        <f t="shared" si="370"/>
        <v/>
      </c>
      <c r="CD200" s="41" t="str">
        <f>IF(AND(Sufficient_data="Yes",Include_study?="Yes",Moderator&lt;&gt;""),'Moderator Analysis'!F:F-CO$2,"")</f>
        <v/>
      </c>
      <c r="CE200" s="41" t="str">
        <f t="shared" si="371"/>
        <v/>
      </c>
      <c r="CF200" s="51" t="str">
        <f>IF(AND(Sufficient_data="Yes",Include_study?="Yes",Moderator&lt;&gt;""),CC:CC*('Moderator Analysis'!F:F-CO$5-CO$4*'Moderator Analysis'!E:E)^2,"")</f>
        <v/>
      </c>
      <c r="CG200" s="42"/>
      <c r="CH200" s="25"/>
      <c r="CI200" s="71" t="str">
        <f t="shared" si="372"/>
        <v/>
      </c>
      <c r="CJ200" s="41" t="str">
        <f>IF(AND(Sufficient_data="Yes",Include_study?="Yes",CI200&lt;&gt;""),'Moderator Analysis'!F:F-'Moderator Analysis'!$J$37,"")</f>
        <v/>
      </c>
      <c r="CK200" s="41" t="str">
        <f>IF(AND(Sufficient_data="Yes",Include_study?="Yes",CI200&lt;&gt;""),'Moderator Analysis'!E:E-SUMPRODUCT('Moderator Analysis'!E:E,CI:CI)/SUM(CI:CI),"")</f>
        <v/>
      </c>
      <c r="CL200" s="51" t="str">
        <f>IF(AND(Sufficient_data="Yes",Include_study?="Yes",CI200&lt;&gt;""),CI:CI*('Moderator Analysis'!F:F-'Moderator Analysis'!J$29-'Moderator Analysis'!J$30*'Moderator Analysis'!E:E)^2,"")</f>
        <v/>
      </c>
      <c r="CQ200" s="132"/>
      <c r="CR200" s="134"/>
      <c r="CS200" s="41" t="str">
        <f>IF(AND(Sufficient_data="Yes",Include_study?="Yes"),1/('Publication Bias Analysis'!F200^2),"")</f>
        <v/>
      </c>
      <c r="CT200" s="86" t="str">
        <f>IF(AND(Include_study?="Yes",Sufficient_data="Yes"),1/('Publication Bias Analysis'!F200^2+IF(Additional_model="Fixed effect",0,DG$21)),"")</f>
        <v/>
      </c>
      <c r="CU200" s="86" t="str">
        <f>IF(AND(Include_study?="Yes",Sufficient_data="Yes"),1/('Publication Bias Analysis'!F:F^2+IF(Additional_model="Fixed effect",0,'Publication Bias Analysis'!L$32)),"")</f>
        <v/>
      </c>
      <c r="CV200" s="86" t="str">
        <f>IF(AND(Include_study?="Yes",Sufficient_data="Yes"),'Publication Bias Analysis'!E:E-'Publication Bias Analysis'!I$37,"")</f>
        <v/>
      </c>
      <c r="CW200" s="86" t="str">
        <f>IF(AND(Include_study?="Yes",Sufficient_data="Yes"),IF(Additional_model="Fixed effect",1/'Publication Bias Analysis'!F:F,1/SQRT('Publication Bias Analysis'!F:F^2+Calculations!DG$21)),"")</f>
        <v/>
      </c>
      <c r="CX200" s="86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200" s="88" t="str">
        <f t="shared" si="403"/>
        <v/>
      </c>
      <c r="CZ200" s="88" t="str">
        <f>IF(AND(Include_study?="Yes",Sufficient_data="Yes"),CY:CY+IF(DK:DK&lt;0,-1,1)*COUNTIF(CY$2:CY199,CY:CY),"")</f>
        <v/>
      </c>
      <c r="DA200" s="88" t="str">
        <f>IF(AND(Include_study?="Yes",Sufficient_data="Yes"),RANK(DO:DO,DO:DO,1)*IF(DN:DN&gt;0,1,-1)+IF(DN:DN&lt;0,-1,1)*COUNTIF(CY$2:CY199,CY:CY),"")</f>
        <v/>
      </c>
      <c r="DB200" s="88" t="str">
        <f>IF(AND(Include_study?="Yes",Sufficient_data="Yes"),RANK(DR:DR,DR:DR,1)*IF(DQ:DQ&gt;0,1,-1)+IF(DQ:DQ&lt;0,-1,1)*COUNTIF(CY$2:CY199,CY:CY),"")</f>
        <v/>
      </c>
      <c r="DC200" s="41" t="e">
        <f>IF(AND(Include_study?="Yes",Sufficient_data="Yes"),'Publication Bias Analysis'!$E:$E,NA())</f>
        <v>#N/A</v>
      </c>
      <c r="DD200" s="51" t="e">
        <f>IF(AND(Include_study?="Yes",Sufficient_data="Yes"),'Publication Bias Analysis'!$F:$F,NA())</f>
        <v>#N/A</v>
      </c>
      <c r="DJ200" s="136"/>
      <c r="DK200" s="41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200" s="41" t="str">
        <f t="shared" si="373"/>
        <v/>
      </c>
      <c r="DM200" s="51" t="str">
        <f>IF(AND(Include_study?="Yes",Sufficient_data="Yes"),1/('Publication Bias Analysis'!F:F^2+IF(Additional_model="Fixed effect",0,$DV$6)),"")</f>
        <v/>
      </c>
      <c r="DN200" s="41" t="str">
        <f>IF(AND(Include_study?="Yes",Sufficient_data="Yes"),IF('Publication Bias Analysis'!L$38="Left",'Publication Bias Analysis'!E:E-DV$3,Calculations!DV$3-'Publication Bias Analysis'!E:E),"")</f>
        <v/>
      </c>
      <c r="DO200" s="41" t="str">
        <f t="shared" si="374"/>
        <v/>
      </c>
      <c r="DP200" s="51" t="str">
        <f>IF(AND(DN200&lt;&gt;"",CZ200&lt;=MAX(CZ:CZ)-DV$7),1/('Publication Bias Analysis'!F:F^2+IF(Additional_model="Fixed effect",0,$DV$13)),"")</f>
        <v/>
      </c>
      <c r="DQ200" s="71" t="str">
        <f>IF(AND(Include_study?="Yes",Sufficient_data="Yes"),IF('Publication Bias Analysis'!L$38="Left",'Publication Bias Analysis'!E:E-DV$10,DV$10-'Publication Bias Analysis'!E:E),"")</f>
        <v/>
      </c>
      <c r="DR200" s="41" t="str">
        <f t="shared" si="375"/>
        <v/>
      </c>
      <c r="DS200" s="51" t="str">
        <f>IF(AND(DQ200&lt;&gt;"",DA200&lt;=MAX(DA:DA)-DV$14),1/('Publication Bias Analysis'!F:F^2+IF(Additional_model="Fixed effect",0,$DV$20)),"")</f>
        <v/>
      </c>
      <c r="EJ200" s="136"/>
      <c r="EK200" s="41" t="str">
        <f t="shared" si="404"/>
        <v/>
      </c>
      <c r="EL200" s="51" t="str">
        <f>IF(AND(Include_study?="Yes",Sufficient_data="Yes"),Z_score-('Publication Bias Analysis'!P$3+'Publication Bias Analysis'!P$4*Inverse_standard_error),"")</f>
        <v/>
      </c>
      <c r="EN200" s="136"/>
      <c r="EO200" s="41" t="str">
        <f>IF(AND(Include_study?="Yes",Sufficient_data="Yes"),('Publication Bias Analysis'!E:E-(SUMPRODUCT(Calculations!CS:CS,'Publication Bias Analysis'!E:E)/SUM(Calculations!CS:CS)))/SQRT(Calculations!EP:EP),"")</f>
        <v/>
      </c>
      <c r="EP200" s="41" t="str">
        <f>IF(AND(Include_study?="Yes",Sufficient_data="Yes"),'Publication Bias Analysis'!F:F^2-1/SUM(Calculations!CS:CS),"")</f>
        <v/>
      </c>
      <c r="EQ200" s="11" t="str">
        <f t="shared" si="376"/>
        <v/>
      </c>
      <c r="ER200" s="11" t="str">
        <f t="shared" si="377"/>
        <v/>
      </c>
      <c r="ES200" s="11" t="str">
        <f>IF(AND(Include_study?="Yes",Sufficient_data="Yes"),COUNTIFS(EQ$2:EQ199,"&lt;"&amp;EQ200,ER$2:ER199,"&lt;"&amp;ER200)+COUNTIFS(EQ201:EQ$201,"&lt;"&amp;EQ200,ER201:ER$201,"&lt;"&amp;ER200)+COUNTIFS(EQ$2:EQ199,"&gt;"&amp;EQ200,ER$2:ER199,"&gt;"&amp;ER200)+COUNTIFS(EQ201:EQ$201,"&gt;"&amp;EQ200,ER201:ER$201,"&gt;"&amp;ER200),"")</f>
        <v/>
      </c>
      <c r="ET200" s="82" t="str">
        <f>IF(AND(Include_study?="Yes",Sufficient_data="Yes"),COUNTIFS(EQ$2:EQ199,"&lt;"&amp;EQ200,ER$2:ER199,"&gt;"&amp;ER200)+COUNTIFS(EQ201:EQ$201,"&lt;"&amp;EQ200,ER201:ER$201,"&gt;"&amp;ER200)+COUNTIFS(EQ$2:EQ199,"&gt;"&amp;EQ200,ER$2:ER199,"&lt;"&amp;ER200)+COUNTIFS(EQ201:EQ$201,"&gt;"&amp;EQ200,ER201:ER$201,"&lt;"&amp;ER200),"")</f>
        <v/>
      </c>
      <c r="EV200" s="136"/>
      <c r="FA200" s="136"/>
      <c r="FB200" s="41" t="e">
        <f t="shared" si="339"/>
        <v>#N/A</v>
      </c>
      <c r="FC200" s="41" t="e">
        <f t="shared" si="340"/>
        <v>#N/A</v>
      </c>
      <c r="FD200" s="41" t="str">
        <f t="shared" si="341"/>
        <v/>
      </c>
      <c r="FE200" s="51" t="str">
        <f>IF(AND(Include_study?="Yes",Sufficient_data="Yes"),Z_score-('Publication Bias Analysis'!AO$30+'Publication Bias Analysis'!AO$31*Inverse_standard_error),"")</f>
        <v/>
      </c>
      <c r="FK200" s="136"/>
      <c r="FL200" s="11" t="str">
        <f>IF(Z_score_individual_studies&lt;&gt;"",RANK('Publication Bias Analysis'!AW:AW,'Publication Bias Analysis'!AW:AW,1)+COUNTIF('Publication Bias Analysis'!AW$2:AW199,'Publication Bias Analysis'!AW200),"")</f>
        <v/>
      </c>
      <c r="FM200" s="41" t="str">
        <f t="shared" si="405"/>
        <v/>
      </c>
      <c r="FN200" s="41" t="e">
        <f>IF('Publication Bias Analysis'!AV200&lt;&gt;"",'Publication Bias Analysis'!AV200,NA())</f>
        <v>#N/A</v>
      </c>
      <c r="FO200" s="41" t="e">
        <f>IF('Publication Bias Analysis'!AW200&lt;&gt;"",'Publication Bias Analysis'!AW200,NA())</f>
        <v>#N/A</v>
      </c>
      <c r="FP200" s="41" t="str">
        <f>IF(AND(Include_study?="Yes",Sufficient_data="Yes"),'Publication Bias Analysis'!AV:AV-AVERAGE('Publication Bias Analysis'!AV:AV),"")</f>
        <v/>
      </c>
      <c r="FQ200" s="51" t="str">
        <f>IF(AND(Include_study?="Yes",Sufficient_data="Yes"),FO:FO-('Publication Bias Analysis'!AZ$30+'Publication Bias Analysis'!AZ$31*FN:FN),"")</f>
        <v/>
      </c>
      <c r="FW200" s="136"/>
      <c r="FX200" s="90" t="str">
        <f t="shared" si="406"/>
        <v/>
      </c>
      <c r="FY200" s="41" t="str">
        <f t="shared" si="378"/>
        <v/>
      </c>
      <c r="FZ200" s="51" t="str">
        <f t="shared" si="408"/>
        <v/>
      </c>
    </row>
    <row r="201" spans="1:182" x14ac:dyDescent="0.2">
      <c r="A201" s="131"/>
      <c r="B201" s="72" t="str">
        <f>IF(AND(Sufficient_data="Yes",Include_study?="Yes"),IF(AND(Sort_By=$E$1,Order="Ascending"),IF(Input!Study_name="",COUNTIFS(Input!Study_name,"&lt;&gt;"&amp;"",Include_study?,"Yes",Sufficient_data,"Yes")+1,IF(COUNT(E201)=1,COUNTIF(Input!Study_name,"&lt;"&amp;Study_name)+1,COUNT(Study_name)+COUNTIF(Input!Study_name,"&lt;"&amp;Study_name)+1)),IF(AND(Sort_By=$E$1,Order="Descending"),IF(Input!Study_name="",COUNTIFS(Input!Study_name,"&lt;&gt;"&amp;"",Include_study?,"Yes",Sufficient_data,"Yes")+1,IF(COUNT(E201)=1,COUNTIF(Input!Study_name,"&gt;"&amp;Study_name)+1,COUNT(Study_name)+COUNTIF(Input!Study_name,"&gt;"&amp;Study_name))+1),IF(OR(AND(Sort_By=F$1,M2_M1=""),AND(Sort_By=H$1,Spooled=""),AND(Sort_By=P$1,Weightf=""),AND(Sort_By=Q$1,Weightr="")),0,RANK(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Plot'!K$9,Effect_size_measure=Calculations!L$1),Variance_g,IF(Sort_By=O$1,SE,IF(Sort_By=P$1,Weightf,IF(Sort_By=Q$1,Weightr,"")))))))))))),IF(Sort_By=D$1,D:D,IF(Sort_By=F$1,M2_M1,IF(Sort_By=$G$1,Sdiff,IF(Sort_By=H$1,Spooled,IF(Sort_By=I$1,N_,IF(AND(Sort_By='Forest Plot'!K$8,Effect_size_measure=Calculations!J$1),Cohens_d,IF(AND(Sort_By='Forest Plot'!K$8,Effect_size_measure=Calculations!L$1),Hedges_g,IF(AND(Sort_By='Forest Plot'!K$9,Effect_size_measure=Calculations!J$1),Variance_d,IF(AND(Sort_By='Forest Plot'!K$9,Effect_size_measure=Calculations!L$1),Variance_g,IF(Sort_By=O$1,SE,IF(Sort_By=P$1,Weightf,IF(Sort_By=Q$1,Weightr,"")))))))))))),IF(Order="Descending",0,1))))),"")</f>
        <v/>
      </c>
      <c r="C201" s="49" t="str">
        <f>IF(B201&lt;&gt;"",IF(B201=0,COUNTIF(B$2:B200,0)+1,COUNTIF(B$2:B200,B201)+COUNTIF(B:B,"&lt;"&amp;B201)+1),"")</f>
        <v/>
      </c>
      <c r="D201" s="49" t="str">
        <f t="shared" si="312"/>
        <v/>
      </c>
      <c r="E201" s="49" t="str">
        <f>IF(AND(Include_study?="Yes",Sufficient_data="Yes",Input!Study_name&lt;&gt;""),Input!Study_name,"")</f>
        <v/>
      </c>
      <c r="F201" s="49" t="str">
        <f>IF(AND(Include_study?="Yes",Sufficient_data="Yes"),IF(Input!M2_M1&lt;&gt;"",Input!M2_M1,IF(AND(M1_&lt;&gt;"",M2_&lt;&gt;""),M2_-M1_,"")),"")</f>
        <v/>
      </c>
      <c r="G201" s="49" t="str">
        <f>IF(AND(Include_study?="Yes",Sufficient_data="Yes"),IF(OR(t_value&lt;&gt;"",F_value&lt;&gt;"",Input!Cohens_d&lt;&gt;"",Input!Hedges_g&lt;&gt;""),"",IF(Input!Sdiff&lt;&gt;"",Input!Sdiff,SQRT(SD1_^2+SD2_^2-2*r_*SD1_*SD2_))),"")</f>
        <v/>
      </c>
      <c r="H201" s="49" t="str">
        <f>IF(AND(Include_study?="Yes",Sufficient_data="Yes"),IF(OR(t_value&lt;&gt;"",F_value&lt;&gt;"",Input!Cohens_d&lt;&gt;"",Input!Hedges_g&lt;&gt;""),"",Sdiff/SQRT(2*(1-(r_)))),"")</f>
        <v/>
      </c>
      <c r="I201" s="54" t="str">
        <f t="shared" si="379"/>
        <v/>
      </c>
      <c r="J201" s="49" t="str">
        <f>IF(AND(Include_study?="Yes",Sufficient_data="Yes"),IF(Input!Hedges_g&lt;&gt;"",Input!Hedges_g/J_,IF(Input!Cohens_d&lt;&gt;"",Input!Cohens_d,IF(F_value&lt;&gt;"",IF(F_value&gt;=0,SQRT(2*F_value*(1-IF(r_&lt;&gt;"",r_,0.5))/N_),SQRT(2*ABS(F_value)*(1-IF(r_&lt;&gt;"",r_,0.5))/N_)*-1),IF(t_value&lt;&gt;"",t_value*SQRT(2*(1-IF(r_&lt;&gt;"",r_,0.5))/N_),M2_M1/Spooled)))),"")</f>
        <v/>
      </c>
      <c r="K201" s="41" t="str">
        <f t="shared" si="380"/>
        <v/>
      </c>
      <c r="L201" s="49" t="str">
        <f t="shared" si="381"/>
        <v/>
      </c>
      <c r="M201" s="49" t="str">
        <f t="shared" si="382"/>
        <v/>
      </c>
      <c r="N201" s="49" t="str">
        <f t="shared" si="383"/>
        <v/>
      </c>
      <c r="O201" s="49" t="str">
        <f t="shared" si="384"/>
        <v/>
      </c>
      <c r="P201" s="49" t="str">
        <f t="shared" si="385"/>
        <v/>
      </c>
      <c r="Q201" s="49" t="str">
        <f t="shared" si="386"/>
        <v/>
      </c>
      <c r="R201" s="49" t="str">
        <f t="shared" si="387"/>
        <v/>
      </c>
      <c r="S201" s="49" t="str">
        <f t="shared" si="388"/>
        <v/>
      </c>
      <c r="T201" s="79" t="str">
        <f t="shared" si="389"/>
        <v/>
      </c>
      <c r="U201" s="109" t="str">
        <f t="shared" si="390"/>
        <v/>
      </c>
      <c r="V201" s="42"/>
      <c r="W201" s="72" t="e">
        <f t="shared" si="344"/>
        <v>#N/A</v>
      </c>
      <c r="X201" s="49" t="str">
        <f t="shared" si="345"/>
        <v/>
      </c>
      <c r="Y201" s="73" t="str">
        <f t="shared" si="346"/>
        <v/>
      </c>
      <c r="AD201" s="131"/>
      <c r="AE201" s="72" t="str">
        <f t="shared" si="347"/>
        <v/>
      </c>
      <c r="AF201" s="49" t="str">
        <f t="shared" si="324"/>
        <v/>
      </c>
      <c r="AG201" s="49" t="str">
        <f t="shared" si="325"/>
        <v/>
      </c>
      <c r="AH201" s="49" t="str">
        <f t="shared" si="348"/>
        <v/>
      </c>
      <c r="AI201" s="49" t="str">
        <f t="shared" si="349"/>
        <v/>
      </c>
      <c r="AJ201" s="49" t="str">
        <f t="shared" si="350"/>
        <v/>
      </c>
      <c r="AK201" s="49" t="str">
        <f t="shared" si="391"/>
        <v/>
      </c>
      <c r="AL201" s="49" t="str">
        <f>IF(AND(Include_study?="Yes",Sufficient_data="Yes",Subgroup&lt;&gt;""),AH201-ABS(TINV((1-Subgroup_confidence_level),Number_of_subjects-1))*Calculations!AI201,"")</f>
        <v/>
      </c>
      <c r="AM201" s="49" t="str">
        <f>IF(AND(Include_study?="Yes",Sufficient_data="Yes",Subgroup&lt;&gt;""),AH201+ABS(TINV((1-Subgroup_confidence_level),Number_of_subjects-1))*Calculations!AI201,"")</f>
        <v/>
      </c>
      <c r="AN201" s="112" t="str">
        <f t="shared" si="392"/>
        <v/>
      </c>
      <c r="AO201" s="109" t="str">
        <f t="shared" si="393"/>
        <v/>
      </c>
      <c r="AP201" s="42"/>
      <c r="AQ201" s="72" t="e">
        <f t="shared" si="351"/>
        <v>#N/A</v>
      </c>
      <c r="AR201" s="49" t="str">
        <f t="shared" si="352"/>
        <v/>
      </c>
      <c r="AS201" s="73" t="str">
        <f t="shared" si="353"/>
        <v/>
      </c>
      <c r="AT201" s="42"/>
      <c r="AU201" s="72" t="str">
        <f t="shared" si="354"/>
        <v/>
      </c>
      <c r="AV201" s="49" t="str">
        <f>IF(AND(Sufficient_data="Yes",Include_study?="Yes",Subgroup&lt;&gt;""),IF(COUNTIFS(Input!P$2:P200,"="&amp;"Yes",Input!C$2:C200,"="&amp;"Yes",Input!Q$2:Q200,"="&amp;Subgroup)&gt;0,"",Subgroup),"")</f>
        <v/>
      </c>
      <c r="AW201" s="49" t="str">
        <f t="shared" si="355"/>
        <v/>
      </c>
      <c r="AX201" s="49" t="str">
        <f t="shared" si="356"/>
        <v/>
      </c>
      <c r="AY201" s="49" t="str">
        <f t="shared" si="357"/>
        <v/>
      </c>
      <c r="AZ201" s="49" t="str">
        <f t="shared" si="358"/>
        <v/>
      </c>
      <c r="BA201" s="49" t="str">
        <f t="shared" si="359"/>
        <v/>
      </c>
      <c r="BB201" s="49" t="str">
        <f t="shared" si="360"/>
        <v/>
      </c>
      <c r="BC201" s="49" t="str">
        <f t="shared" si="394"/>
        <v/>
      </c>
      <c r="BD201" s="49" t="str">
        <f t="shared" si="361"/>
        <v/>
      </c>
      <c r="BE201" s="49" t="str">
        <f t="shared" si="395"/>
        <v/>
      </c>
      <c r="BF201" s="49" t="str">
        <f t="shared" si="396"/>
        <v/>
      </c>
      <c r="BG201" s="49" t="str">
        <f t="shared" si="362"/>
        <v/>
      </c>
      <c r="BH201" s="49" t="str">
        <f t="shared" si="397"/>
        <v/>
      </c>
      <c r="BI201" s="49" t="str">
        <f t="shared" si="398"/>
        <v/>
      </c>
      <c r="BJ201" s="49" t="str">
        <f t="shared" si="363"/>
        <v/>
      </c>
      <c r="BK201" s="49" t="str">
        <f t="shared" si="399"/>
        <v/>
      </c>
      <c r="BL201" s="49" t="str">
        <f t="shared" si="400"/>
        <v/>
      </c>
      <c r="BM201" s="49" t="str">
        <f t="shared" si="364"/>
        <v/>
      </c>
      <c r="BN201" s="49" t="str">
        <f t="shared" si="365"/>
        <v/>
      </c>
      <c r="BO201" s="49" t="e">
        <f t="shared" si="366"/>
        <v>#N/A</v>
      </c>
      <c r="BP201" s="79" t="str">
        <f t="shared" si="367"/>
        <v/>
      </c>
      <c r="BQ201" s="49" t="str">
        <f t="shared" si="368"/>
        <v/>
      </c>
      <c r="BR201" s="49" t="str">
        <f t="shared" si="401"/>
        <v/>
      </c>
      <c r="BS201" s="49" t="str">
        <f t="shared" si="369"/>
        <v/>
      </c>
      <c r="BT201" s="73" t="str">
        <f t="shared" si="407"/>
        <v/>
      </c>
      <c r="BY201" s="133"/>
      <c r="BZ201" s="72" t="e">
        <f>IF(AND(Sufficient_data="Yes",Include_study?="Yes",Moderator&lt;&gt;""),'Moderator Analysis'!E201,NA())</f>
        <v>#N/A</v>
      </c>
      <c r="CA201" s="49" t="e">
        <f>IF(AND(Include_study?="Yes",Sufficient_data="Yes",Moderator&lt;&gt;""),'Moderator Analysis'!F201,NA())</f>
        <v>#N/A</v>
      </c>
      <c r="CB201" s="49" t="str">
        <f t="shared" si="402"/>
        <v/>
      </c>
      <c r="CC201" s="49" t="str">
        <f t="shared" si="370"/>
        <v/>
      </c>
      <c r="CD201" s="49" t="str">
        <f>IF(AND(Sufficient_data="Yes",Include_study?="Yes",Moderator&lt;&gt;""),'Moderator Analysis'!F:F-CO$2,"")</f>
        <v/>
      </c>
      <c r="CE201" s="49" t="str">
        <f t="shared" si="371"/>
        <v/>
      </c>
      <c r="CF201" s="73" t="str">
        <f>IF(AND(Sufficient_data="Yes",Include_study?="Yes",Moderator&lt;&gt;""),CC:CC*('Moderator Analysis'!F:F-CO$5-CO$4*'Moderator Analysis'!E:E)^2,"")</f>
        <v/>
      </c>
      <c r="CG201" s="42"/>
      <c r="CH201" s="25"/>
      <c r="CI201" s="72" t="str">
        <f t="shared" si="372"/>
        <v/>
      </c>
      <c r="CJ201" s="49" t="str">
        <f>IF(AND(Sufficient_data="Yes",Include_study?="Yes",CI201&lt;&gt;""),'Moderator Analysis'!F:F-'Moderator Analysis'!$J$37,"")</f>
        <v/>
      </c>
      <c r="CK201" s="49" t="str">
        <f>IF(AND(Sufficient_data="Yes",Include_study?="Yes",CI201&lt;&gt;""),'Moderator Analysis'!E:E-SUMPRODUCT('Moderator Analysis'!E:E,CI:CI)/SUM(CI:CI),"")</f>
        <v/>
      </c>
      <c r="CL201" s="73" t="str">
        <f>IF(AND(Sufficient_data="Yes",Include_study?="Yes",CI201&lt;&gt;""),CI:CI*('Moderator Analysis'!F:F-'Moderator Analysis'!J$29-'Moderator Analysis'!J$30*'Moderator Analysis'!E:E)^2,"")</f>
        <v/>
      </c>
      <c r="CQ201" s="133"/>
      <c r="CR201" s="135"/>
      <c r="CS201" s="49" t="str">
        <f>IF(AND(Sufficient_data="Yes",Include_study?="Yes"),1/('Publication Bias Analysis'!F201^2),"")</f>
        <v/>
      </c>
      <c r="CT201" s="49" t="str">
        <f>IF(AND(Include_study?="Yes",Sufficient_data="Yes"),1/('Publication Bias Analysis'!F201^2+IF(Additional_model="Fixed effect",0,DG$21)),"")</f>
        <v/>
      </c>
      <c r="CU201" s="49" t="str">
        <f>IF(AND(Include_study?="Yes",Sufficient_data="Yes"),1/('Publication Bias Analysis'!F:F^2+IF(Additional_model="Fixed effect",0,'Publication Bias Analysis'!L$32)),"")</f>
        <v/>
      </c>
      <c r="CV201" s="49" t="str">
        <f>IF(AND(Include_study?="Yes",Sufficient_data="Yes"),'Publication Bias Analysis'!E:E-'Publication Bias Analysis'!I$37,"")</f>
        <v/>
      </c>
      <c r="CW201" s="49" t="str">
        <f>IF(AND(Include_study?="Yes",Sufficient_data="Yes"),IF(Additional_model="Fixed effect",1/'Publication Bias Analysis'!F:F,1/SQRT('Publication Bias Analysis'!F:F^2+Calculations!DG$21)),"")</f>
        <v/>
      </c>
      <c r="CX201" s="49" t="str">
        <f>IF(AND(Include_study?="Yes",Sufficient_data="Yes"),IF(Additional_model="Fixed effect",'Publication Bias Analysis'!E:E/'Publication Bias Analysis'!F:F,'Publication Bias Analysis'!E:E/SQRT('Publication Bias Analysis'!F:F^2+Calculations!DG$21)),"")</f>
        <v/>
      </c>
      <c r="CY201" s="54" t="str">
        <f t="shared" si="403"/>
        <v/>
      </c>
      <c r="CZ201" s="54" t="str">
        <f>IF(AND(Include_study?="Yes",Sufficient_data="Yes"),CY:CY+IF(DK:DK&lt;0,-1,1)*COUNTIF(CY$2:CY200,CY:CY),"")</f>
        <v/>
      </c>
      <c r="DA201" s="54" t="str">
        <f>IF(AND(Include_study?="Yes",Sufficient_data="Yes"),RANK(DO:DO,DO:DO,1)*IF(DN:DN&gt;0,1,-1)+IF(DN:DN&lt;0,-1,1)*COUNTIF(CY$2:CY200,CY:CY),"")</f>
        <v/>
      </c>
      <c r="DB201" s="54" t="str">
        <f>IF(AND(Include_study?="Yes",Sufficient_data="Yes"),RANK(DR:DR,DR:DR,1)*IF(DQ:DQ&gt;0,1,-1)+IF(DQ:DQ&lt;0,-1,1)*COUNTIF(CY$2:CY200,CY:CY),"")</f>
        <v/>
      </c>
      <c r="DC201" s="49" t="e">
        <f>IF(AND(Include_study?="Yes",Sufficient_data="Yes"),'Publication Bias Analysis'!$E:$E,NA())</f>
        <v>#N/A</v>
      </c>
      <c r="DD201" s="73" t="e">
        <f>IF(AND(Include_study?="Yes",Sufficient_data="Yes"),'Publication Bias Analysis'!$F:$F,NA())</f>
        <v>#N/A</v>
      </c>
      <c r="DJ201" s="137"/>
      <c r="DK201" s="49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DL201" s="49" t="str">
        <f t="shared" si="373"/>
        <v/>
      </c>
      <c r="DM201" s="73" t="str">
        <f>IF(AND(Include_study?="Yes",Sufficient_data="Yes"),1/('Publication Bias Analysis'!F:F^2+IF(Additional_model="Fixed effect",0,$DV$6)),"")</f>
        <v/>
      </c>
      <c r="DN201" s="49" t="str">
        <f>IF(AND(Include_study?="Yes",Sufficient_data="Yes"),IF('Publication Bias Analysis'!L$38="Left",'Publication Bias Analysis'!E:E-DV$3,Calculations!DV$3-'Publication Bias Analysis'!E:E),"")</f>
        <v/>
      </c>
      <c r="DO201" s="49" t="str">
        <f t="shared" si="374"/>
        <v/>
      </c>
      <c r="DP201" s="73" t="str">
        <f>IF(AND(DN201&lt;&gt;"",CZ201&lt;=MAX(CZ:CZ)-DV$7),1/('Publication Bias Analysis'!F:F^2+IF(Additional_model="Fixed effect",0,$DV$13)),"")</f>
        <v/>
      </c>
      <c r="DQ201" s="72" t="str">
        <f>IF(AND(Include_study?="Yes",Sufficient_data="Yes"),IF('Publication Bias Analysis'!L$38="Left",'Publication Bias Analysis'!E:E-DV$10,DV$10-'Publication Bias Analysis'!E:E),"")</f>
        <v/>
      </c>
      <c r="DR201" s="49" t="str">
        <f t="shared" si="375"/>
        <v/>
      </c>
      <c r="DS201" s="73" t="str">
        <f>IF(AND(DQ201&lt;&gt;"",DA201&lt;=MAX(DA:DA)-DV$14),1/('Publication Bias Analysis'!F:F^2+IF(Additional_model="Fixed effect",0,$DV$20)),"")</f>
        <v/>
      </c>
      <c r="EJ201" s="137"/>
      <c r="EK201" s="75" t="str">
        <f t="shared" si="404"/>
        <v/>
      </c>
      <c r="EL201" s="73" t="str">
        <f>IF(AND(Include_study?="Yes",Sufficient_data="Yes"),Z_score-('Publication Bias Analysis'!P$3+'Publication Bias Analysis'!P$4*Inverse_standard_error),"")</f>
        <v/>
      </c>
      <c r="EN201" s="137"/>
      <c r="EO201" s="75" t="str">
        <f>IF(AND(Include_study?="Yes",Sufficient_data="Yes"),('Publication Bias Analysis'!E:E-(SUMPRODUCT(Calculations!CS:CS,'Publication Bias Analysis'!E:E)/SUM(Calculations!CS:CS)))/SQRT(Calculations!EP:EP),"")</f>
        <v/>
      </c>
      <c r="EP201" s="49" t="str">
        <f>IF(AND(Include_study?="Yes",Sufficient_data="Yes"),'Publication Bias Analysis'!F:F^2-1/SUM(Calculations!CS:CS),"")</f>
        <v/>
      </c>
      <c r="EQ201" s="54" t="str">
        <f t="shared" si="376"/>
        <v/>
      </c>
      <c r="ER201" s="54" t="str">
        <f t="shared" si="377"/>
        <v/>
      </c>
      <c r="ES201" s="54" t="str">
        <f>IF(AND(Include_study?="Yes",Sufficient_data="Yes"),COUNTIFS(EQ$2:EQ200,"&lt;"&amp;EQ201,ER$2:ER200,"&lt;"&amp;ER201)+COUNTIFS(EQ$2:EQ200,"&gt;"&amp;EQ201,ER$2:ER200,"&gt;"&amp;ER201),"")</f>
        <v/>
      </c>
      <c r="ET201" s="83" t="str">
        <f>IF(AND(Include_study?="Yes",Sufficient_data="Yes"),COUNTIFS(EQ$2:EQ200,"&lt;"&amp;EQ201,ER$2:ER200,"&gt;"&amp;ER201)+COUNTIFS(EQ$2:EQ200,"&gt;"&amp;EQ201,ER$2:ER200,"&lt;"&amp;ER201),"")</f>
        <v/>
      </c>
      <c r="EV201" s="137"/>
      <c r="FA201" s="137"/>
      <c r="FB201" s="75" t="e">
        <f t="shared" si="339"/>
        <v>#N/A</v>
      </c>
      <c r="FC201" s="49" t="e">
        <f t="shared" si="340"/>
        <v>#N/A</v>
      </c>
      <c r="FD201" s="49" t="str">
        <f t="shared" si="341"/>
        <v/>
      </c>
      <c r="FE201" s="73" t="str">
        <f>IF(AND(Include_study?="Yes",Sufficient_data="Yes"),Z_score-('Publication Bias Analysis'!AO$30+'Publication Bias Analysis'!AO$31*Inverse_standard_error),"")</f>
        <v/>
      </c>
      <c r="FK201" s="137"/>
      <c r="FL201" s="11" t="str">
        <f>IF(Z_score_individual_studies&lt;&gt;"",RANK('Publication Bias Analysis'!AW:AW,'Publication Bias Analysis'!AW:AW,1)+COUNTIF('Publication Bias Analysis'!AW$2:AW200,'Publication Bias Analysis'!AW201),"")</f>
        <v/>
      </c>
      <c r="FM201" s="49" t="str">
        <f t="shared" si="405"/>
        <v/>
      </c>
      <c r="FN201" s="49" t="e">
        <f>IF('Publication Bias Analysis'!AV201&lt;&gt;"",'Publication Bias Analysis'!AV201,NA())</f>
        <v>#N/A</v>
      </c>
      <c r="FO201" s="49" t="e">
        <f>IF('Publication Bias Analysis'!AW201&lt;&gt;"",'Publication Bias Analysis'!AW201,NA())</f>
        <v>#N/A</v>
      </c>
      <c r="FP201" s="49" t="str">
        <f>IF(AND(Include_study?="Yes",Sufficient_data="Yes"),'Publication Bias Analysis'!AV:AV-AVERAGE('Publication Bias Analysis'!AV:AV),"")</f>
        <v/>
      </c>
      <c r="FQ201" s="73" t="str">
        <f>IF(AND(Include_study?="Yes",Sufficient_data="Yes"),FO:FO-('Publication Bias Analysis'!AZ$30+'Publication Bias Analysis'!AZ$31*FN:FN),"")</f>
        <v/>
      </c>
      <c r="FW201" s="137"/>
      <c r="FX201" s="75" t="str">
        <f t="shared" si="406"/>
        <v/>
      </c>
      <c r="FY201" s="49" t="str">
        <f t="shared" si="378"/>
        <v/>
      </c>
      <c r="FZ201" s="73" t="str">
        <f t="shared" si="408"/>
        <v/>
      </c>
    </row>
  </sheetData>
  <mergeCells count="36">
    <mergeCell ref="FW2:FW201"/>
    <mergeCell ref="B1:C1"/>
    <mergeCell ref="DU1:DV1"/>
    <mergeCell ref="DU2:DV2"/>
    <mergeCell ref="DF1:DH1"/>
    <mergeCell ref="BV33:BW33"/>
    <mergeCell ref="AA1:AB1"/>
    <mergeCell ref="BV23:BW23"/>
    <mergeCell ref="BV34:BW34"/>
    <mergeCell ref="CN10:CO10"/>
    <mergeCell ref="BV27:BW27"/>
    <mergeCell ref="BV31:BW31"/>
    <mergeCell ref="BV32:BW32"/>
    <mergeCell ref="EV2:EV201"/>
    <mergeCell ref="EW15:EX15"/>
    <mergeCell ref="EW13:EY13"/>
    <mergeCell ref="EW14:EX14"/>
    <mergeCell ref="FS1:FU1"/>
    <mergeCell ref="FG1:FI1"/>
    <mergeCell ref="FA2:FA201"/>
    <mergeCell ref="FK2:FK201"/>
    <mergeCell ref="DF10:DG10"/>
    <mergeCell ref="DF15:DG15"/>
    <mergeCell ref="DJ2:DJ201"/>
    <mergeCell ref="EJ2:EJ201"/>
    <mergeCell ref="EN2:EN201"/>
    <mergeCell ref="DU4:DV4"/>
    <mergeCell ref="DU11:DV11"/>
    <mergeCell ref="DU18:DV18"/>
    <mergeCell ref="DU9:DV9"/>
    <mergeCell ref="DU16:DV16"/>
    <mergeCell ref="A2:A201"/>
    <mergeCell ref="AD2:AD201"/>
    <mergeCell ref="BY2:BY201"/>
    <mergeCell ref="CQ2:CQ201"/>
    <mergeCell ref="CR2:CR2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79</vt:i4>
      </vt:variant>
    </vt:vector>
  </HeadingPairs>
  <TitlesOfParts>
    <vt:vector size="85" baseType="lpstr">
      <vt:lpstr>Input</vt:lpstr>
      <vt:lpstr>Forest Plot</vt:lpstr>
      <vt:lpstr>Subgroup analysis</vt:lpstr>
      <vt:lpstr>Moderator Analysis</vt:lpstr>
      <vt:lpstr>Publication Bias Analysis</vt:lpstr>
      <vt:lpstr>Calculations</vt:lpstr>
      <vt:lpstr>Additional_confidence_level</vt:lpstr>
      <vt:lpstr>Additional_effect_size_measure</vt:lpstr>
      <vt:lpstr>Additional_model</vt:lpstr>
      <vt:lpstr>Between_subgroup_weighting</vt:lpstr>
      <vt:lpstr>CICES_LL</vt:lpstr>
      <vt:lpstr>CICES_UL</vt:lpstr>
      <vt:lpstr>Input!Cohens_d</vt:lpstr>
      <vt:lpstr>Cohens_d</vt:lpstr>
      <vt:lpstr>Combined_Effect_Size</vt:lpstr>
      <vt:lpstr>Combined_Effect_Sizef</vt:lpstr>
      <vt:lpstr>Confidence_level</vt:lpstr>
      <vt:lpstr>Effect_size_measure</vt:lpstr>
      <vt:lpstr>Entry_number</vt:lpstr>
      <vt:lpstr>F_value</vt:lpstr>
      <vt:lpstr>Input!Hedges_g</vt:lpstr>
      <vt:lpstr>Hedges_g</vt:lpstr>
      <vt:lpstr>I2_</vt:lpstr>
      <vt:lpstr>Include_study?</vt:lpstr>
      <vt:lpstr>Inverse_standard_error</vt:lpstr>
      <vt:lpstr>Inverse_standard_error_plot</vt:lpstr>
      <vt:lpstr>J_</vt:lpstr>
      <vt:lpstr>k_</vt:lpstr>
      <vt:lpstr>Lookup_Table</vt:lpstr>
      <vt:lpstr>Lookup_table_subgroup</vt:lpstr>
      <vt:lpstr>M1_</vt:lpstr>
      <vt:lpstr>M2_</vt:lpstr>
      <vt:lpstr>Input!M2_M1</vt:lpstr>
      <vt:lpstr>M2_M1</vt:lpstr>
      <vt:lpstr>Meta_analysis_model</vt:lpstr>
      <vt:lpstr>Moderator</vt:lpstr>
      <vt:lpstr>Moderator_confidence_level</vt:lpstr>
      <vt:lpstr>Moderator_k</vt:lpstr>
      <vt:lpstr>Moderator_model</vt:lpstr>
      <vt:lpstr>Moderator_regression_measure</vt:lpstr>
      <vt:lpstr>N_</vt:lpstr>
      <vt:lpstr>Number</vt:lpstr>
      <vt:lpstr>Number_of_subgroups</vt:lpstr>
      <vt:lpstr>Number_of_subjects</vt:lpstr>
      <vt:lpstr>Number_of_subjects_if_included</vt:lpstr>
      <vt:lpstr>Order</vt:lpstr>
      <vt:lpstr>PICES_LL</vt:lpstr>
      <vt:lpstr>PICES_UL</vt:lpstr>
      <vt:lpstr>pq</vt:lpstr>
      <vt:lpstr>Q_</vt:lpstr>
      <vt:lpstr>r_</vt:lpstr>
      <vt:lpstr>Residual</vt:lpstr>
      <vt:lpstr>SD1_</vt:lpstr>
      <vt:lpstr>SD2_</vt:lpstr>
      <vt:lpstr>Input!Sdiff</vt:lpstr>
      <vt:lpstr>Sdiff</vt:lpstr>
      <vt:lpstr>SE</vt:lpstr>
      <vt:lpstr>SECES</vt:lpstr>
      <vt:lpstr>Sort_By</vt:lpstr>
      <vt:lpstr>Spooled</vt:lpstr>
      <vt:lpstr>Standardized_residual</vt:lpstr>
      <vt:lpstr>Input!Study_name</vt:lpstr>
      <vt:lpstr>Study_name</vt:lpstr>
      <vt:lpstr>Study_z_score</vt:lpstr>
      <vt:lpstr>Subgroup</vt:lpstr>
      <vt:lpstr>Subgroup_confidence_level</vt:lpstr>
      <vt:lpstr>Subgroup_effect_size_measure</vt:lpstr>
      <vt:lpstr>Subgroup_k</vt:lpstr>
      <vt:lpstr>Subgroup_number</vt:lpstr>
      <vt:lpstr>Subgroup_Weightf</vt:lpstr>
      <vt:lpstr>Subgroup_weightr</vt:lpstr>
      <vt:lpstr>Sufficient_data</vt:lpstr>
      <vt:lpstr>T_</vt:lpstr>
      <vt:lpstr>t_value</vt:lpstr>
      <vt:lpstr>T2_</vt:lpstr>
      <vt:lpstr>Trim_and_fill</vt:lpstr>
      <vt:lpstr>Variance_d</vt:lpstr>
      <vt:lpstr>Variance_g</vt:lpstr>
      <vt:lpstr>Weight</vt:lpstr>
      <vt:lpstr>Weightf</vt:lpstr>
      <vt:lpstr>Weightr</vt:lpstr>
      <vt:lpstr>Within_subgroup_weighting</vt:lpstr>
      <vt:lpstr>Z_score</vt:lpstr>
      <vt:lpstr>Z_score_individual_studies</vt:lpstr>
      <vt:lpstr>Z_value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van Rhee;Robert Suurmond;and Tony Hak</dc:creator>
  <cp:lastModifiedBy>Henk van Rhee</cp:lastModifiedBy>
  <dcterms:created xsi:type="dcterms:W3CDTF">2013-06-12T14:21:20Z</dcterms:created>
  <dcterms:modified xsi:type="dcterms:W3CDTF">2019-07-16T13:52:42Z</dcterms:modified>
</cp:coreProperties>
</file>